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Proceso" sheetId="4" r:id="rId7"/>
    <sheet state="visible" name="Estadísticas" sheetId="5" r:id="rId8"/>
    <sheet state="visible" name="Mecánicas" sheetId="6" r:id="rId9"/>
    <sheet state="visible" name="Revisión json portugués" sheetId="7" r:id="rId10"/>
  </sheets>
  <definedNames>
    <definedName hidden="1" localSheetId="0" name="_xlnm._FilterDatabase">Seeds!$A$1:$AE$1015</definedName>
    <definedName hidden="1" localSheetId="5" name="_xlnm._FilterDatabase">'Mecánicas'!$A$1:$F$20</definedName>
    <definedName hidden="1" localSheetId="1" name="Z_1AF9A235_AA8E_45F5_8A94_06A2E66C1A53_.wvu.FilterData">'Seeds (no hacer)'!$A$1:$Y$52</definedName>
    <definedName hidden="1" localSheetId="1" name="Z_D18A03EB_7140_490D_B3D2_F7079C8135A5_.wvu.FilterData">'Seeds (no hacer)'!$A$1:$Y$52</definedName>
    <definedName hidden="1" localSheetId="0" name="Z_C48BFBE9_067B_4730_BEC9_8E031AA43650_.wvu.FilterData">Seeds!$A$1:$AE$1012</definedName>
    <definedName hidden="1" localSheetId="1" name="Z_C48BFBE9_067B_4730_BEC9_8E031AA43650_.wvu.FilterData">'Seeds (no hacer)'!$B$1:$P$52</definedName>
    <definedName hidden="1" localSheetId="0" name="Z_769621F1_ACD4_404E_8AB6_ABD9F5791017_.wvu.FilterData">Seeds!$A$1:$AD$1012</definedName>
    <definedName hidden="1" localSheetId="0" name="Z_171440A2_76AE_4159_A35B_0EE0C6BAC4E1_.wvu.FilterData">Seeds!$A$1:$AE$1015</definedName>
    <definedName hidden="1" localSheetId="1" name="Z_171440A2_76AE_4159_A35B_0EE0C6BAC4E1_.wvu.FilterData">'Seeds (no hacer)'!$A$1:$Y$52</definedName>
    <definedName hidden="1" localSheetId="0" name="Z_05D5480C_04E8_4333_AFD8_F53A2DD6B1AD_.wvu.FilterData">Seeds!$A$1:$AE$1015</definedName>
    <definedName hidden="1" localSheetId="1" name="Z_05D5480C_04E8_4333_AFD8_F53A2DD6B1AD_.wvu.FilterData">'Seeds (no hacer)'!$A$1:$X$52</definedName>
    <definedName hidden="1" localSheetId="0" name="Z_AEE8412E_D05C_46C7_B7E5_07BBD80A3B86_.wvu.FilterData">Seeds!$A$1:$AE$1015</definedName>
    <definedName hidden="1" localSheetId="1" name="Z_E2F4DA4A_F66C_407D_9F17_9E67EB496EB5_.wvu.FilterData">'Seeds (no hacer)'!$A$1:$AA$52</definedName>
    <definedName hidden="1" localSheetId="1" name="Z_4FAECB8A_92B1_499A_9C2F_FF8E19351691_.wvu.FilterData">'Seeds (no hacer)'!$A$1:$Y$52</definedName>
    <definedName hidden="1" localSheetId="0" name="Z_CBC83B29_6F38_4F89_A685_EB4E4C3D784B_.wvu.FilterData">Seeds!$A$1:$AE$1015</definedName>
    <definedName hidden="1" localSheetId="1" name="Z_CBC83B29_6F38_4F89_A685_EB4E4C3D784B_.wvu.FilterData">'Seeds (no hacer)'!$A$1:$Y$52</definedName>
    <definedName hidden="1" localSheetId="1" name="Z_DA3F7DEB_CC9E_4292_9A54_BD02924779C8_.wvu.FilterData">'Seeds (no hacer)'!$A$1:$Y$52</definedName>
    <definedName hidden="1" localSheetId="0" name="Z_C656B51E_8073_452F_BEF0_0D1F4EF4F31D_.wvu.FilterData">Seeds!$A$1:$AD$1012</definedName>
    <definedName hidden="1" localSheetId="1" name="Z_C656B51E_8073_452F_BEF0_0D1F4EF4F31D_.wvu.FilterData">'Seeds (no hacer)'!$F$1:$F$21</definedName>
    <definedName hidden="1" localSheetId="1" name="Z_135206D8_20CE_4F49_B0C6_593B45055BF4_.wvu.FilterData">'Seeds (no hacer)'!$A$1:$Y$52</definedName>
    <definedName hidden="1" localSheetId="0" name="Z_9EC76D7B_DA88_4266_BF5A_8257BA1CA310_.wvu.FilterData">Seeds!$Z$902:$Z$1012</definedName>
    <definedName hidden="1" localSheetId="1" name="Z_9EC76D7B_DA88_4266_BF5A_8257BA1CA310_.wvu.FilterData">'Seeds (no hacer)'!$A$1:$Y$52</definedName>
    <definedName hidden="1" localSheetId="0" name="Z_BBCD47B2_2575_4105_97B9_86749BB30D7D_.wvu.FilterData">Seeds!$A$1:$AE$1015</definedName>
    <definedName hidden="1" localSheetId="1" name="Z_BBCD47B2_2575_4105_97B9_86749BB30D7D_.wvu.FilterData">'Seeds (no hacer)'!$A$1:$Y$52</definedName>
    <definedName hidden="1" localSheetId="0" name="Z_1A469DCB_903E_4E9C_85C2_46F80BE8CF61_.wvu.FilterData">Seeds!$A$1:$AE$1012</definedName>
    <definedName hidden="1" localSheetId="1" name="Z_1A469DCB_903E_4E9C_85C2_46F80BE8CF61_.wvu.FilterData">'Seeds (no hacer)'!$J$1:$J$21</definedName>
    <definedName hidden="1" localSheetId="1" name="Z_3FF5115B_535D_49B6_9CC0_E25C06228060_.wvu.FilterData">'Seeds (no hacer)'!$A$1:$Y$52</definedName>
    <definedName hidden="1" localSheetId="1" name="Z_8FD95AF8_7E22_4B3D_ACDC_D335C6093A20_.wvu.FilterData">'Seeds (no hacer)'!$A$1:$AA$52</definedName>
    <definedName hidden="1" localSheetId="0" name="Z_A8DAB4C4_E9DD_4F6E_B191_A0E7E188BC98_.wvu.FilterData">Seeds!$A$1:$AE$1012</definedName>
    <definedName hidden="1" localSheetId="1" name="Z_A8DAB4C4_E9DD_4F6E_B191_A0E7E188BC98_.wvu.FilterData">'Seeds (no hacer)'!$A$1:$Y$52</definedName>
    <definedName hidden="1" localSheetId="0" name="Z_F46725DD_8EE4_4C5B_8CCA_084F6D3B22AA_.wvu.FilterData">Seeds!$A$1:$AD$1012</definedName>
    <definedName hidden="1" localSheetId="1" name="Z_D7DE1BA8_4E69_4E65_A2E2_98BABBBA726C_.wvu.FilterData">'Seeds (no hacer)'!$A$1:$Y$52</definedName>
    <definedName hidden="1" localSheetId="1" name="Z_B097CD1A_9108_4A35_8FB9_3F98CEE92895_.wvu.FilterData">'Seeds (no hacer)'!$A$1:$AA$52</definedName>
    <definedName hidden="1" localSheetId="1" name="Z_BC17019A_9A09_4727_8075_BF0D9975DFC6_.wvu.FilterData">'Seeds (no hacer)'!$A$1:$Y$52</definedName>
    <definedName hidden="1" localSheetId="1" name="Z_CC8F5B9D_4233_4269_9117_B10210E3737C_.wvu.FilterData">'Seeds (no hacer)'!$A$1:$Y$52</definedName>
    <definedName hidden="1" localSheetId="0" name="Z_5A968F54_C3CE_4E1F_AA0D_700C9BDB85D9_.wvu.FilterData">Seeds!$A$1:$AE$1015</definedName>
    <definedName hidden="1" localSheetId="1" name="Z_2381D878_E378_4F4A_ABE0_B37C2A7A7293_.wvu.FilterData">'Seeds (no hacer)'!$A$1:$Y$52</definedName>
    <definedName hidden="1" localSheetId="1" name="Z_90179718_F00C_45A6_A2F3_1814BA8016BE_.wvu.FilterData">'Seeds (no hacer)'!$A$1:$Y$52</definedName>
    <definedName hidden="1" localSheetId="1" name="Z_A9B9D905_0EC3_48B1_9600_EFCA48B2D9C8_.wvu.FilterData">'Seeds (no hacer)'!$A$1:$Y$52</definedName>
    <definedName hidden="1" localSheetId="1" name="Z_7994700B_4622_4F1C_B393_4F237B231005_.wvu.FilterData">'Seeds (no hacer)'!$A$1:$Y$52</definedName>
    <definedName hidden="1" localSheetId="0" name="Z_7DF7636B_3F93_4476_9FF3_33DF36FEF497_.wvu.FilterData">Seeds!$A$1:$AE$1015</definedName>
    <definedName hidden="1" localSheetId="1" name="Z_7DF7636B_3F93_4476_9FF3_33DF36FEF497_.wvu.FilterData">'Seeds (no hacer)'!$A$1:$Y$52</definedName>
    <definedName hidden="1" localSheetId="1" name="Z_9C963026_40F4_403B_BE35_034D1A0880D3_.wvu.FilterData">'Seeds (no hacer)'!$A$1:$Y$52</definedName>
    <definedName hidden="1" localSheetId="1" name="Z_7042C0FA_9969_41B7_AD83_F5B8F9065A3A_.wvu.FilterData">'Seeds (no hacer)'!$A$1:$Y$52</definedName>
    <definedName hidden="1" localSheetId="0" name="Z_62C67D9F_E580_4EB3_8E90_6EB7750A0C1F_.wvu.FilterData">Seeds!$A$1:$AD$1012</definedName>
    <definedName hidden="1" localSheetId="1" name="Z_5D72DEE4_CDA1_40A1_8867_535C32408A6D_.wvu.FilterData">'Seeds (no hacer)'!$A$1:$Y$52</definedName>
    <definedName hidden="1" localSheetId="0" name="Z_970DDCCC_D261_4337_9877_3C47EF198480_.wvu.FilterData">Seeds!$A$1:$AE$1015</definedName>
    <definedName hidden="1" localSheetId="0" name="Z_903C3497_C6A3_4CBF_AA13_C6F074C9C86D_.wvu.FilterData">Seeds!$A$1:$AE$1012</definedName>
    <definedName hidden="1" localSheetId="1" name="Z_44AF0D50_D2B5_4295_8461_8107124EF35C_.wvu.FilterData">'Seeds (no hacer)'!$A$1:$AA$52</definedName>
    <definedName hidden="1" localSheetId="1" name="Z_50FE073C_E408_40E0_AA3E_BD0DD7D6D649_.wvu.FilterData">'Seeds (no hacer)'!$A$1:$AA$52</definedName>
    <definedName hidden="1" localSheetId="1" name="Z_9E1B9292_7585_4E7E_9262_9A1609882127_.wvu.FilterData">'Seeds (no hacer)'!$A$1:$Y$52</definedName>
    <definedName hidden="1" localSheetId="1" name="Z_8B96DA4D_2DF4_4D9E_97AE_8CE2C4F54253_.wvu.FilterData">'Seeds (no hacer)'!$A$1:$Y$52</definedName>
    <definedName hidden="1" localSheetId="0" name="Z_6649E47D_9D29_4BFB_BE03_0F3E9552AE80_.wvu.FilterData">Seeds!$A$1:$AE$1012</definedName>
    <definedName hidden="1" localSheetId="1" name="Z_6649E47D_9D29_4BFB_BE03_0F3E9552AE80_.wvu.FilterData">'Seeds (no hacer)'!$A$1:$W$38</definedName>
    <definedName hidden="1" localSheetId="1" name="Z_3DB88B5C_9938_4545_9CC5_8AA5C95AC6F2_.wvu.FilterData">'Seeds (no hacer)'!$A$1:$Y$52</definedName>
    <definedName hidden="1" localSheetId="1" name="Z_B140604B_C635_4A6F_8705_092DCB2BB1C0_.wvu.FilterData">'Seeds (no hacer)'!$A$1:$Y$52</definedName>
    <definedName hidden="1" localSheetId="0" name="Z_22F91CBA_A542_43EC_BA33_20252F6A25AF_.wvu.FilterData">Seeds!$A$1:$AE$1015</definedName>
    <definedName hidden="1" localSheetId="1" name="Z_3991AD59_B4FC_4B8D_A16A_589248019360_.wvu.FilterData">'Seeds (no hacer)'!$A$1:$AA$52</definedName>
    <definedName hidden="1" localSheetId="1" name="Z_3D5E7E68_58CE_48E1_9DCF_ED0B6B941239_.wvu.FilterData">'Seeds (no hacer)'!$A$1:$Y$52</definedName>
    <definedName hidden="1" localSheetId="0" name="Z_5EB20A66_28D9_41D5_BE5B_84FB58578662_.wvu.FilterData">Seeds!$A$1:$AE$1015</definedName>
    <definedName hidden="1" localSheetId="1" name="Z_5EB20A66_28D9_41D5_BE5B_84FB58578662_.wvu.FilterData">'Seeds (no hacer)'!$A$1:$Y$52</definedName>
    <definedName hidden="1" localSheetId="0" name="Z_9B4F4553_7979_423E_BB58_0D4CC9D2502B_.wvu.FilterData">Seeds!$A$1:$AE$1012</definedName>
    <definedName hidden="1" localSheetId="1" name="Z_86D588CC_8C95_40EA_82DD_285AAA46FA70_.wvu.FilterData">'Seeds (no hacer)'!$A$1:$Y$52</definedName>
    <definedName hidden="1" localSheetId="0" name="Z_FB52F749_94FE_46A7_9D2F_B5E97A700D04_.wvu.FilterData">Seeds!$A$1:$AD$1012</definedName>
    <definedName hidden="1" localSheetId="1" name="Z_B175E728_9F0C_4705_94CF_447CA34248CF_.wvu.FilterData">'Seeds (no hacer)'!$A$1:$Y$52</definedName>
    <definedName hidden="1" localSheetId="1" name="Z_9BFC82FC_F9D6_4D21_988B_DC59D2DF6671_.wvu.FilterData">'Seeds (no hacer)'!$A$1:$Y$52</definedName>
    <definedName hidden="1" localSheetId="0" name="Z_3F6B2780_37D8_4F3F_A3D6_42CBCFB4EB09_.wvu.FilterData">Seeds!$D$1:$D$1013</definedName>
    <definedName hidden="1" localSheetId="1" name="Z_A8EFDAE5_2591_4152_B80F_0FD4440A4618_.wvu.FilterData">'Seeds (no hacer)'!$A$1:$Y$52</definedName>
    <definedName hidden="1" localSheetId="1" name="Z_4E72C649_8693_4003_87E9_A9292E625772_.wvu.FilterData">'Seeds (no hacer)'!$A$1:$Y$52</definedName>
    <definedName hidden="1" localSheetId="0" name="Z_79CBCE61_3290_4D28_9B5B_C9E4A8FE02A3_.wvu.FilterData">Seeds!$A$1:$AE$1012</definedName>
    <definedName hidden="1" localSheetId="1" name="Z_79CBCE61_3290_4D28_9B5B_C9E4A8FE02A3_.wvu.FilterData">'Seeds (no hacer)'!$A$1:$Y$59</definedName>
    <definedName hidden="1" localSheetId="0" name="Z_33520FD2_E050_4867_8E5F_B791675BF07B_.wvu.FilterData">Seeds!$A$1:$AE$1015</definedName>
    <definedName hidden="1" localSheetId="1" name="Z_11B037F9_A797_40BE_B5D7_C6392F5CF3C0_.wvu.FilterData">'Seeds (no hacer)'!$A$1:$Y$52</definedName>
    <definedName hidden="1" localSheetId="1" name="Z_126E3080_64A8_4A03_A56A_7D51B2E2A837_.wvu.FilterData">'Seeds (no hacer)'!$A$1:$AA$52</definedName>
    <definedName hidden="1" localSheetId="1" name="Z_E7C7D547_C478_44C7_B99E_64D339488E0F_.wvu.FilterData">'Seeds (no hacer)'!$A$1:$Y$52</definedName>
    <definedName hidden="1" localSheetId="0" name="Z_A4B2243B_6CF2_410D_BEEE_DA033F731DEE_.wvu.FilterData">Seeds!$A$1:$AE$1015</definedName>
    <definedName hidden="1" localSheetId="1" name="Z_A4B2243B_6CF2_410D_BEEE_DA033F731DEE_.wvu.FilterData">'Seeds (no hacer)'!$A$1:$Y$52</definedName>
    <definedName hidden="1" localSheetId="1" name="Z_FC2F55BE_1C51_45C4_89CF_0A039942FB4E_.wvu.FilterData">'Seeds (no hacer)'!$A$1:$AA$52</definedName>
    <definedName hidden="1" localSheetId="1" name="Z_41BCE08B_4594_47D1_AF0B_273E9E59C568_.wvu.FilterData">'Seeds (no hacer)'!$A$1:$AA$52</definedName>
    <definedName hidden="1" localSheetId="0" name="Z_D8E680D7_B1C5_40B4_BCE3_42DE65CCF834_.wvu.FilterData">Seeds!$A$1:$AE$992</definedName>
    <definedName hidden="1" localSheetId="0" name="Z_E2F26C14_1FC3_4EFF_9C35_CCD2F2CD68E0_.wvu.FilterData">Seeds!$A$1:$AE$1015</definedName>
    <definedName hidden="1" localSheetId="1" name="Z_E2F26C14_1FC3_4EFF_9C35_CCD2F2CD68E0_.wvu.FilterData">'Seeds (no hacer)'!$A$1:$Y$52</definedName>
    <definedName hidden="1" localSheetId="0" name="Z_01F46BE9_0F82_4E08_AD00_F0A027B23BDE_.wvu.FilterData">Seeds!$A$1:$AE$992</definedName>
    <definedName hidden="1" localSheetId="1" name="Z_01F46BE9_0F82_4E08_AD00_F0A027B23BDE_.wvu.FilterData">'Seeds (no hacer)'!$A$1:$Y$52</definedName>
    <definedName hidden="1" localSheetId="0" name="Z_9FDEE322_4075_460D_9F42_B5167A63D4FE_.wvu.FilterData">Seeds!$A$1:$AE$1012</definedName>
    <definedName hidden="1" localSheetId="1" name="Z_9FDEE322_4075_460D_9F42_B5167A63D4FE_.wvu.FilterData">'Seeds (no hacer)'!$J$1:$J$21</definedName>
    <definedName hidden="1" localSheetId="1" name="Z_3CCDCBED_3FD2_454C_8077_B510CD3D5C53_.wvu.FilterData">'Seeds (no hacer)'!$A$1:$Y$52</definedName>
    <definedName hidden="1" localSheetId="1" name="Z_674CA059_224A_4552_B709_4B8CD02B0EDE_.wvu.FilterData">'Seeds (no hacer)'!$A$1:$Y$52</definedName>
    <definedName hidden="1" localSheetId="0" name="Z_EDF1DEFD_2754_4AB1_99BE_3F76D0375060_.wvu.FilterData">Seeds!$A$1:$AD$1012</definedName>
    <definedName hidden="1" localSheetId="1" name="Z_EDF1DEFD_2754_4AB1_99BE_3F76D0375060_.wvu.FilterData">'Seeds (no hacer)'!$B$1:$J$21</definedName>
    <definedName hidden="1" localSheetId="2" name="Z_EDF1DEFD_2754_4AB1_99BE_3F76D0375060_.wvu.FilterData">'Imágenes'!$A$1:$N$443</definedName>
    <definedName hidden="1" localSheetId="1" name="Z_996B0FBF_85B2_43E4_A3E8_7419F265768B_.wvu.FilterData">'Seeds (no hacer)'!$A$1:$Y$52</definedName>
    <definedName hidden="1" localSheetId="0" name="Z_15A44719_57C0_4DF1_B6FF_9ABB6B3ED9F5_.wvu.FilterData">Seeds!$A$1:$AD$1012</definedName>
    <definedName hidden="1" localSheetId="0" name="Z_EE6A186B_9C5B_42B6_9B2E_CA079DB88DF2_.wvu.FilterData">Seeds!$A$1:$AE$1012</definedName>
    <definedName hidden="1" localSheetId="1" name="Z_EE6A186B_9C5B_42B6_9B2E_CA079DB88DF2_.wvu.FilterData">'Seeds (no hacer)'!$A$1:$W$21</definedName>
    <definedName hidden="1" localSheetId="0" name="Z_045249DB_766A_427C_9D38_F263244013A5_.wvu.FilterData">Seeds!$A$1:$AE$1015</definedName>
    <definedName hidden="1" localSheetId="1" name="Z_045249DB_766A_427C_9D38_F263244013A5_.wvu.FilterData">'Seeds (no hacer)'!$A$1:$Y$52</definedName>
    <definedName hidden="1" localSheetId="1" name="Z_9D010B4C_B346_4107_A15D_9B643E41DE3D_.wvu.FilterData">'Seeds (no hacer)'!$A$1:$Y$52</definedName>
    <definedName hidden="1" localSheetId="1" name="Z_91E31AC2_FAAB_4224_BC50_79316124C17B_.wvu.FilterData">'Seeds (no hacer)'!$A$1:$Y$52</definedName>
    <definedName hidden="1" localSheetId="0" name="Z_3F0BBA24_CCFD_4976_89F2_EAEA1ED7B7EC_.wvu.FilterData">Seeds!$N$650:$N$656</definedName>
    <definedName hidden="1" localSheetId="1" name="Z_3F0BBA24_CCFD_4976_89F2_EAEA1ED7B7EC_.wvu.FilterData">'Seeds (no hacer)'!$D$1:$D$54</definedName>
    <definedName hidden="1" localSheetId="0" name="Z_C3E1EA4E_E4AC_4B01_9CA1_229C14B427AE_.wvu.FilterData">Seeds!$A$1:$AE$1012</definedName>
    <definedName hidden="1" localSheetId="0" name="Z_DC8673DA_E87B_4B2F_983A_633452E59FD1_.wvu.FilterData">Seeds!$A$1:$AD$1012</definedName>
    <definedName hidden="1" localSheetId="1" name="Z_0BF899B3_6CC6_4184_B536_3962E3CAFC3E_.wvu.FilterData">'Seeds (no hacer)'!$A$1:$Y$52</definedName>
  </definedNames>
  <calcPr/>
  <customWorkbookViews>
    <customWorkbookView activeSheetId="0" maximized="1" windowHeight="0" windowWidth="0" guid="{045249DB-766A-427C-9D38-F263244013A5}" name="Filtro 17"/>
    <customWorkbookView activeSheetId="0" maximized="1" windowHeight="0" windowWidth="0" guid="{171440A2-76AE-4159-A35B-0EE0C6BAC4E1}" name="Filtro 18"/>
    <customWorkbookView activeSheetId="0" maximized="1" windowHeight="0" windowWidth="0" guid="{5EB20A66-28D9-41D5-BE5B-84FB58578662}" name="Filtro 15"/>
    <customWorkbookView activeSheetId="0" maximized="1" windowHeight="0" windowWidth="0" guid="{126E3080-64A8-4A03-A56A-7D51B2E2A837}" name="Filtro 59"/>
    <customWorkbookView activeSheetId="0" maximized="1" windowHeight="0" windowWidth="0" guid="{E2F26C14-1FC3-4EFF-9C35-CCD2F2CD68E0}" name="Filtro 16"/>
    <customWorkbookView activeSheetId="0" maximized="1" windowHeight="0" windowWidth="0" guid="{7DF7636B-3F93-4476-9FF3-33DF36FEF497}" name="Filtro 13"/>
    <customWorkbookView activeSheetId="0" maximized="1" windowHeight="0" windowWidth="0" guid="{86D588CC-8C95-40EA-82DD-285AAA46FA70}" name="Filtro 57"/>
    <customWorkbookView activeSheetId="0" maximized="1" windowHeight="0" windowWidth="0" guid="{A4B2243B-6CF2-410D-BEEE-DA033F731DEE}" name="Filtro 14"/>
    <customWorkbookView activeSheetId="0" maximized="1" windowHeight="0" windowWidth="0" guid="{9D010B4C-B346-4107-A15D-9B643E41DE3D}" name="Filtro 58"/>
    <customWorkbookView activeSheetId="0" maximized="1" windowHeight="0" windowWidth="0" guid="{BBCD47B2-2575-4105-97B9-86749BB30D7D}" name="Filtro 11"/>
    <customWorkbookView activeSheetId="0" maximized="1" windowHeight="0" windowWidth="0" guid="{B175E728-9F0C-4705-94CF-447CA34248CF}" name="Filtro 55"/>
    <customWorkbookView activeSheetId="0" maximized="1" windowHeight="0" windowWidth="0" guid="{01F46BE9-0F82-4E08-AD00-F0A027B23BDE}" name="Filtro 12"/>
    <customWorkbookView activeSheetId="0" maximized="1" windowHeight="0" windowWidth="0" guid="{3D5E7E68-58CE-48E1-9DCF-ED0B6B941239}" name="Filtro 56"/>
    <customWorkbookView activeSheetId="0" maximized="1" windowHeight="0" windowWidth="0" guid="{91E31AC2-FAAB-4224-BC50-79316124C17B}" name="Filtro 53"/>
    <customWorkbookView activeSheetId="0" maximized="1" windowHeight="0" windowWidth="0" guid="{79CBCE61-3290-4D28-9B5B-C9E4A8FE02A3}" name="Filtro 10"/>
    <customWorkbookView activeSheetId="0" maximized="1" windowHeight="0" windowWidth="0" guid="{9C963026-40F4-403B-BE35-034D1A0880D3}" name="Filtro 51"/>
    <customWorkbookView activeSheetId="0" maximized="1" windowHeight="0" windowWidth="0" guid="{1AF9A235-AA8E-45F5-8A94-06A2E66C1A53}" name="Filtro 52"/>
    <customWorkbookView activeSheetId="0" maximized="1" windowHeight="0" windowWidth="0" guid="{3FF5115B-535D-49B6-9CC0-E25C06228060}" name="Filtro 50"/>
    <customWorkbookView activeSheetId="0" maximized="1" windowHeight="0" windowWidth="0" guid="{970DDCCC-D261-4337-9877-3C47EF198480}" name="Single Choice"/>
    <customWorkbookView activeSheetId="0" maximized="1" windowHeight="0" windowWidth="0" guid="{5A968F54-C3CE-4E1F-AA0D-700C9BDB85D9}" name="Erica"/>
    <customWorkbookView activeSheetId="0" maximized="1" windowHeight="0" windowWidth="0" guid="{3DB88B5C-9938-4545-9CC5-8AA5C95AC6F2}" name="Filtro 28"/>
    <customWorkbookView activeSheetId="0" maximized="1" windowHeight="0" windowWidth="0" guid="{CC8F5B9D-4233-4269-9117-B10210E3737C}" name="Filtro 29"/>
    <customWorkbookView activeSheetId="0" maximized="1" windowHeight="0" windowWidth="0" guid="{A9B9D905-0EC3-48B1-9600-EFCA48B2D9C8}" name="Filtro 26"/>
    <customWorkbookView activeSheetId="0" maximized="1" windowHeight="0" windowWidth="0" guid="{9BFC82FC-F9D6-4D21-988B-DC59D2DF6671}" name="Filtro 27"/>
    <customWorkbookView activeSheetId="0" maximized="1" windowHeight="0" windowWidth="0" guid="{EE6A186B-9C5B-42B6-9B2E-CA079DB88DF2}" name="Filtro 8"/>
    <customWorkbookView activeSheetId="0" maximized="1" windowHeight="0" windowWidth="0" guid="{D18A03EB-7140-490D-B3D2-F7079C8135A5}" name="Filtro 24"/>
    <customWorkbookView activeSheetId="0" maximized="1" windowHeight="0" windowWidth="0" guid="{A8DAB4C4-E9DD-4F6E-B191-A0E7E188BC98}" name="Filtro 9"/>
    <customWorkbookView activeSheetId="0" maximized="1" windowHeight="0" windowWidth="0" guid="{BC17019A-9A09-4727-8075-BF0D9975DFC6}" name="Filtro 25"/>
    <customWorkbookView activeSheetId="0" maximized="1" windowHeight="0" windowWidth="0" guid="{DA3F7DEB-CC9E-4292-9A54-BD02924779C8}" name="Filtro 22"/>
    <customWorkbookView activeSheetId="0" maximized="1" windowHeight="0" windowWidth="0" guid="{41BCE08B-4594-47D1-AF0B-273E9E59C568}" name="Filtro 66"/>
    <customWorkbookView activeSheetId="0" maximized="1" windowHeight="0" windowWidth="0" guid="{3991AD59-B4FC-4B8D-A16A-589248019360}" name="Filtro 67"/>
    <customWorkbookView activeSheetId="0" maximized="1" windowHeight="0" windowWidth="0" guid="{0BF899B3-6CC6-4184-B536-3962E3CAFC3E}" name="Filtro 23"/>
    <customWorkbookView activeSheetId="0" maximized="1" windowHeight="0" windowWidth="0" guid="{CBC83B29-6F38-4F89-A685-EB4E4C3D784B}" name="Filtro 20"/>
    <customWorkbookView activeSheetId="0" maximized="1" windowHeight="0" windowWidth="0" guid="{22F91CBA-A542-43EC-BA33-20252F6A25AF}" name="Colores tablas"/>
    <customWorkbookView activeSheetId="0" maximized="1" windowHeight="0" windowWidth="0" guid="{E2F4DA4A-F66C-407D-9F17-9E67EB496EB5}" name="Filtro 64"/>
    <customWorkbookView activeSheetId="0" maximized="1" windowHeight="0" windowWidth="0" guid="{9EC76D7B-DA88-4266-BF5A-8257BA1CA310}" name="Filtro 21"/>
    <customWorkbookView activeSheetId="0" maximized="1" windowHeight="0" windowWidth="0" guid="{44AF0D50-D2B5-4295-8461-8107124EF35C}" name="Filtro 65"/>
    <customWorkbookView activeSheetId="0" maximized="1" windowHeight="0" windowWidth="0" guid="{F46725DD-8EE4-4C5B-8CCA-084F6D3B22AA}" name="Traducão brasil"/>
    <customWorkbookView activeSheetId="0" maximized="1" windowHeight="0" windowWidth="0" guid="{8FD95AF8-7E22-4B3D-ACDC-D335C6093A20}" name="Filtro 62"/>
    <customWorkbookView activeSheetId="0" maximized="1" windowHeight="0" windowWidth="0" guid="{DC8673DA-E87B-4B2F-983A-633452E59FD1}" name="Manolo BCC"/>
    <customWorkbookView activeSheetId="0" maximized="1" windowHeight="0" windowWidth="0" guid="{50FE073C-E408-40E0-AA3E-BD0DD7D6D649}" name="Filtro 63"/>
    <customWorkbookView activeSheetId="0" maximized="1" windowHeight="0" windowWidth="0" guid="{B097CD1A-9108-4A35-8FB9-3F98CEE92895}" name="Filtro 60"/>
    <customWorkbookView activeSheetId="0" maximized="1" windowHeight="0" windowWidth="0" guid="{FC2F55BE-1C51-45C4-89CF-0A039942FB4E}" name="Filtro 61"/>
    <customWorkbookView activeSheetId="0" maximized="1" windowHeight="0" windowWidth="0" guid="{D8E680D7-B1C5-40B4-BCE3-42DE65CCF834}" name="Traducción US (DANI)"/>
    <customWorkbookView activeSheetId="0" maximized="1" windowHeight="0" windowWidth="0" guid="{9B4F4553-7979-423E-BB58-0D4CC9D2502B}" name="BNCC"/>
    <customWorkbookView activeSheetId="0" maximized="1" windowHeight="0" windowWidth="0" guid="{FB52F749-94FE-46A7-9D2F-B5E97A700D04}" name="Ana"/>
    <customWorkbookView activeSheetId="0" maximized="1" windowHeight="0" windowWidth="0" guid="{62C67D9F-E580-4EB3-8E90-6EB7750A0C1F}" name="Dani"/>
    <customWorkbookView activeSheetId="0" maximized="1" windowHeight="0" windowWidth="0" guid="{05D5480C-04E8-4333-AFD8-F53A2DD6B1AD}" name="Filtro 19"/>
    <customWorkbookView activeSheetId="0" maximized="1" windowHeight="0" windowWidth="0" guid="{2381D878-E378-4F4A-ABE0-B37C2A7A7293}" name="Filtro 39"/>
    <customWorkbookView activeSheetId="0" maximized="1" windowHeight="0" windowWidth="0" guid="{3CCDCBED-3FD2-454C-8077-B510CD3D5C53}" name="Filtro 37"/>
    <customWorkbookView activeSheetId="0" maximized="1" windowHeight="0" windowWidth="0" guid="{B140604B-C635-4A6F-8705-092DCB2BB1C0}" name="Filtro 38"/>
    <customWorkbookView activeSheetId="0" maximized="1" windowHeight="0" windowWidth="0" guid="{9E1B9292-7585-4E7E-9262-9A1609882127}" name="Filtro 35"/>
    <customWorkbookView activeSheetId="0" maximized="1" windowHeight="0" windowWidth="0" guid="{D7DE1BA8-4E69-4E65-A2E2-98BABBBA726C}" name="Filtro 36"/>
    <customWorkbookView activeSheetId="0" maximized="1" windowHeight="0" windowWidth="0" guid="{11B037F9-A797-40BE-B5D7-C6392F5CF3C0}" name="Filtro 33"/>
    <customWorkbookView activeSheetId="0" maximized="1" windowHeight="0" windowWidth="0" guid="{8B96DA4D-2DF4-4D9E-97AE-8CE2C4F54253}" name="Filtro 34"/>
    <customWorkbookView activeSheetId="0" maximized="1" windowHeight="0" windowWidth="0" guid="{4FAECB8A-92B1-499A-9C2F-FF8E19351691}" name="Filtro 31"/>
    <customWorkbookView activeSheetId="0" maximized="1" windowHeight="0" windowWidth="0" guid="{5D72DEE4-CDA1-40A1-8867-535C32408A6D}" name="Filtro 32"/>
    <customWorkbookView activeSheetId="0" maximized="1" windowHeight="0" windowWidth="0" guid="{996B0FBF-85B2-43E4-A3E8-7419F265768B}" name="Filtro 30"/>
    <customWorkbookView activeSheetId="0" maximized="1" windowHeight="0" windowWidth="0" guid="{769621F1-ACD4-404E-8AB6-ABD9F5791017}" name="Match"/>
    <customWorkbookView activeSheetId="0" maximized="1" windowHeight="0" windowWidth="0" guid="{15A44719-57C0-4DF1-B6FF-9ABB6B3ED9F5}" name="Isa"/>
    <customWorkbookView activeSheetId="0" maximized="1" windowHeight="0" windowWidth="0" guid="{9FDEE322-4075-460D-9F42-B5167A63D4FE}" name="Filtro 4"/>
    <customWorkbookView activeSheetId="0" maximized="1" windowHeight="0" windowWidth="0" guid="{3F0BBA24-CCFD-4976-89F2-EAEA1ED7B7EC}" name="Filtro 5"/>
    <customWorkbookView activeSheetId="0" maximized="1" windowHeight="0" windowWidth="0" guid="{C48BFBE9-067B-4730-BEC9-8E031AA43650}" name="Filtro 6"/>
    <customWorkbookView activeSheetId="0" maximized="1" windowHeight="0" windowWidth="0" guid="{6649E47D-9D29-4BFB-BE03-0F3E9552AE80}" name="Filtro 7"/>
    <customWorkbookView activeSheetId="0" maximized="1" windowHeight="0" windowWidth="0" guid="{EDF1DEFD-2754-4AB1-99BE-3F76D0375060}" name="Filtro 1"/>
    <customWorkbookView activeSheetId="0" maximized="1" windowHeight="0" windowWidth="0" guid="{C656B51E-8073-452F-BEF0-0D1F4EF4F31D}" name="Filtro 2"/>
    <customWorkbookView activeSheetId="0" maximized="1" windowHeight="0" windowWidth="0" guid="{1A469DCB-903E-4E9C-85C2-46F80BE8CF61}" name="Filtro 3"/>
    <customWorkbookView activeSheetId="0" maximized="1" windowHeight="0" windowWidth="0" guid="{7042C0FA-9969-41B7-AD83-F5B8F9065A3A}" name="Filtro 48"/>
    <customWorkbookView activeSheetId="0" maximized="1" windowHeight="0" windowWidth="0" guid="{90179718-F00C-45A6-A2F3-1814BA8016BE}" name="Filtro 46"/>
    <customWorkbookView activeSheetId="0" maximized="1" windowHeight="0" windowWidth="0" guid="{4E72C649-8693-4003-87E9-A9292E625772}" name="Filtro 47"/>
    <customWorkbookView activeSheetId="0" maximized="1" windowHeight="0" windowWidth="0" guid="{674CA059-224A-4552-B709-4B8CD02B0EDE}" name="Filtro 44"/>
    <customWorkbookView activeSheetId="0" maximized="1" windowHeight="0" windowWidth="0" guid="{7994700B-4622-4F1C-B393-4F237B231005}" name="Filtro 45"/>
    <customWorkbookView activeSheetId="0" maximized="1" windowHeight="0" windowWidth="0" guid="{A8EFDAE5-2591-4152-B80F-0FD4440A4618}" name="Filtro 43"/>
    <customWorkbookView activeSheetId="0" maximized="1" windowHeight="0" windowWidth="0" guid="{E7C7D547-C478-44C7-B99E-64D339488E0F}" name="Filtro 40"/>
    <customWorkbookView activeSheetId="0" maximized="1" windowHeight="0" windowWidth="0" guid="{C3E1EA4E-E4AC-4B01-9CA1-229C14B427AE}" name="CC(ES)"/>
    <customWorkbookView activeSheetId="0" maximized="1" windowHeight="0" windowWidth="0" guid="{135206D8-20CE-4F49-B0C6-593B45055BF4}" name="Filtro 41"/>
    <customWorkbookView activeSheetId="0" maximized="1" windowHeight="0" windowWidth="0" guid="{903C3497-C6A3-4CBF-AA13-C6F074C9C86D}" name="Other JSON"/>
    <customWorkbookView activeSheetId="0" maximized="1" windowHeight="0" windowWidth="0" guid="{33520FD2-E050-4867-8E5F-B791675BF07B}" name="Traducir a PT"/>
    <customWorkbookView activeSheetId="0" maximized="1" windowHeight="0" windowWidth="0" guid="{3F6B2780-37D8-4F3F-A3D6-42CBCFB4EB09}" name="JSON con imagen"/>
    <customWorkbookView activeSheetId="0" maximized="1" windowHeight="0" windowWidth="0" guid="{AEE8412E-D05C-46C7-B7E5-07BBD80A3B86}" name="Traducción US"/>
  </customWorkbookViews>
</workbook>
</file>

<file path=xl/comments1.xml><?xml version="1.0" encoding="utf-8"?>
<comments xmlns:r="http://schemas.openxmlformats.org/officeDocument/2006/relationships" xmlns="http://schemas.openxmlformats.org/spreadsheetml/2006/main">
  <authors>
    <author/>
  </authors>
  <commentList>
    <comment authorId="0" ref="AC1">
      <text>
        <t xml:space="preserve">Feedback: falta revisar Feedback
Total: hay que revisarlo completo</t>
      </text>
    </comment>
    <comment authorId="0" ref="F736">
      <text>
        <t xml:space="preserve">Cuando se traduzca al inglés, cambiar cm^2 por in^2.</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List>
</comments>
</file>

<file path=xl/sharedStrings.xml><?xml version="1.0" encoding="utf-8"?>
<sst xmlns="http://schemas.openxmlformats.org/spreadsheetml/2006/main" count="20162" uniqueCount="6511">
  <si>
    <t>ID</t>
  </si>
  <si>
    <t>Outcome</t>
  </si>
  <si>
    <t>Proceso</t>
  </si>
  <si>
    <t>Estado</t>
  </si>
  <si>
    <t>¿Problema técnico?</t>
  </si>
  <si>
    <t>Enunciado</t>
  </si>
  <si>
    <t>Template</t>
  </si>
  <si>
    <t>Ejemplo</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</si>
  <si>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</si>
  <si>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</si>
  <si>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</si>
  <si>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</si>
  <si>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</si>
  <si>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</si>
  <si>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</si>
  <si>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</si>
  <si>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</si>
  <si>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</si>
  <si>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</si>
  <si>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</si>
  <si>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</si>
  <si>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</si>
  <si>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</si>
  <si>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</si>
  <si>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</si>
  <si>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</si>
  <si>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Referencia para ID</t>
  </si>
  <si>
    <t>STANDARD</t>
  </si>
  <si>
    <t>Falta revisión Pablo</t>
  </si>
  <si>
    <t>Código</t>
  </si>
  <si>
    <t>CC (US)</t>
  </si>
  <si>
    <t>M3-NyO-1a</t>
  </si>
  <si>
    <t>Lee números naturales de hasta cuatro cifras (pasa número a texto)</t>
  </si>
  <si>
    <t>Identificar</t>
  </si>
  <si>
    <t>JSON revisado</t>
  </si>
  <si>
    <t>Une con líneas los números y la forma en que se leen.
{{Q1}} {{A1}}
{{Q2}} {{A2}}
{{Q3}} {{A3}}
{{Q4}} {{A4}}</t>
  </si>
  <si>
    <t>No</t>
  </si>
  <si>
    <t>Linking lines</t>
  </si>
  <si>
    <t>Q1: Mín: 1000; Máx: 9999; Step: 1
Q2: Mín: 1000; Máx: 9999; Step: 1
Q3: Mín: 1000; Máx: 9999; Step: 1
Q4: Mín: 1000; Máx: 9999; Step: 1</t>
  </si>
  <si>
    <t>A1 = Lemonlib.numToWords({{Q1}})
A2 = Lemonlib.numToWords({{Q2}})
A3 = Lemonlib.numToWords({{Q3}})
A4 = Lemonlib.numToWords({{Q4}})</t>
  </si>
  <si>
    <t>TE + hint</t>
  </si>
  <si>
    <t>La posición de cada cifra determina la forma en la que se lee.</t>
  </si>
  <si>
    <t>&lt;p&gt;La posición de cada cifra determina la forma en la que se lee. Por eso 40 se lee de una manera diferente a 400.&lt;/p&gt;</t>
  </si>
  <si>
    <t>Números y operaciones</t>
  </si>
  <si>
    <t>{"id":"M3-NyO-1a-I-1","stimulus":"&lt;p&gt;Arrastra la forma escrita de cada número donde corresponda.&lt;/p&gt;","hint":"&lt;p&gt;La posición de cada cifra determina la forma en la que se lee.&lt;/p&gt;","feedback":"&lt;p&gt;La posición de cada cifra determina la forma en la que se lee. Por eso 40 se lee de una manera diferente a 400.&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t>
  </si>
  <si>
    <t>CC</t>
  </si>
  <si>
    <t>BNCC</t>
  </si>
  <si>
    <t>USA</t>
  </si>
  <si>
    <t>Evocar</t>
  </si>
  <si>
    <t>¿Cómo se escribe este número? Completa el hueco.
{{T1}}: {{T2}} {{A1}}</t>
  </si>
  <si>
    <t>Cloze with text</t>
  </si>
  <si>
    <t>Q1 = Min = 1; Max = 9; Step = 1
Q2 = Min = 2; Max = 9; Step = 1
Q3 = Min = 10; Max = 30; Step = 1</t>
  </si>
  <si>
    <t>T1 = {{Q1}}*1000+{{Q2}}*100+{{Q3}}
T2= Lemonlib.numToWords({{Q1}}*1000+{{Q2}}*100)
A1 = Lemonlib.numToWords({{Q3}})</t>
  </si>
  <si>
    <t>{"id":"M3-NyO-1a-E-1","stimulus":"&lt;p&gt;¿Cómo se escribe este número? Completa el hueco.&lt;/p&gt;","template":"&lt;p&gt;{{T1}}: {{T2}} {{response}}&lt;/p&gt;","hint":"&lt;p&gt;La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 Lemonlib.numToWords({{Q1}}*1000+{{Q2}}*100,'es')","temp":true},{"name":"A1","label":"{{function}}","function":"Lemonlib.numToWords({{Q3}},'es')"}],"uniques":true},"algorithm":{"name":"calculateOperation","template":"Cloze with text"}}</t>
  </si>
  <si>
    <t>¿Cómo se escribe este número? Completa el hueco.
{{T1}}: {{T2}} {{A1}} y {{T3}}</t>
  </si>
  <si>
    <t>Q1 = Min = 1; Max = 9; Step = 1
Q2 = Min = 2; Max = 9; Step = 1
Q3 = Min = 3; Max = 9; Step = 1
Q4 = Min = 1; Max = 9; Step = 1</t>
  </si>
  <si>
    <t>T1 = {{Q1}}*1000+{{Q2}}*100+{{Q3}}*10+{{Q4}}
T2= Lemonlib.numToWords({{Q1}}*1000+{{Q2}}*100)
T3= Lemonlib.numToWords({{Q4}})
A1 = Lemonlib.numToWords({{Q3}}*10)</t>
  </si>
  <si>
    <t>{"id":"M3-NyO-1a-E-2","stimulus":"&lt;p&gt;¿Cómo se escribe este número? Completa el hueco.&lt;/p&gt;","template":"&lt;p&gt;{{T1}}: {{T2}} {{response}} y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temp":true},{"name":"T3","label":"{{function}}","function":"Lemonlib.numToWords({{Q4}},'es')","temp":true},{"name":"A1","label":"{{function}}","function":"Lemonlib.numToWords({{Q3}}*10,'es')"}],"uniques":true},"algorithm":{"name":"calculateOperation","template":"Cloze with text"}}</t>
  </si>
  <si>
    <t>¿Cómo se escribe este número? Completa el hueco.
{{T1}}: {{T2}} {{A1}} {{T3}}</t>
  </si>
  <si>
    <t>Q1 = Min = 1; Max = 9; Step = 1
Q2 = Min = 2; Max = 9; Step = 1
Q3 = Min = 10; Max = 99; Step = 1</t>
  </si>
  <si>
    <t>T1 = {{Q1}}*1000+{{Q2}}*100+{{Q3}}
T2= Lemonlib.numToWords({{Q1}}*1000)
T3= Lemonlib.numToWords({{Q3}})
A1 = Lemonlib.numToWords({{Q2}}*100)</t>
  </si>
  <si>
    <t>{"id":"M3-NyO-1a-E-3","stimulus":"&lt;p&gt;¿Cómo se escribe este número? Completa el hueco.&lt;/p&gt;","template":"&lt;p&gt;{{T1}}: {{T2}} {{response}}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 Lemonlib.numToWords({{Q1}}*1000,'es')","temp":true},{"name":"T3","label":"{{function}}","function":"Lemonlib.numToWords({{Q3}},'es')","temp":true},{"name":"A1","label":"{{function}}","function":"Lemonlib.numToWords({{Q2}}*100,'es')"}],"uniques":true},"algorithm":{"name":"calculateOperation","template":"Cloze with text"}}</t>
  </si>
  <si>
    <t>¿Cómo se escribe este número? Completa el hueco.
{{T1}}: {{A1}} {{T2}}</t>
  </si>
  <si>
    <t>Q1 = Min = 1; Max = 9; Step = 1
Q2 = Min = 100; Max = 999; Step = 1</t>
  </si>
  <si>
    <t>T1 = {{Q1}}*1000+{{Q2}}
T2= Lemonlib.numToWords({{Q2}})
A1 = Lemonlib.numToWords({{Q1}}*1000)</t>
  </si>
  <si>
    <t>{"id":"M3-NyO-1a-E-4","stimulus":"&lt;p&gt;¿Cómo se escribe este número? Completa el hueco.&lt;/p&gt;","template":"&lt;p&gt;{{T1}}: {{response}} {{T2}}&lt;/p&gt;","hint":"&lt;p&gt;La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 Lemonlib.numToWords({{Q2}},'es')","temp":true},{"name":"A1","label":"{{function}}","function":"Lemonlib.numToWords({{Q1}}*1000,'es')"}],"uniques":true},"algorithm":{"name":"calculateOperation","template":"Cloze with text"}}</t>
  </si>
  <si>
    <t>Aplicar</t>
  </si>
  <si>
    <t>Una empresa asegura que ha vendido {{T1}} cuerdas de guitarra en todo el mundo durante el último mes. Completa el hueco.
Ha vendido {{T2}} {{A1}} y {{T3}} cuerdas.</t>
  </si>
  <si>
    <t>Q1 = Mín = 1; Máx = 9; Step = 1
Q2 = Mín = 2; Máx = 9; Step = 1
Q3 = Mín = 3; Máx = 9; Step = 1
Q4 = Mín = 1; Máx = 9; Step = 1</t>
  </si>
  <si>
    <t>{"id":"M3-NyO-1a-A-1","stimulus":"&lt;p&gt;Una empresa asegura que ha vendido {{T1}} cuerdas de guitarra en todo el mundo durante el último mes. Completa el hueco.&lt;/p&gt;","template":"Ha vendido {{T2}} {{response}} y {{T3}} cuerdas.","hint":"&lt;p&gt;La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Lemonlib.numToWords({{Q1}}*1000+{{Q2}}*100,'es','female')","temp":true},{"name":"T3","label":"{{function}}","function":" Lemonlib.numToWords({{Q4}},'es','female')","temp":true},{"name":"A1","label":"{{function}}","function":"Lemonlib.numToWords({{Q3}}*10,'es','female')"}],"uniques":true},"algorithm":{"name":"calculateOperation","template":"Cloze with text"}}</t>
  </si>
  <si>
    <t>En una oficina, este año se han impreso {{T1}} páginas. Completa el hueco.
Se han impreso {{T2}} {{A1}} {{T3}} páginas.</t>
  </si>
  <si>
    <t>Q1 = Mín = 1; Máx = 9; Step = 1
Q2 = Mín = 2; Máx = 9; Step = 1
Q3 = Mín = 10; Máx = 99; Step = 1</t>
  </si>
  <si>
    <t>{"id":"M3-NyO-1a-A-2","stimulus":"&lt;p&gt;En una oficina, este año se han impreso {{T1}} páginas. Completa el hueco.&lt;/p&gt;","template":"Se han impreso {{T2}} {{response}} {{T3}} páginas.","hint":"&lt;p&gt;La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 Lemonlib.numToWords({{Q3}},'es','female')","temp":true},{"name":"A1","label":"{{function}}","function":"Lemonlib.numToWords({{Q2}}*100,'es','female')"}],"uniques":true},"algorithm":{"name":"calculateOperation","template":"Cloze with text"}}</t>
  </si>
  <si>
    <t>Abril ha recorrido {{T1}} m montada en su bicicleta. Completa el hueco.
Recorrió {{A1}} {{T2}} m.</t>
  </si>
  <si>
    <t>Q1 = Mín = 1; Máx = 9; Step = 1
Q2 = Mín = 100; Máx = 999; Step = 1</t>
  </si>
  <si>
    <t>{"id":"M3-NyO-1a-A-3","stimulus":"&lt;p&gt;Abril ha recorrido {{T1}} m montada en su bicicleta. Completa el hueco.&lt;/p&gt;","template":"Ha recorrido {{response}} {{T2}} m.","hint":"&lt;p&gt;La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Lemonlib.numToWords({{Q2}},'es')","temp":true},{"name":"A1","label":"{{function}}","function":"Lemonlib.numToWords({{Q1}}*1000,'es')"}],"uniques":true},"algorithm":{"name":"calculateOperation","template":"Cloze with text"}}</t>
  </si>
  <si>
    <t>Ayer durante la hora punta, viajaron en el metro de una ciudad {{T1}} personas. Completa el hueco.
Viajaron {{T2}} {{A1}} personas.</t>
  </si>
  <si>
    <t>Q1 = Min = 1; Max = 9; Step = 1
Q2 = Min = 2; Max = 9; Step = 1
Q3 = Min = 10; Max = 30; Step = 1</t>
  </si>
  <si>
    <t>{"id":"M3-NyO-1a-A-4","stimulus":"&lt;p&gt;Ayer durante la hora punta, viajaron en el metro de una ciudad {{T1}} personas. Completa el hueco.&lt;/p&gt;","template":"Viajaron {{T2}} {{response}} personas.","hint":"&lt;p&gt;La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Lemonlib.numToWords({{Q1}}*1000+{{Q2}}*100,'es','female')","temp":true},{"name":"A1","label":"{{function}}","function":"Lemonlib.numToWords({{Q3}},'es','female')"}],"uniques":true},"algorithm":{"name":"calculateOperation","template":"Cloze with text"}}</t>
  </si>
  <si>
    <t>Un biólogo ha contado {{Q1}} hormigas dentro de un hormiguero. Completa el hueco.
Hay {{T2}} {{A1}} {{T3}} hormigas.</t>
  </si>
  <si>
    <t>{"id":"M3-NyO-1a-A-5","stimulus":"&lt;p&gt;Un biólogo ha contado {{T1}} hormigas dentro de un hormiguero. Completa el hueco.&lt;/p&gt;","template":"Hay {{T2}} {{response}} {{T3}} hormigas.","hint":"&lt;p&gt;La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Lemonlib.numToWords({{Q3}},'es','female')","temp":true},{"name":"A1","label":"{{function}}","function":"Lemonlib.numToWords({{Q2}}*100,'es','female')"}],"uniques":true},"algorithm":{"name":"calculateOperation","template":"Cloze with text"}}</t>
  </si>
  <si>
    <t>M3-NyO-1b</t>
  </si>
  <si>
    <t>Escribe números naturales de hasta cuatro cifras (pasa texto a número)</t>
  </si>
  <si>
    <t>Une la forma escrita de los números con su forma numérica.
{{T1}} {{A1}}
{{T2}} {{A2}}
{{T3}} {{A3}}
{{T4}} {{A4}}</t>
  </si>
  <si>
    <t>T1 = Lemonlib.numToWords({{Q1}})
T2 = Lemonlib.numToWords({{Q2}})
T3 = Lemonlib.numToWords({{Q3}})
T4 = Lemonlib.numToWords({{Q4}})
A1 = {{Q1}}
A2 = {{Q2}}
A3 = {{Q3}}
A4 = {{Q4}}</t>
  </si>
  <si>
    <t>El valor de cada cifra es posicional, es decir, depende del lugar que ocupa en el número.</t>
  </si>
  <si>
    <t>&lt;p&gt;El valor de cada cifra es posicional, es decir, depende del lugar que ocupa en el número.&lt;/p&gt;&lt;table style=\"width: 100%;\"&gt;\r\n\t&lt;tbody&gt;\r\n\t\t&lt;tr&gt;\r\n\t\t\t&lt;td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{{T7}} + {{T8}} + {{T9}} + {{T5}}&lt;/p&gt;</t>
  </si>
  <si>
    <t>T2 = math.floor({{Q1}}/1000)
T3 = math.floor({{Q1}}/100)-math.floor({{Q1}}/1000)*10
T4 = math.floor({{Q1}}/10)-math.floor({{Q1}}/100)*10
T5 = {{Q1}}-math.floor({{Q1}}/10)*10
T7 = T1*1000
T8 = T1*100
T9 = T1*10</t>
  </si>
  <si>
    <t>{"id":"M3-NyO-1b-I-1","stimulus":"&lt;p&gt;Arrastra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t>
  </si>
  <si>
    <t>Escribe la forma numérica de esta expresión escrita.
{{T1}}: {{A1}}</t>
  </si>
  <si>
    <t>Cloze Math</t>
  </si>
  <si>
    <t>Q1: Mín: 1000; Máx: 9999; Step: 1</t>
  </si>
  <si>
    <t>T1 = Lemonlib.numToWords({{Q1}})
A1 = {{Q1}}</t>
  </si>
  <si>
    <t>{"id":"M3-NyO-1b-E-1","stimulus":"&lt;p&gt;Escribe la forma numérica de esta expresión escrita.&lt;/p&gt;","template":"&lt;p&gt;La forma numérica de &lt;i&gt;{{T1}}&lt;/i&gt; es: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</si>
  <si>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una biblioteca tienen {{T1}} libros. Escribe este número con cifras.
En la biblioteca hay {{A1}} libros.</t>
  </si>
  <si>
    <t>T2 = math.floor({{Q1}}/1000)
T3 = math.floor({{Q1}}/100)-math.floor({{Q1}}/1000)*10
T4 = math.floor({{Q1}}/10)-math.floor({{Q1}}/100)*10
T5 = {{Q1}}-math.floor({{Q1}}/10)*10
T7 = {{Q1}}-math.floor({{Q1}}/10000)*10000-({{Q1}}-math.floor({{Q1}}/1000)*1000)
T8 = {{Q1}}-math.floor({{Q1}}/1000)*1000-({{Q1}}-math.floor({{Q1}}/100)*100)
T9 = {{Q1}}-math.floor({{Q1}}/100)*100-({{Q1}}-math.floor({{Q1}}/10)*10)</t>
  </si>
  <si>
    <t>{"id":"M3-NyO-1b-A-1","stimulus":"&lt;p&gt;En una biblioteca tienen {{T1}} libros. Escribe este número con cifras.&lt;/p&gt;","template":"&lt;p&gt;En la biblioteca hay {{response}} libros.&lt;/p&gt;","hint":"&lt;p&gt;El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</si>
  <si>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La nueva actualización del videojuego favorito de Raquel ocupa {{T1}} kilobytes. Escribe esta cantidad con cifras.
La actualización ocupa {{A1}} kilobytes.</t>
  </si>
  <si>
    <t>T2 = math.floor({{Q1}}/1000)
T3 = math.floor({{Q1}}/100)-math.floor({{Q1}}/1000)*10
T4 = math.floor({{Q1}}/10)-math.floor({{Q1}}/100)*10
T5 = {{Q1}}-math.floor({{Q1}}/10)*10
T7 = {{Q1}}-math.floor({{Q1}}/10000)*10000-({{Q1}}-math.floor({{Q1}}/1000)*1000)
T8 = {{Q1}}-math.floor({{Q1}}/1000)*1000-({{Q1}}-math.floor({{Q1}}/100)*100)
T9 = {{Q1}}-math.floor({{Q1}}/100)*100-({{Q1}}-math.floor({{Q1}}/10)*10)</t>
  </si>
  <si>
    <t>{"id":"M3-NyO-1b-A-2","stimulus":"&lt;p&gt;La nueva actualización del videojuego favorito de Raquel ocupa {{T1}} kilobytes. Escribe esta cantidad con cifras.&lt;/p&gt;","template":"&lt;p&gt;La actualización ocupa {{response}} kilobytes.&lt;/p&gt;","hint":"&lt;p&gt;El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</si>
  <si>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En un vertedero se han acumulado {{T1}} toneladas de basura tecnológica. Escribe esta cantidad con cifras.
En el vertedero hay {{A1}} toneladas.</t>
  </si>
  <si>
    <t>{"id":"M3-NyO-1b-A-3","stimulus":"&lt;p&gt;En un vertedero se han acumulado {{T1}} toneladas de basura tecnológica. Escribe esta cantidad con cifras.&lt;/p&gt;","template":"&lt;p&gt;En el vertedero hay {{response}} toneladas.&lt;/p&gt;","hint":"&lt;p&gt;El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</si>
  <si>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Un carpintero tiene en su inventario {{T1}} clavos. Escribe esa cantidad con cifras.
El carpintero tiene {{A1}} clavos.</t>
  </si>
  <si>
    <t>{"id":"M3-NyO-1b-A-4","stimulus":"&lt;p&gt;Un carpintero tiene en su inventario {{T1}} clavos. Escribe esa cantidad con cifras.&lt;/p&gt;","template":"&lt;p&gt;El carpintero tiene {{response}} clavos.&lt;/p&gt;","hint":"&lt;p&gt;El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</si>
  <si>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El nuevo vídeo musical de un cantante recibió {{T1}} visitas en su primera hora de lanzamiento. Expresa esa cantidad con cifras.
El vídeo recibió {{A1}} visitas en una hora.</t>
  </si>
  <si>
    <t>{"id":"M3-NyO-1b-A-5","stimulus":"&lt;p&gt;El nuevo vídeo musical de un cantante recibió {{T1}} visitas en su primera hora de lanzamiento. Expresa esa cantidad con cifras.&lt;/p&gt;","template":"&lt;p&gt;El vídeo recibió {{response}} visitas en una hora.&lt;/p&gt;","hint":"&lt;p&gt;El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t>
  </si>
  <si>
    <t>M3-NyO-36a</t>
  </si>
  <si>
    <t>Descompone números naturales de forma aditiva y de forma aditivo-multiplicativa atendiendo al valor posicional de las cifras</t>
  </si>
  <si>
    <t>Señala si las siguientes descomposiciones son correctas o incorrectas.
{{Q1}}{{Q2}} {{Q3}}{{Q4}}0 = {{Q1}} × 10 000 + {{Q2}} × 1 000 + {{Q3}} × 100 + {{Q4}} × 10
[Correcto*/Incorrecto]
{{Q3}}{{Q5}} 0{{Q7}}0 = {{Q3}} × 10 000 + {{Q5}} × 1 000 + {{Q7}} × 10
[Correcto*/Incorrecto]
{{Q4}}0 {{Q1}}00 = {{Q4}} × 10 000 + {{Q1}} × 100  
[Correcto*/Incorrecto]
{{Q2}}{{Q8}} {{Q3}}{{Q7}}0 = {{Q2}} × 10 000 + {{Q8}} × 1 000 + {{Q3}} × 100  
[Correcto/Incorrecto*]
{{Q5}}0 {{Q6}}0{{Q7}} = {{Q5}} × 10 000 + {{Q6}} × 10 000 + {{Q7}} × 10 000 
[Correcto/Incorrecto*]
{{Q6}}{{Q8}} {{Q4}}0{{Q8}} = {{Q6}} × 10 000 + {{Q8}} × 1 000 + {{Q4}} × 100 + {{Q8}} × 10 
[Correcto/Incorrecto*]
(se ven 3, dos correctas)</t>
  </si>
  <si>
    <t>True or False</t>
  </si>
  <si>
    <t>Q1-Q9: Mín: 1; Máx: 9; Step: 1</t>
  </si>
  <si>
    <t>No aplica</t>
  </si>
  <si>
    <t>Un número puede descomponerse como la suma de sus cifras multiplicadas por 1, 10, 100, &lt;span class=\"no-break\"&gt;1 000&lt;/span&gt; o &lt;span class=\"no-break\"&gt;10 000,&lt;/span&gt; según su posición en el número.</t>
  </si>
  <si>
    <t>&lt;p&gt;Un número puede descomponerse como la suma de sus cifras multiplicadas por 1, 10, 100, &lt;span class=\"no-break\"&gt;1 000&lt;/span&gt; o &lt;span class=\"no-break\"&gt;10 000,&lt;/span&gt; según su posición en el número.&lt;/p&gt;
A4 =&lt;p&gt;La descomposición correcta es:&lt;/p&gt;&lt;p&gt;{{Q2}}{{Q8}} {{Q3}}{{Q7}}0 = {{Q2}} × 10 000 + {{Q8}} × 1 000 + {{Q3}} × 100 + {{Q7}} × 10&lt;/p&gt;
A5 =&lt;p&gt;La descomposición correcta es:&lt;/p&gt;&lt;p&gt;{{Q5}}0 {{Q6}}0{{Q7}} = {{Q5}} × 10 000 + {{Q6}} × 100 + {{Q7}}&lt;/p&gt; 
A6 =&lt;p&gt;La descomposición correcta es:&lt;/p&gt;&lt;p&gt;{{Q6}}{{Q8}} {{Q4}}0{{Q8}} = {{Q6}} × 10 000 + {{Q8}} × 1 000 + {{Q4}} × 100 + {{Q8}}&lt;/p&gt;</t>
  </si>
  <si>
    <t>{
    "id": "M3-NyO-36a-I-1",
    "stimulus": "&lt;p&gt;Selecciona si las siguientes descomposiciones son correctas o incorrectas.&lt;/p&gt;",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"&lt;p&gt;La descomposición correcta es:&lt;/p&gt;&lt;p&gt;{{Q2}}{{Q8}} {{Q3}}{{Q7}}0 = {{Q2}} × 10 000 + {{Q8}} × 1 000 + {{Q3}} × 100 + {{Q7}} × 10&lt;/p&gt;"
            },
            {
                "name": "A5",
                "label": "{{Q5}}0 {{Q6}}0{{Q7}} = {{Q5}} × 10 000 + {{Q6}} × 10 000 + {{Q7}} × 10 000 ",
                "function": "",
                "incorrect": true,
                "feedback": "&lt;p&gt;La descomposición correcta es:&lt;/p&gt;&lt;p&gt;{{Q5}}0 {{Q6}}0{{Q7}} = {{Q5}} × 10 000 + {{Q6}} × 100 + {{Q7}}&lt;/p&gt;"
            },
            {
                "name": "A6",
                "label": "{{Q6}}{{Q8}} {{Q4}}0{{Q8}} = {{Q6}} × 10 000 + {{Q8}} × 1 000 + {{Q4}} × 100 + {{Q8}} × 10 ",
                "function": "",
                "incorrect": true,
                "feedback": "&lt;p&gt;La descomposición correcta es:&lt;/p&gt;&lt;p&gt;{{Q6}}{{Q8}} {{Q4}}0{{Q8}} = {{Q6}} × 10 000 + {{Q8}} × 1 000 + {{Q4}} × 100 + {{Q8}}&lt;/p&gt;"
            }
        ],
        "uniques": true
    },
    "algorithm": {
        "name": "trueFalse",
        "template": "Choice matrix – inline",
        "params": {
            "countCorrect": 2,
            "countIncorrect": 1,
            "options": [
                "Correcto",
                "Incorrecto"
            ]
        }
    }
}</t>
  </si>
  <si>
    <t>Descompón este número siguiendo el ejemplo:
123 = 100 + 20 + 3
{{Q1}}{{Q2}} {{Q3}}0{{Q4}} = {{A1}} + {{A2}} + {{A3}} + {{A4}}</t>
  </si>
  <si>
    <t>Cloze with math</t>
  </si>
  <si>
    <t>Q1 - Q4: Mín: 1; Máx: 9; Step: 1</t>
  </si>
  <si>
    <t>A1 = {{Q1}}*10000
A2 = {{Q2}}*1000
A3 = {{Q3}}*100
A4 = {{Q4}}</t>
  </si>
  <si>
    <t>&lt;p&gt;Un número puede descomponerse como la suma de sus cifras multiplicadas por 1, 10, 100, &lt;span class=\"no-break\"&gt;1 000&lt;/span&gt; o &lt;span class=\"no-break\"&gt;10 000,&lt;/span&gt; según su posición en el número.&lt;/p&gt;</t>
  </si>
  <si>
    <t>{"id":"M3-NyO-36a-E-1","stimulus":"&lt;p&gt;Descompón este número siguiendo el ejemplo:&lt;/p&gt;&lt;p style=\"text-align: center\"&gt;123 = 100 + 20 + 3&lt;/p&gt;","template":"&lt;p style=\"text-align: center\"&gt;{{Q1}}{{Q2}} {{Q3}}0{{Q4}}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t>
  </si>
  <si>
    <t xml:space="preserve">Descompón este número siguiendo el ejemplo:
123 = 100 + 20 + 3
{{Q1}}0 0{{Q2}}0  = {{A1}} + {{A2}} </t>
  </si>
  <si>
    <t>Q1 - Q2: Mín: 1; Máx: 9; Step: 1</t>
  </si>
  <si>
    <t>A1 = {{Q1}}*10000
A2 = {{Q2}}*10</t>
  </si>
  <si>
    <t>{
    "id": "M3-NyO-36a-E-2",
    "stimulus": "&lt;p&gt;Descompón este número siguiendo el ejemplo:&lt;/p&gt;&lt;p style=\"text-align: center\"&gt;123 = 100 + 20 + 3&lt;/p&gt;",
    "template": "&lt;p style=\"text-align: center\"&gt;{{Q1}}0 0{{Q2}}0 = {{response}} + {{response}}&lt;/p&gt;",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t>
  </si>
  <si>
    <t>Descompón este número siguiendo el ejemplo:
123 = 100 + 20 + 3
{{Q1}}0 {{Q2}}{{Q3}}{{Q4}} = {{A1}} + {{A2}} + {{A3}} + {{A4}}</t>
  </si>
  <si>
    <t>A1 = {{Q1}}*10000
A2 = {{Q2}}*100
A3 = {{Q3}}*10
A4 = {{Q4}}</t>
  </si>
  <si>
    <t>{"id":"M3-NyO-36a-E-3","stimulus":"&lt;p&gt;Descompón este número siguiendo el ejemplo:&lt;/p&gt;&lt;p style=\"text-align: center\"&gt;123 = 100 + 20 + 3&lt;/p&gt;","template":"&lt;p style=\"text-align: center\"&gt;{{Q1}}0 {{Q2}}{{Q3}}{{Q4}}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t>
  </si>
  <si>
    <t>La ONU ha enviado {{T1}} trabajadores humanitarios a países en vías de desarrollo el último mes. Descompón el número de trabajadores siguiendo este ejemplo: 34 = 3 × 10 + 4.
{{T1}} = {{A1}}</t>
  </si>
  <si>
    <t xml:space="preserve">T1 = {{Q1}}*10000 + {{Q2}}*1000 + {{Q3}}*100 + {{Q4}}*10
A1 = {{Q1}}\\times10000+{{Q2}}\\times1000+{{Q3}}\\times100+{{Q4}}\\times10 </t>
  </si>
  <si>
    <t>Un número puede descomponerse como la suma de sus cifras multiplicadas por 1, 10, 100, 1 000 o 10 000, según su posición en el número.</t>
  </si>
  <si>
    <t>&lt;p&gt;Un número puede descomponerse como la suma de sus cifras multiplicadas por 1, 10, 100, 1 000, etcétera, según su posición en el número. En este caso:&lt;/p&gt;&lt;p&gt;{{T1}} = {{T2}} + {{T3}} + {{T4}} + {{T5}} = {{A1}}&lt;/p&gt;</t>
  </si>
  <si>
    <t>T2 = {{Q1}}*10000
T3 = {{Q2}}*1000
T4 = {{Q3}}*100
T5 = {{Q4}}*10</t>
  </si>
  <si>
    <t>{"id":"M3-NyO-36a-A-1","stimulus":"&lt;p&gt;La ONU ha enviado {{T1}} trabajadores humanitarios a países en vías de desarrollo el último mes. Descompón el número de trabajadores siguiendo este ejemplo: 34 = 3 × 10 + 4.&lt;/p&gt;","template":"&lt;p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t>
  </si>
  <si>
    <t>En el primer mes de venta al público, se han vendido {{T1}} unidades de una consola. Descompón esa cantidad siguiendo este ejemplo: 45 = 4 × 10 + 5.
{{T1}} = {{A1}}</t>
  </si>
  <si>
    <t xml:space="preserve">T1 = {{Q1}}*10000 + {{Q2}}*1000 + {{Q3}}*100 +{{Q4}}*10
A1 = {{Q1}}\\times10000+{{Q2}}\\times1000+{{Q3}}\\times100+{{Q4}}\\times10 </t>
  </si>
  <si>
    <t>{"id":"M3-NyO-36a-A-2","stimulus":"&lt;p&gt;En el primer mes de venta al público, se han vendido {{T1}} unidades de una consola. Descompón esa cantidad siguiendo este ejemplo: 45 = 4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t>
  </si>
  <si>
    <t>Una avioneta ha volado a una altura media de {{T1}} m durante una prueba de vuelo. Descompón esta distancia siguiendo este ejemplo: 23 = 2 × 10 + 3.
{{T1}} = {{A1}}</t>
  </si>
  <si>
    <t>{"id":"M3-NyO-36a-A-3","stimulus":"&lt;p&gt;Una avioneta ha volado a una altura media de {{T1}} m durante una prueba de vuelo. Descompón esta distancia siguiendo este ejemplo: 23 = 2 × 10 + 3.&lt;/p&gt;","template":"&lt;p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</si>
  <si>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Raúl tiene {{T1}} figuritas en su colección. Descompón esta cantidad siguiendo este ejemplo: 65 = 6 × 10 + 5.
{{T1}} = {{A1}}</t>
  </si>
  <si>
    <t>{"id":"M3-NyO-36a-A-4","stimulus":"&lt;p&gt;Raúl tiene {{T1}} figuritas en su colección. Descompón esta cantidad siguiendo este ejemplo: 65 = 6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</si>
  <si>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Paola ha preparado {{T1}} &lt;i&gt;cupcakes&lt;/i&gt; de colores para un evento. Descompón esta cantidad, siguiendo este ejemplo: 27 = 2 × 10 + 7 
{{T1}} = {{A1}}</t>
  </si>
  <si>
    <t>{"id":"M3-NyO-36a-A-5","stimulus":"&lt;p&gt;Paola ha preparado {{T1}} &lt;i&gt;cupcakes&lt;/i&gt; de colores para un evento. Descompón esta cantidad, siguiendo este ejemplo: 27 = 2 × 10 + 7&lt;/p&gt;","template":"&lt;p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t>
  </si>
  <si>
    <t>M3-NyO-36b</t>
  </si>
  <si>
    <t>Compone números naturales de hasta 4 cifras de forma aditiva y de forma aditivo-multiplicativa atendiendo al valor posicional de las cifras</t>
  </si>
  <si>
    <t>Selecciona el resultado de este cálculo.
{{Q1}} × 1 000 + {{Q2}} × 100 + {{Q3}} × 10 + {{Q4}} = ...
{{T1}}*
{{T2}}
{{T3}}
{{T4}}
(Se ven 3)</t>
  </si>
  <si>
    <t>Single Choice</t>
  </si>
  <si>
    <t>Q1-Q4= Min= 1; Max= 9; Step=1</t>
  </si>
  <si>
    <t>T1 = {{Q1}}*1000 + {{Q2}}*100 + {{Q3}}*10 +{{Q4}}
T2 = {{Q3}}*1000 + {{Q2}}*100 + {{Q1}}*10 +{{Q4}}
T3= {{Q1}}*1000 + {{Q4}}*100 + {{Q3}}*10 +{{Q3}}
T4 = {{Q2}}*1000 + {{Q1}}*100 + {{Q3}}*10 +{{Q4}}</t>
  </si>
  <si>
    <t>Un número puede descomponerse como la suma de sus cifras multiplicadas por 1, 10, 100 y 1 000.</t>
  </si>
  <si>
    <t>&lt;p&gt;Un número puede descomponerse como la suma de sus cifras multiplicadas por 1, 10, 100 y 1 000.&lt;/p&gt;&lt;p&gt;{{Q1}} × 1 000 + {{Q2}} × 100 + {{Q3}} × 10 + {{Q4}} = {{T11}} + {{T12}} + {{T13}} + {{Q4}} = {{T1}}&lt;/p&gt;</t>
  </si>
  <si>
    <t>T11={{Q1}}*1000
T12={{Q2}}*100
T13={{Q3}}*10</t>
  </si>
  <si>
    <t>{
    "id": "M3-NyO-36b-I-1",
    "stimulus": "&lt;p&gt;Selecciona el resultado de este cálculo.&lt;/p&gt;&lt;p style=\"text-align: center\"&gt;{{Q1}} × 1 000 + {{Q2}} × 100 + {{Q3}} × 10 + {{Q4}} = ...&lt;/p&gt;",
    "hint": "&lt;p&gt;Un número puede descomponerse como la suma de sus cifras multiplicadas por 1, 10, 100 y &lt;span class=\"no-break\"&gt;1 000.&lt;/span&gt;&lt;/p&gt;",
    "feedback": "&lt;p&gt;Un número puede descomponerse como la suma de sus cifras multiplicadas por 1, 10, 100 y &lt;span class=\"no-break\"&gt;1 000.&lt;/span&gt;&lt;/p&gt;&lt;p style=\"text-align: center\"&gt;{{Q1}} × 1 000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t>
  </si>
  <si>
    <t>Completa la siguiente igualdad.
{{Q1}} × 1 000 + {{Q2}} × 100 + {{Q3}} × 10 + {{Q4}} = {{A1}}</t>
  </si>
  <si>
    <t>Cloze math</t>
  </si>
  <si>
    <t>Q1= Min= 1; Max= 9; Step=1
Q2-Q4=  Min= 0; Max= 9; Step=1</t>
  </si>
  <si>
    <t>A1= {{Q1}}*1000 + {{Q2}}*100 + {{Q3}}*10 +{{Q4}}</t>
  </si>
  <si>
    <t>&lt;p&gt;Un número puede descomponerse como la suma de sus cifras multiplicadas por 1, 10, 100 y 1 000.&lt;/p&gt;&lt;p&gt;{{Q1}} × 1 000 + {{Q2}} × 100 + {{Q3}} × 10 + {{Q4}} = {{T11}} + {{T12}} + {{T13}} + {{Q4}} = {{A1}}&lt;/p&gt;</t>
  </si>
  <si>
    <t>{"id":"M3-NyO-36b-E-1","stimulus":"&lt;p&gt;Completa la siguiente igualdad.&lt;/p&gt;","template":"&lt;p style=\"text-align: center\"&gt;{{Q1}} × 1 000 + {{Q2}} × 100 + {{Q3}} × 10 + {{Q4}} = {{response}}&lt;/p&gt;","hint":"&lt;p&gt;Un número puede descomponerse como la suma de sus cifras multiplicadas por 1, 10, 100 y &lt;span class=\"no-break\"&gt;1 000.&lt;/span&gt;&lt;/p&gt;","feedback":"&lt;p&gt;Un número puede descomponerse como la suma de sus cifras multiplicadas por 1, 10, 100 y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t>
  </si>
  <si>
    <t>La fotocopiadora de una oficina ha impreso {{Q1}} × 1 000 fotocopias por la mañana, {{Q2}} × 100 a mediodía y {{Q3}} durante la noche. ¿Cuántas fotocopias ha hecho en el día?
Ha hecho {{A1}} fotocopias.</t>
  </si>
  <si>
    <t>Q1-Q3= Min= 1; Max= 9; Step=1</t>
  </si>
  <si>
    <t>A1= {{Q1}}*1000 + {{Q2}}*100+{{Q3}}</t>
  </si>
  <si>
    <t>Un número puede descomponerse como la suma de sus cifras multiplicadas por 1, 10, 100 y &lt;span class=\"no-break\"&gt;1 000.&lt;/span&gt;</t>
  </si>
  <si>
    <t>&lt;p&gt;Un número puede descomponerse como la suma de sus cifras multiplicadas por 1, 10, 100 y &lt;span class=\"no-break\"&gt;1 000.&lt;/span&gt;&lt;/p&gt;&lt;p&gt;{{Q1}} × 1 000 + {{Q2}} × 100 + {{Q3}} = {{T1}} + {{T2}} + {{Q3}} = {{A1}}&lt;/p&gt;</t>
  </si>
  <si>
    <t>T1={{Q1}}*1000
T2={{Q2}}*100</t>
  </si>
  <si>
    <t>{"id":"M3-NyO-36b-A-1","stimulus":"&lt;p&gt;La fotocopiadora de una oficina ha impreso {{Q1}} × &lt;span class=\"no-break\"&gt;1 000&lt;/span&gt; fotocopias por la mañana, {{Q2}} × 100 a mediodía y {{Q3}} durante la noche. ¿Cuántas fotocopias ha hecho en el día?&lt;/p&gt;","template":"&lt;p&gt;Ha hecho {{response}} fotocopias.&lt;/p&gt;","hint":"&lt;p&gt;Un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t>
  </si>
  <si>
    <t>Desde que se ha publicado, un vídeo educativo ha recibido {{Q1}} × 1 000 visitas en su primera hora, {{Q2}} × 10 en la segunda y {{Q3}} en la tercera. ¿Cuántas visitas ha tenido el vídeo?
Ha tenido {{A1}} visitas.</t>
  </si>
  <si>
    <t>A1= {{Q1}}*1000 + {{Q2}}*10+{{Q3}}</t>
  </si>
  <si>
    <t>&lt;p&gt;Un número puede descomponerse como la suma de sus cifras multiplicadas por 1, 10, 100 y &lt;span class=\"no-break\"&gt;1 000.&lt;/span&gt;&lt;/p&gt;&lt;p&gt;{{Q1}} × 1 000 + {{Q2}} × 10 + {{Q3}} = {{T1}} + {{T2}} + {{Q3}} = {{A1}}&lt;/p&gt;</t>
  </si>
  <si>
    <t>T1={{Q1}}*1000
T2={{Q2}}*10</t>
  </si>
  <si>
    <t>{"id":"M3-NyO-36b-A-2","stimulus":"&lt;p&gt;Desde que se ha publicado, un vídeo educativo ha recibido {{Q1}} × &lt;span class=\"no-break\"&gt;1 000&lt;/span&gt; visitas en su primera hora, {{Q2}} × 10 en la segunda y {{Q3}} en la tercera. ¿Cuántas visitas ha tenido el vídeo?&lt;/p&gt;","template":"&lt;p&gt;Ha tenido {{response}} visitas.&lt;/p&gt;","hint":"&lt;p&gt;Un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t>
  </si>
  <si>
    <t>Juana ha llenado su piscina hinchable en tres días. En el primero utilizó {{Q1}} × 1 000 l de agua, en el segundo, {{Q2}} × 100 l y en el tercero, {{Q3}} × 10 l. ¿Cuántos litros de agua contiene la piscina?
Contiene {{A1}} l de agua.</t>
  </si>
  <si>
    <t>Q1= List=1,2
Q2= Min= 1; Max= 9; Step=1
Q3= Min= 1; Max= 9; Step=1</t>
  </si>
  <si>
    <t>A1= {{Q1}}*1000 + {{Q2}}*100+{{Q3}}*10</t>
  </si>
  <si>
    <t>&lt;p&gt;Un número puede descomponerse como la suma de sus cifras multiplicadas por 1, 10, 100 y &lt;span class=\"no-break\"&gt;1 000.&lt;/span&gt;&lt;/p&gt;&lt;p&gt;{{Q1}} × 1 000 + {{Q2}} × 100 + {{Q3}} × 10 = {{T1}} + {{T2}} + {{T3}} = {{A1}}&lt;/p&gt;</t>
  </si>
  <si>
    <t>T1={{Q1}}*1000
T2={{Q2}}*100
T3={{Q3}}*10</t>
  </si>
  <si>
    <t>{"id":"M3-NyO-36b-A-3","stimulus":"&lt;p&gt;Juana ha llenado su piscina hinchable en tres días. En el primero utilizó {{Q1}} × &lt;span class=\"no-break\"&gt;1 000 l&lt;/span&gt; de agua, en el segundo, {{Q2}} × 100 l y en el tercero, {{Q3}} × 10 l. ¿Cuántos litros de agua contiene la piscina?&lt;/p&gt;","template":"&lt;p&gt;Contiene {{response}} l de agua.&lt;/p&gt;","hint":"&lt;p&gt;Un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t>
  </si>
  <si>
    <t>M3-NyO-2a</t>
  </si>
  <si>
    <t>Lee números naturales de hasta cinco cifras (pasa número a texto)</t>
  </si>
  <si>
    <t>Une los números con sus expresiones escritas.
{{Q1}}   {{A1}}
{{Q2}}   {{A2}}
{{Q3}}   {{A3}}
{{Q4}}   {{A4}}
{{Q5}}   {{A5}}</t>
  </si>
  <si>
    <t>Q1: Mín: 10000; Máx: 99999; Step: 1
Q2: Mín: 10000; Máx: 99999; Step: 1
Q3: Mín: 10000; Máx: 99999; Step: 1
Q4: Mín: 10000; Máx: 99999; Step: 1
Q5: Mín: 10000; Máx: 99999; Step: 1</t>
  </si>
  <si>
    <t>A1 = Lemonlib.numToWords({{Q1}})
A2 = Lemonlib.numToWords({{Q2}})
A3 = Lemonlib.numToWords({{Q3}})
A4 = Lemonlib.numToWords({{Q4}})
A5 = Lemonlib.numToWords({{Q5}})</t>
  </si>
  <si>
    <t>&lt;p&gt;El valor de cada cifra es posicional, es decir, depende del lugar que ocupa en el número. Por ejemplo:&lt;/p&gt;&lt;table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center;\"&gt;{{T1}}&lt;\/div&gt;\r\n\t\t\t&lt;\/td&gt;\r\n\t\t\t&lt;td style=\"width: 20.0000%;\"&gt;\r\n\t\t\t\t&lt;div style=\"text-align: center;\"&gt;{{T2}}&lt;\/div&gt;\r\n\t\t\t&lt;\/td&gt;\r\n\t\t\t&lt;td style=\"width: 20.0000%;\"&gt;\r\n\t\t\t\t&lt;div style=\"text-align: center;\"&gt;{{T3}}&lt;\/div&gt;\r\n\t\t\t&lt;\/td&gt;\r\n\t\t\t&lt;td style=\"width: 20.0000%;\"&gt;\r\n\t\t\t\t&lt;div style=\"text-align: center;\"&gt;{{T4}}&lt;\/div&gt;\r\n\t\t\t&lt;\/td&gt;\r\n\t\t\t&lt;td style=\"width: 20.0000%;\"&gt;\r\n\t\t\t\t&lt;div style=\"text-align: center;\"&gt;{{T5}}&lt;\/div&gt;\r\n\t\t\t&lt;\/td&gt;\r\n\t\t&lt;\/tr&gt;\r\n\t&lt;\/tbody&gt;\r\n&lt;\/table&gt;&lt;p&gt;{{Q1}} = {{T6}} + {{T7}} + {{T8}} + {{T9}} + {{T5}}&lt;/p&gt;</t>
  </si>
  <si>
    <t>T1 = math.floor({{Q1}}/10000)
T2 = math.floor({{Q1}}/1000)-math.floor({{Q1}}/10000)*10
T3 = math.floor({{Q1}}/100)-math.floor({{Q1}}/1000)*10
T4 = math.floor({{Q1}}/10)-math.floor({{Q1}}/100)*10
T5 = {{Q1}}-math.floor({{Q1}}/10)*10
T6 = {{Q1}}-math.floor({{Q1}}/100000)*100000-({{Q1}}-math.floor({{Q1}}/10000)*10000)
T7 = {{Q1}}-math.floor({{Q1}}/10000)*10000-({{Q1}}-math.floor({{Q1}}/1000)*1000)
T8 = {{Q1}}-math.floor({{Q1}}/1000)*1000-({{Q1}}-math.floor({{Q1}}/100)*100)
T9 = {{Q1}}-math.floor({{Q1}}/100)*100-({{Q1}}-math.floor({{Q1}}/10)*10)</t>
  </si>
  <si>
    <t>{"id":"M3-NyO-2a-I-1","stimulus":"&lt;p&gt;Arrastra cada expresión escrita al número correspondiente.&lt;/p&gt;","hint":"&lt;p&gt;El valor de cada cifra es posicional, es decir, depende del lugar que ocupa en el número.&lt;/p&gt;","feedback":"&lt;p&gt;El valor de cada cifra es posicional, es decir, depende del lugar que ocupa en el número. Por ejemplo:&lt;/p&gt;&lt;table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seed":{"parameters":[{"name":"Q1","label":null,"min":10000,"max":99999,"step":1},{"name":"Q2","label":null,"min":10000,"max":99999,"step":1},{"name":"Q3","label":null,"min":10000,"max":99999,"step":1},{"name":"Q4","label":null,"min":10000,"max":99999,"step":1},{"name":"Q5","label":null,"min":10000,"max":99999,"step":1}],"calculated":[{"name":"A1","label":"{{Q1}}","function":"Lemonlib.numToWords({{Q1}},'es')"},{"name":"A2","label":"{{Q2}}","function":"Lemonlib.numToWords({{Q2}},'es')"},{"name":"A3","label":"{{Q3}}","function":"Lemonlib.numToWords({{Q3}},'es')"},{"name":"A4","label":"{{Q4}}","function":"Lemonlib.numToWords({{Q4}},'es')"},{"name":"A5","label":"{{Q5}}","function":"Lemonlib.numToWords({{Q5}},'es')"},{"name":"T1","label":"","function":"math.floor({{Q1}}/10000)","temp":true},{"name":"T2","label":"","function":"math.floor({{Q1}}/1000)-math.floor({{Q1}}/10000)*10","temp":true},{"name":"T3","label":"","function":"math.floor({{Q1}}/100)-math.floor({{Q1}}/1000)*10","temp":true},{"name":"T4","label":"","function":"math.floor({{Q1}}/10)-math.floor({{Q1}}/100)*10","temp":true},{"name":"T5","label":"","function":"{{Q1}}-math.floor({{Q1}}/10)*10","temp":true},{"name":"T6","label":"","function":"{{Q1}}-math.floor({{Q1}}/100000)*100000-({{Q1}}-math.floor({{Q1}}/10000)*10000)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true},"template":"Match list"}}</t>
  </si>
  <si>
    <t>Q1 = Min = 1; Max = 9; Step = 1
Q2 = Min = 1; Max = 9; Step = 1
Q3 = Min = 2; Max = 9; Step = 1
Q4 = Min = 3; Max = 9; Step = 1
Q5 = Min = 1; Max = 9; Step = 1</t>
  </si>
  <si>
    <t>T1 = {{Q1}}*10000+{{Q2}}*1000+{{Q3}}*100+{{Q4}}*10+{{Q5}}
T2 = Lemonlib.numToWords({{Q1}}*10000+{{Q2}}*1000+{{Q3}}*100, 'es')
T3 = Lemonlib.numToWords({{Q5}}, 'es')
A1 = Lemonlib.numToWords({{Q4}}*10, 'es')</t>
  </si>
  <si>
    <t>&lt;p&gt;El valor de cada cifra es posicional, es decir, depende del lugar que ocupa en el número:&lt;/p&gt;&lt;table style=\"width: 100%;\"&gt;\r\n\t&lt;tbody&gt;\r\n\t\t&lt;tr&gt;\r\n\t\t\t&lt;td style=\"width: 20%; background-color:#1496FA;\"&gt;\r\n\t\t\t\t&lt;div style=\"text-align: center;\"&gt;&lt;strong style=\"text-align: center;\"&gt;&lt;span style=\"color: rgb(255, 255, 255);\"&gt;DM&lt;/span&gt;&lt;/strong&gt;&lt;/div&gt;\r\n\t\t\t&lt;/td&gt;\r\n\t\t\t&lt;td style=\"width: 20.0000%;background-color:#1496FA;\"&gt;\r\n\t\t\t\t&lt;div style=\"text-align: center;\"&gt;&lt;strong&gt;&lt;span style=\"color: rgb(255, 255, 255);\"&gt;UM&lt;/span&gt;&lt;/strong&gt;&lt;/div&gt;\r\n\t\t\t&lt;/td&gt;\r\n\t\t\t&lt;td style=\"width: 20.0000%;background-color:#1496FA;\"&gt;\r\n\t\t\t\t&lt;div style=\"text-align: center;\"&gt;&lt;strong&gt;&lt;span style=\"color: rgb(255, 255, 255);\"&gt;C&lt;/span&gt;&lt;/strong&gt;&lt;/div&gt;\r\n\t\t\t&lt;/td&gt;\r\n\t\t\t&lt;td style=\"width: 20.0000%;background-color:#1496FA;\"&gt;\r\n\t\t\t\t&lt;div style=\"text-align: center;\"&gt;&lt;strong&gt;&lt;span style=\"color: rgb(255, 255, 255);\"&gt;D&lt;/span&gt;&lt;/strong&gt;&lt;/div&gt;\r\n\t\t\t&lt;/td&gt;\r\n\t\t\t&lt;td style=\"width: 20.0000%;background-color:#1496FA;\"&gt;\r\n\t\t\t\t&lt;div style=\"text-align: center;\"&gt;&lt;strong&gt;&lt;span style=\"color: rgb(255, 255, 255);\"&gt;U&lt;/span&gt;&lt;/strong&gt;&lt;span style=\"color: rgb(255, 255, 255);\"&gt;&lt;/span&gt;&lt;/div&gt;\r\n\t\t\t&lt;/td&gt;\r\n\t\t&lt;/tr&gt;\r\n\t\t&lt;tr&gt;\r\n\t\t\t&lt;td style=\"width: 20.0000%;\"&gt;\r\n\t\t\t\t&lt;div style=\"text-align: center;\"&gt;{{Q1}}&lt;/div&gt;\r\n\t\t\t&lt;/td&gt;\r\n\t\t\t&lt;td style=\"width: 20.0000%;\"&gt;\r\n\t\t\t\t&lt;div style=\"text-align: center;\"&gt;{{Q2}}&lt;/div&gt;\r\n\t\t\t&lt;/td&gt;\r\n\t\t\t&lt;td style=\"width: 20.0000%;\"&gt;\r\n\t\t\t\t&lt;div style=\"text-align: center;\"&gt;{{Q3}}&lt;/div&gt;\r\n\t\t\t&lt;/td&gt;\r\n\t\t\t&lt;td style=\"width: 20.0000%;\"&gt;\r\n\t\t\t\t&lt;div style=\"text-align: center;\"&gt;{{Q4}}&lt;/div&gt;\r\n\t\t\t&lt;/td&gt;\r\n\t\t\t&lt;td style=\"width: 20.0000%;\"&gt;\r\n\t\t\t\t&lt;div style=\"text-align: center;\"&gt;{{Q5}}&lt;/div&gt;\r\n\t\t\t&lt;/td&gt;\r\n\t\t&lt;/tr&gt;\r\n\t&lt;/tbody&gt;\r\n&lt;/table&gt;</t>
  </si>
  <si>
    <t>{"id":"M3-NyO-2a-E-1","stimulus":"&lt;p&gt;¿Cómo se escribe este número? Completa el hueco.&lt;/p&gt;","template":"{{T1}}: {{T2}} {{response}} y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'es')"},{"name":"T1","label":"","function":"{{Q1}}*10000+{{Q2}}*1000+{{Q3}}*100+{{Q4}}*10+{{Q5}}","temp":true},{"name":"T2","label":"{{function}}","function":"Lemonlib.numToWords({{Q1}}*10000+{{Q2}}*1000+{{Q3}}*100, 'es')","temp":true},{"name":"T3","label":"","function":"Lemonlib.numToWords({{Q5}}, 'es')","temp":true}],"uniques":true},"algorithm":{"name":"calculateOperation","template":"Cloze with text"}}</t>
  </si>
  <si>
    <t>Q1 = Min = 1; Max = 9; Step = 1
Q2 = Min = 1; Max = 9; Step = 1
Q3 = Min = 1; Max = 9; Step = 1
Q4 = Min = 1; Max = 2; Step = 1
Q5 = Min = 1; Max = 9; Step = 1</t>
  </si>
  <si>
    <t>T1 = {{Q1}}*10000+{{Q2}}*1000+{{Q3}}*100+{{Q4}}*10+{{Q5}}
T2= Lemonlib.numToWords({{Q1}}*10000+{{Q2}}*1000+{{Q3}}*100, 'es')
A1 = Lemonlib.numToWords({{Q4}}*10+{{Q5}}, 'es')</t>
  </si>
  <si>
    <t>{"id":"M3-NyO-2a-E-2","stimulus":"&lt;p&gt;¿Cómo se escribe este número? Completa el hueco.&lt;/p&gt;","template":"{{T1}}: {{T2}} {{response}}","hint":"&lt;p&gt;El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'es')"},{"name":"T1","label":"","function":"{{Q1}}*10000+{{Q2}}*1000+{{Q3}}*100+{{Q4}}*10+{{Q5}}","temp":true},{"name":"T2","label":"{{function}}","function":"Lemonlib.numToWords({{Q1}}*10000+{{Q2}}*1000+{{Q3}}*100, 'es')","temp":true}],"uniques":true},"algorithm":{"name":"calculateOperation","template":"Cloze with text"}}</t>
  </si>
  <si>
    <t>Q1 = Min = 1; Max = 9; Step = 1
Q2 = Min = 1; Max = 9; Step = 1
Q3 = Min = 2; Max = 9; Step = 1
Q4 = Min = 1; Max = 9; Step = 1
Q5 = Min = 1; Max = 9; Step = 1</t>
  </si>
  <si>
    <t>T1 = {{Q1}}*10000+{{Q2}}*1000+{{Q3}}*100+{{Q4}}*10+{{Q5}}
T2= Lemonlib.numToWords({{Q1}}*10000+{{Q2}}*1000, 'es')
T3= Lemonlib.numToWords({{Q4}}*10+{{Q5}}, 'es')
A1 = Lemonlib.numToWords({{Q3}}*100, 'es')</t>
  </si>
  <si>
    <t>{"id":"M3-NyO-2a-E-3","stimulus":"&lt;p&gt;¿Cómo se escribe este número? Completa el hueco.&lt;/p&gt;","template":"{{T1}}: {{T2}}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 'es')"},{"name":"T1","label":"","function":"{{Q1}}*10000+{{Q2}}*1000+{{Q3}}*100+{{Q4}}*10+{{Q5}}","temp":true},{"name":"T2","label":"{{function}}","function":"Lemonlib.numToWords({{Q1}}*10000+{{Q2}}*1000, 'es')","temp":true},{"name":"T3","label":"","function":"Lemonlib.numToWords({{Q4}}*10+{{Q5}}, 'es')","temp":true}],"uniques":true},"algorithm":{"name":"calculateOperation","template":"Cloze with text"}}</t>
  </si>
  <si>
    <t>¿Cómo se escribe este número? Completa el hueco.
{{T1}}: {{A1}} mil {{T2}}</t>
  </si>
  <si>
    <t>Q1 = Min = 1; Max = 2; Step = 1
Q2 = Min = 2; Max = 9; Step = 1
Q3 = Min = 1; Max = 9; Step = 1
Q4 = Min = 1; Max = 9; Step = 1
Q5 = Min = 1; Max = 9; Step = 1</t>
  </si>
  <si>
    <t>T1 = {{Q1}}*10000+{{Q2}}*1000+{{Q3}}*100+{{Q4}}*10+{{Q5}}
T2= Lemonlib.numToWords({{Q3}}*100+{{Q4}}*10+{{Q5}}, 'es')
A1 = Lemonlib.numToWords({{Q1}}*10+{{Q2}}, 'es')</t>
  </si>
  <si>
    <t>{"id":"M3-NyO-2a-E-4","stimulus":"&lt;p&gt;¿Cómo se escribe este número? Completa el hueco.&lt;/p&gt;","template":"{{T1}}: {{response}} mil {{T2}}","hint":"&lt;p&gt;El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2,"max":9,"step":1},{"name":"Q3","label":null,"min":1,"max":9,"step":1},{"name":"Q4","label":null,"min":1,"max":9,"step":1},{"name":"Q5","label":null,"min":1,"max":9,"step":1}],"calculated":[{"name":"T1","label":"","function":"{{Q1}}*10000+{{Q2}}*1000+{{Q3}}*100+{{Q4}}*10+{{Q5}}","temp":true},{"name":"T2","label":"{{function}}","function":"Lemonlib.numToWords({{Q3}}*100+{{Q4}}*10+{{Q5}}, 'es')","temp":true},{"name":"A1","label":"{{function}}","function":"Lemonlib.numToWords({{Q1}}*10+{{Q2}}, 'es')"}],"uniques":true},"algorithm":{"name":"calculateOperation","template":"Cloze with text"}}</t>
  </si>
  <si>
    <t>¿Cómo se escribe este número? Completa el hueco.
{{T1}}: {{T2}} y {{A1}} {{T3}}</t>
  </si>
  <si>
    <t>Q1 = Min = 3; Max = 9; Step = 1
Q2 = Min = 2; Max = 9; Step = 1
Q3 = Min = 1; Max = 9; Step = 1
Q4 = Min = 1; Max = 9; Step = 1
Q5 = Min = 1; Max = 9; Step = 1</t>
  </si>
  <si>
    <t>T1 = {{Q1}}*10000+{{Q2}}*1000+{{Q3}}*100+{{Q4}}*10+{{Q5}}
T2 = Lemonlib.numToWords({{Q1}}*10, 'es')
T3 = Lemonlib.numToWords({{Q3}}*100+{{Q4}}*10+{{Q5}}, 'es')
A1 = Lemonlib.numToWords({{Q2}}*1000, 'es')</t>
  </si>
  <si>
    <t>{"id":"M3-NyO-2a-E-5","stimulus":"&lt;p&gt;¿Cómo se escribe este número? Completa el hueco.&lt;/p&gt;","template":"{{T1}}: {{T2}} y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t>
  </si>
  <si>
    <t>A la final de una competición de fútbol han asistido {{Q1}} personas. Completa el hueco.
En el estadio hubo {{T2}} {{A1}} y {{T3}} personas.</t>
  </si>
  <si>
    <t>T1 = {{Q1}}*10000+{{Q2}}*1000+{{Q3}}*100+{{Q4}}*10+{{Q5}}
T2 = Lemonlib.numToWords({{Q1}}*10000+{{Q2}}*1000+{{Q3}}*100, 'es','female')
T3 = Lemonlib.numToWords({{Q5}}, 'es', 'female')
A1 = Lemonlib.numToWords({{Q4}}*10, 'es')</t>
  </si>
  <si>
    <t>{"id":"M3-NyO-2a-A-1","stimulus":"&lt;p&gt;A la final de una competición de fútbol han asistido {{T1}} personas. Completa el hueco.&lt;/p&gt;","template":"En el estadio hubo {{T2}} {{response}} y {{T3}} personas.","hint":"&lt;p&gt;El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'es','female')"},{"name":"T1","label":"","function":"{{Q1}}*10000+{{Q2}}*1000+{{Q3}}*100+{{Q4}}*10+{{Q5}}","temp":true},{"name":"T2","label":"{{function}}","function":"Lemonlib.numToWords({{Q1}}*10000+{{Q2}}*1000+{{Q3}}*100, 'es','female')","temp":true},{"name":"T3","label":"","function":"Lemonlib.numToWords({{Q5}}, 'es','female')","temp":true}],"uniques":true},"algorithm":{"name":"calculateOperation","template":"Cloze with text"}}</t>
  </si>
  <si>
    <t>En una playa hay {{T1}} personas. Escribe el número en el hueco con letras.
Hay {{T2}} {{A1}} personas.</t>
  </si>
  <si>
    <t>T1 = {{Q1}}*10000+{{Q2}}*1000+{{Q3}}*100+{{Q4}}*10+{{Q5}}
T2= Lemonlib.numToWords({{Q1}}*10000+{{Q2}}*1000+{{Q3}}*100, 'es','female')
A1 = Lemonlib.numToWords({{Q4}}*10+{{Q5}}, 'es', 'female')</t>
  </si>
  <si>
    <t>{"id":"M3-NyO-2a-A-2","stimulus":"&lt;p&gt;En una playa hay {{T1}} personas. Completa el hueco.&lt;/p&gt;","template":"&lt;p&gt;Hay {{T2}} {{response}} personas.&lt;/p&gt;","hint":"&lt;p&gt;El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'es','female')"},{"name":"T1","label":"","function":"{{Q1}}*10000+{{Q2}}*1000+{{Q3}}*100+{{Q4}}*10+{{Q5}}","temp":true},{"name":"T2","label":"{{function}}","function":"Lemonlib.numToWords({{Q1}}*10000+{{Q2}}*1000+{{Q3}}*100, 'es','female')","temp":true}],"uniques":true},"algorithm":{"name":"calculateOperation","template":"Cloze with text"}}</t>
  </si>
  <si>
    <t>Ricardo ha conseguido {{T1}} monedas doradas en un videojuego. Completa el hueco.
Ha conseguido {{T2}} {{A1}} {{T3}} monedas.</t>
  </si>
  <si>
    <t>T1 = {{Q1}}*10000+{{Q2}}*1000+{{Q3}}*100+{{Q4}}*10+{{Q5}}
T2= Lemonlib.numToWords({{Q1}}*10000+{{Q2}}*1000, 'es','female')
T3= Lemonlib.numToWords({{Q4}}*10+{{Q5}}, 'es', 'female')
A1 = Lemonlib.numToWords({{Q3}}*100, 'es')</t>
  </si>
  <si>
    <t>{"id":"M3-NyO-2a-A-3","stimulus":"&lt;p&gt;Ricardo ha conseguido {{T1}} monedas doradas en un videojuego. Completa el hueco.&lt;/p&gt;","template":"&lt;p&gt;Ha conseguido {{T2}} {{response}} {{T3}} monedas.&lt;/p&gt;","hint":"&lt;p&gt;El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es', 'female')"},{"name":"T1","label":"","function":"{{Q1}}*10000+{{Q2}}*1000+{{Q3}}*100+{{Q4}}*10+{{Q5}}","temp":true},{"name":"T2","label":"","function":"Lemonlib.numToWords({{Q1}}*10000+{{Q2}}*1000, 'es', 'female')","temp":true},{"name":"T3","label":"","function":"Lemonlib.numToWords({{Q4}}*10+{{Q5}}, 'es', 'female')","temp":true}],"uniques":true},"algorithm":{"name":"calculateOperation","template":"Cloze with text"}}</t>
  </si>
  <si>
    <t>Una fábrica produce {{T1}} galletas al día. Escribe el número en el hueco con letras.
Produce {{A1}} mil {{T2}} galletas.</t>
  </si>
  <si>
    <t>Q1 = Min = 1; Max = 2; Step = 1
Q2 = Min = 1; Max = 9; Step = 1
Q3 = Min = 1; Max = 9; Step = 1
Q4 = Min = 1; Max = 9; Step = 1
Q5 = Min = 1; Max = 9; Step = 1</t>
  </si>
  <si>
    <t>T1 = {{Q1}}*10000+{{Q2}}*1000+{{Q3}}*100+{{Q4}}*10+{{Q5}}
T2= Lemonlib.numToWords({{Q3}}*100+{{Q4}}*10+{{Q5}}, 'es', 'female')
A1 = Lemonlib.numToWords({{Q1}}*10+{{Q2}}, 'es','female')</t>
  </si>
  <si>
    <t>{"id":"M3-NyO-2a-A-4","stimulus":"&lt;p&gt;Una fábrica produce {{T1}} galletas al día. Completa el hueco.&lt;/p&gt;","template":"&lt;p&gt;Produce {{response}} mil {{T2}} galletas.&lt;/p&gt;","hint":"&lt;p&gt;El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1,"max":9,"step":1},{"name":"Q3","label":null,"min":1,"max":9,"step":1},{"name":"Q4","label":null,"min":1,"max":9,"step":1},{"name":"Q5","label":null,"min":1,"max":9,"step":1}],"calculated":[{"name":"T1","label":"","function":"{{Q1}}*10000+{{Q2}}*1000+{{Q3}}*100+{{Q4}}*10+{{Q5}}","temp":true},{"name":"T2","label":"{{function}}","function":"Lemonlib.numToWords({{Q3}}*100+{{Q4}}*10+{{Q5}}, 'es','female')","temp":true},{"name":"A1","label":"{{function}}","function":"Lemonlib.numToWords({{Q1}}*10+{{Q2}}, 'es','female')"}],"uniques":true},"algorithm":{"name":"calculateOperation","template":"Cloze with text"}}</t>
  </si>
  <si>
    <t>El &lt;i&gt;influencer&lt;/i&gt; favorito de Mercedes tiene {{Q1}} seguidores. Escribe el número en el hueco con letras.
Tiene {{T2}} y {{A1}} {{T3}} seguidores.</t>
  </si>
  <si>
    <t>{"id":"M3-NyO-2a-A-5","stimulus":"&lt;p&gt;El &lt;i&gt;influencer&lt;/i&gt; favorito de Mercedes tiene {{T1}} seguidores. Completa el hueco.&lt;/p&gt;","template":"Tiene {{T2}} y {{response}} {{T3}} seguidores.","hint":"&lt;p&gt;El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t>
  </si>
  <si>
    <t>M3-NyO-2b</t>
  </si>
  <si>
    <t>Escribe números naturales de hasta cinco cifras (pasa texto a número)</t>
  </si>
  <si>
    <t>Une las siguientes expresiones escritas con su expresión en forma numérica correspondiente.
{{T1}} - {{A1}}
{{T2}} - {{A2}}
{{T3}} - {{A3}}</t>
  </si>
  <si>
    <t>{{Q1}}: Mín: 1000; Máx: 99999; Step: 1
{{Q2}}: Mín: 1000; Máx: 99999; Step: 1
{{Q3}}: Mín: 1000; Máx: 99999; Step: 1</t>
  </si>
  <si>
    <t>T1 = Lemonlib.numToWords({{Q1}})
T2 = Lemonlib.numToWords({{Q2}})
T3 = Lemonlib.numToWords({{Q3}})
A1 = {{Q1}}
A2 = {{Q2}}
A3 = {{Q3}}</t>
  </si>
  <si>
    <t>La posición de cada cifra condiciona la forma en la que se lee un número.</t>
  </si>
  <si>
    <t>&lt;p&gt;La posición de cada cifra condiciona la forma en la que se lee el número: la primera cifra desde la derecha es la unidad, la segunda es la decena, la tercera es la centena, la cuarta es la unidad de millar y la quinta es la decena de millar.&lt;/p&gt;
Sin TE individual</t>
  </si>
  <si>
    <t>{"id":"M3-NyO-2b-I-1","stimulus":"&lt;p&gt;Arrastra cada número a la expresión escrita correspondiente.&lt;/p&gt;","hint":"&lt;p&gt;La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name":"Q2","label":null,"min":1000,"max":99999,"step":1},{"name":"Q3","label":null,"min":1000,"max":99999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t>
  </si>
  <si>
    <t>Escribe la siguiente expresión escrita en forma de número.
{{T1}}: {{A1}}</t>
  </si>
  <si>
    <t>Q1: Mín: 1000; Máx: 99999; Step: 1</t>
  </si>
  <si>
    <t>T1 = Lemonlib.numToWords({{Q1}})
A1 = {{Q1}}</t>
  </si>
  <si>
    <t>&lt;p&gt;La posición de cada cifra condiciona la forma en la que se lee el número: la primera cifra desde la derecha es la unidad, la segunda es la decena, la tercera es la centena, la cuarta es la unidad de millar y la quinta es la decena de millar.&lt;/p&gt;</t>
  </si>
  <si>
    <t>{"id":"M3-NyO-2b-E-1","stimulus":"&lt;p&gt;Escribe la siguiente expresión escrita en forma de número.&lt;/p&gt;","template":"&lt;p&gt;La forma numérica de {{T1}} es: {{response}}&lt;/p&gt;","hint":"&lt;p&gt;La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t>
  </si>
  <si>
    <t>La población de una determinada ciudad es de {{T1}} habitantes. Escribe esa expresión en forma numérica.
La población es de {{A1}} habitantes.</t>
  </si>
  <si>
    <t>{{Q1}}: Mín: 1000; Máx: 99999; Step: 1</t>
  </si>
  <si>
    <t>{"id":"M3-NyO-2b-A-1","stimulus":"&lt;p&gt;La población de una determinada ciudad es de {{T1}} habitantes. Escribe esa expresión en forma numérica.&lt;/p&gt;","template":"&lt;p&gt;La población es de {{response}} habitantes.&lt;/p&gt;","hint":"&lt;p&gt;La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t>
  </si>
  <si>
    <t>La asistencia a un partido de fútbol ha sido de {{T1}} espectadores. Escribe esa expresión en forma numérica.
La asistencia al partido ha sido de {{A1}} espectadores.</t>
  </si>
  <si>
    <t>{{Q1}}: Mín: 5000; Máx: 80000; Step: 1</t>
  </si>
  <si>
    <t>{"id":"M3-NyO-2b-A-2","stimulus":"&lt;p&gt;La asistencia a un partido de fútbol ha sido de {{T1}} espectadores. Escribe esa expresión en forma numérica.&lt;/p&gt;","template":"&lt;p&gt;La asistencia al partido ha sido de {{response}} espectadores.&lt;/p&gt;","hint":"&lt;p&gt;La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5000,"max":80000,"step":1}],"calculated":[{"name":"A1","label":"{{Q1}}","function":"{{Q1}}"},{"name":"T1","label":"","function":"Lemonlib.numToWords({{Q1}},'es')","temp":true}],"uniques":true},"algorithm":{"name":"calculateOperation","params":{"method":"equivLiteral","keyboard":"NUMERICAL"}}}</t>
  </si>
  <si>
    <t>Un grupo de &lt;i&gt;rock&lt;/i&gt; ha vendido {{T1}} entradas para un concierto. Escribe esa expresión en forma numérica.
Se han vendido {{A1}} entradas.</t>
  </si>
  <si>
    <t>{{Q1}}: Mín: 10000; Máx: 20000; Step: 10</t>
  </si>
  <si>
    <t>{"id":"M3-NyO-2b-A-3","stimulus":"&lt;p&gt;Un grupo de &lt;i&gt;rock&lt;/i&gt; ha vendido {{T1}} entradas para un concierto. Escribe esa expresión en forma numérica.&lt;/p&gt;","template":"&lt;p&gt;Se han vendido {{response}} entradas.&lt;/p&gt;","hint":"&lt;p&gt;La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20000,"step":10}],"calculated":[{"name":"A1","label":"{{Q1}}","function":"{{Q1}}"},{"name":"T1","label":"","function":"Lemonlib.numToWords({{Q1}},'es')","temp":true}],"uniques":true},"algorithm":{"name":"calculateOperation","params":{"method":"equivLiteral","keyboard":"NUMERICAL"}}}</t>
  </si>
  <si>
    <t>El número de personas con menos de {{Q2}} años en una comunidad autónoma es de {{T1}}. Escribe esa expresión en forma numérica.
Hay {{A1}} personas con menos de {{Q2}} años.</t>
  </si>
  <si>
    <t>{{Q1}}: Mín: 10000; Máx: 50000; Step: 1 
{{Q2}}: [10,20,30,40,50]</t>
  </si>
  <si>
    <t>{"id":"M3-NyO-2b-A-4","stimulus":"&lt;p&gt;El número de personas con menos de {{Q2}} años en una comunidad autónoma es de {{T1}}. Escribe esa expresión en forma numérica.&lt;/p&gt;","template":"&lt;p&gt;Hay {{response}} personas con menos de {{Q2}} años.&lt;/p&gt;","hint":"&lt;p&gt;La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50000,"step":1},{"name":"Q2","list":["10","20","30","40","50"]}],"calculated":[{"name":"A1","label":"{{Q1}}","function":"{{Q1}}"},{"name":"T1","label":"","function":"Lemonlib.numToWords({{Q1}},'es')","temp":true}],"uniques":true},"algorithm":{"name":"calculateOperation","params":{"method":"equivLiteral","keyboard":"NUMERICAL"}}}</t>
  </si>
  <si>
    <t xml:space="preserve">En una excavación se han encontrado restos fósiles con unos {{T1}} años de antigüedad. Escribe esa expresión en forma numérica. 
Los restos fósiles tienen unos {{A1}} años de antigüedad. </t>
  </si>
  <si>
    <t>{{Q1}}: Mín: 10000; Máx: 90000; Step: 5000</t>
  </si>
  <si>
    <t>{"id":"M3-NyO-2b-A-5","stimulus":"&lt;p&gt;En una excavación se han encontrado restos fósiles con unos {{T1}} años de antigüedad. Escribe esa expresión en forma numérica.&lt;/p&gt;","template":"&lt;p&gt;Los restos fósiles tienen unos {{response}} años de antigüedad.&lt;/p&gt;","hint":"&lt;p&gt;La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90000,"step":5000}],"calculated":[{"name":"A1","label":"{{Q1}}","function":"{{Q1}}"},{"name":"T1","label":"","function":"Lemonlib.numToWords({{Q1}},'es')","temp":true}],"uniques":true},"algorithm":{"name":"calculateOperation","params":{"method":"equivLiteral","keyboard":"NUMERICAL"}}}</t>
  </si>
  <si>
    <t>M3-NyO-3a</t>
  </si>
  <si>
    <t>Ordena números naturales utilizando los símbolos de &lt; y &gt; (nºs de 4 cifras)</t>
  </si>
  <si>
    <t>Indica si las comparaciones son correctas o incorrectas.
{{Q1}} &lt; {{Q2}}*
{{Q4}} &gt; {{Q3}}*
{{Q5}} &lt; {{Q6}}*
{{Q7}} &lt; {{Q8}}*
{{Q2}} &lt; {{Q1}}
{{Q3}} &gt; {{Q4}}
{{Q6}} &lt; {{Q5}}
{{Q8}} &lt; {{Q7}}
(Se ven 4, 2 correctas)</t>
  </si>
  <si>
    <t xml:space="preserve">            {
                "name": "Q1",
                "label": null,
                "min": 7000,
                "max": 7499,
                "step": 1
            },
            {
                "name": "Q2",
                "label": null,
                "min": 7500,
                "max": 7999,
                "step": 1
            },
            {
                "name": "Q3",
                "label": null,
                "min": 1000,
                "max": 1499,
                "step": 1
            },
            {
                "name": "Q4",
                "label": null,
                "min": 1500,
                "max": 1999,
                "step": 1
            },
            {
                "name": "Q5",
                "label": null,
                "min": 1000,
                "max": 4999,
                "step": 1
            },
            {
                "name": "Q6",
                "label": null,
                "min": 5000,
                "max": 9999,
                "step": 1
            },
            {
                "name": "Q7",
                "label": null,
                "min": 1000,
                "max": 3999,
                "step": 1
            },
            {
                "name": "Q8",
                "label": null,
                "min": 4000,
                "max": 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</si>
  <si>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</si>
  <si>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El símbolo &gt; significa &lt;i&gt;mayor que&lt;/i&gt; y el símbolo &lt;, &lt;i&gt;menor que.&lt;/i&gt;</t>
  </si>
  <si>
    <t>&lt;p&gt;Un número es mayor que otro (&gt;) cuando sus cifras de izquierda a derecha son más altas. En cambio, es menor que otro (&lt;) cuando sus cifras son más bajas.&lt;/p&gt;
(Sin TE individual)</t>
  </si>
  <si>
    <t>{"id":"M3-NyO-3a-I-1","stimulus":"&lt;p&gt;Indica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</si>
  <si>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Completa los huecos para ordenar estos tres números: {{Q1}}, {{Q2}} y {{Q3}}.
{{A1}} &gt; {{A2}} &gt; {{A3}}</t>
  </si>
  <si>
    <t>Q1-Q3: Mín = 1000; Máx = 9999; Step = 1</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</si>
  <si>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</si>
  <si>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&lt;p&gt;Si dos números tienen el mismo número de cifras, hay que comparar cada una empezando desde la izquierda. Si uno de los dos tiene más cifras que el otro, entonces ese es el mayor.&lt;/p&gt;</t>
  </si>
  <si>
    <t>&lt;p&gt;Si dos números tienen el mismo número de cifras, hay que comparar cada una empezando desde la izquierda. Si uno de los dos tiene más cifras que el otro, entonces ese es el mayor.&lt;/p&gt;
(Sin TE particular)</t>
  </si>
  <si>
    <t>{"id":"M3-NyO-3a-E-1","stimulus":"&lt;p&gt;Completa los huecos para ordenar estos tres números: {{Q1}}, {{Q2}} y {{Q3}}.&lt;/p&gt;","template":"&lt;p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t>
  </si>
  <si>
    <t>En la primera carrera por la igualdad en el pueblo de Inma se inscribieron {{Q1}} corredores. En el segundo año participaron {{Q2}} personas, y en el tercero, {{Q3}}. Escribe el número de corredores siguiendo el orden.
{{A1}} &gt; {{A2}} &gt; {{A3}}</t>
  </si>
  <si>
    <t>Betina</t>
  </si>
  <si>
    <t>Q1-Q3= Min = 1000; Max = 9999; Step = 1</t>
  </si>
  <si>
    <t>A1 = math.max({{Q1}}, {{Q2}}, {{Q3}})
A2 = {{Q1}}+{{Q2}}+{{Q3}}-math.max({{Q1}}, {{Q2}}, {{Q3}})-math.min({{Q1}}, {{Q2}}, {{Q3}})
A3 = math.min({{Q1}}, {{Q2}}, {{Q3}})</t>
  </si>
  <si>
    <t>{"id":"M3-NyO-3a-A-1","stimulus":"&lt;p&gt;En la primera carrera por la igualdad en el pueblo de Inma se inscribieron {{Q1}} corredores. En el segundo año participaron {{Q2}} personas, y en el tercero, {{Q3}}. Escribe el número de corredores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</si>
  <si>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En las elecciones para alcaldesa la primera candidata obtuvo {{Q1}} votos, la segunda consiguió {{Q2}} votos y la tercera, {{Q3}}. Escribe el número de votos siguiendo el orden.
{{A1}} &lt; {{A2}} &lt; {{A3}}</t>
  </si>
  <si>
    <t>A1 = math.min({{Q1}}, {{Q2}}, {{Q3}})
A2 = {{Q1}}+{{Q2}}+{{Q3}}-math.min({{Q1}}, {{Q2}}, {{Q3}})-math.max({{Q1}}, {{Q2}}, {{Q3}})
A3 = math.max({{Q1}}, {{Q2}}, {{Q3}})</t>
  </si>
  <si>
    <t>{"id":"M3-NyO-3a-A-2","stimulus":"&lt;p&gt;En las elecciones para alcaldesa la primera candidata obtuvo {{Q1}} votos, la segunda consiguió {{Q2}} votos y la tercera, {{Q3}}. Escribe el número de votos siguiendo el orden.&lt;/p&gt;","template":"&lt;p style=\"text-align: center\"&gt;{{response}} &lt; {{response}} &lt;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t>
  </si>
  <si>
    <t>Nicolás vendió durante su primera semana de trabajo {{Q1}} kg de leña, en la segunda, {{Q2}} kg y en la tercera, {{Q3}} kg. Escribe los kilogramos que ha vendido de madera siguiendo el orden.
{{A1}} &gt; {{A2}} &gt; {{A3}}</t>
  </si>
  <si>
    <t>{"id":"M3-NyO-3a-A-3","stimulus":"&lt;p&gt;Nicolás vendió durante su primera semana de trabajo {{Q1}} kg de leña, en la segunda, {{Q2}} kg y en la tercera, {{Q3}} kg. Escribe los kilogramos que ha vendido de madera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t>
  </si>
  <si>
    <t>M3-NyO-3b</t>
  </si>
  <si>
    <t>Compara números de 4 cifras en la recta numérica</t>
  </si>
  <si>
    <t>Coloca los números en la recta.</t>
  </si>
  <si>
    <t>Number line</t>
  </si>
  <si>
    <t>"params": {
            "min": 1545,
            "divisions": 21,
            "distance": 2,
            "numbers": 3,
            "frequency": 2</t>
  </si>
  <si>
    <t>{
    "id": "1",
    "stimulus": "&lt;p&gt;Coloca los números en la recta.&lt;/p&gt;",
    "feedback": "&lt;p&gt;A cada número le corresponde una posición en la recta numérica.&lt;p&gt;",
    "hint": "&lt;p&gt;A cada número le corresponde una posición en la recta numérica.&lt;p&gt;",
    "algorithm": {
        "name": "numberline",
        "params": {
            "min": 1545,
            "divisions": 21,
            "distance": 2,
            "numbers": 3,
            "frequency": 2
        }
    }
}</t>
  </si>
  <si>
    <t>A cada número le corresponde una posición en la recta numérica.</t>
  </si>
  <si>
    <t>{"id":"M3-NyO-3b-I-1","stimulus":"&lt;p&gt;Coloca estos números en la recta.&lt;/p&gt;","feedback":"&lt;p&gt;A cada número le corresponde una posición en la recta numérica.&lt;/p&gt;","hint":"&lt;p&gt;A cada número le corresponde una posición en la recta numérica.&lt;/p&gt;","algorithm":{"name":"numberline","params":{"min":1545,"divisions":21,"distance":2,"numbers":3,"frequency":2}}}</t>
  </si>
  <si>
    <t>Total</t>
  </si>
  <si>
    <t xml:space="preserve">  "params": {
            "min": 7321,
            "divisions": 30,
            "distance": 2,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</si>
  <si>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7321,
            "divisions": 25,
            "distance": 2,
            "numbers": 3,
            "frequency": 2
        }
    }
}</t>
  </si>
  <si>
    <t>{"id":"M3-NyO-3b-I-2","stimulus":"&lt;p&gt;Coloca estos números en la recta.&lt;/p&gt;","feedback":"&lt;p&gt;A cada número le corresponde una posición en la recta numérica.&lt;/p&gt;","hint":"&lt;p&gt;A cada número le corresponde una posición en la recta numérica.&lt;/p&gt;","algorithm":{"name":"numberline","params":{"min":7321,"divisions":30,"distance":2,"numbers":3,"frequency":2}}}</t>
  </si>
  <si>
    <t xml:space="preserve">  "params": {
            "min": 8492,
            "divisions": 25,
            "distance": 1,
            "numbers": 3,
            "frequency": 2
        }</t>
  </si>
  <si>
    <t>{
    "id": "1",
    "stimulus": "&lt;p&gt;Coloca los números en la recta.&lt;/p&gt;",
    "feedback": "&lt;p&gt;A cada número le corresponde una posición en la recta numérica.&lt;p&gt;",
    "hint": "&lt;p&gt;A cada número le corresponde una posición en la recta numérica.&lt;p&gt;",
    "algorithm": {
        "name": "numberline",
        "params": {
            "min": 8492,
            "divisions": 25,
            "distance": 1,
            "numbers": 3,
            "frequency": 2
        }
    }
}</t>
  </si>
  <si>
    <t>{"id":"M3-NyO-3b-I-3","stimulus":"&lt;p&gt;Coloca estos números en la recta.&lt;/p&gt;","feedback":"&lt;p&gt;A cada número le corresponde una posición en la recta numérica.&lt;/p&gt;","hint":"&lt;p&gt;A cada número le corresponde una posición en la recta numérica.&lt;/p&gt;","algorithm":{"name":"numberline","params":{"min":8492,"divisions":25,"distance":1,"numbers":3,"frequency":2}}}</t>
  </si>
  <si>
    <t>M3-NyO-34a</t>
  </si>
  <si>
    <t>Ordena números naturales utilizando los símbolos de &lt; y &gt; (nºs de 5 cifras)</t>
  </si>
  <si>
    <t>Q1= Min=70000; Max=74999; Step=1
Q2=Min=75000; Max=79999; Step=1
Q3=Min=10000; Max=14999; Step=1
Q4=Min=15000; Max=19999; Step=1
Q5=Min=10000; Max=49999; Step=1
Q6=Min=50000; Max=99999; Step=1
Q7=Min=10000; Max=39999; Step=1
Q8=Min=40000; Max=99999; Step=1</t>
  </si>
  <si>
    <t>&lt;p&gt;Un número es mayor que otro (&gt;) cuando sus cifras de izquierda a derecha son más altas, mientras que, si es menor (&lt;), sus cifras son más bajas.&lt;/p&gt;
(Sin TE individual)</t>
  </si>
  <si>
    <t>{"id":"M3-NyO-34a-I-1","stimulus":"&lt;p&gt;Indica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max":74999,"step":1},{"name":"Q2","label":null,"min":75000,"max":79999,"step":1},{"name":"Q3","label":null,"min":10000,"max":14999,"step":1},{"name":"Q4","label":null,"min":15000,"max":19999,"step":1},{"name":"Q5","label":null,"min":10000,"max":49999,"step":1},{"name":"Q6","label":null,"min":50000,"max":99999,"step":1},{"name":"Q7","label":null,"min":10000,"max":39999,"step":1},{"name":"Q8","label":null,"min":40000,"max":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t>
  </si>
  <si>
    <t>Q1-Q3= Min = 10000; Max = 99999; Step = 1</t>
  </si>
  <si>
    <t>A1 = math.max({{Q1}}, {{Q2}}, {{Q3}})
A2 = {{Q1}}+{{Q2}}+{{Q3}}-math.min({{Q1}}, {{Q2}}, {{Q3}})-math.min({{Q1}}, {{Q2}}, {{Q3}})
A3 = math.max({{Q1}}, {{Q2}}, {{Q3}})</t>
  </si>
  <si>
    <t>{"id":"M3-NyO-34a-E-1","stimulus":"&lt;p&gt;Completa los huecos para ordenar estos tres números: {{Q1}}, {{Q2}} y {{Q3}}.&lt;/p&gt;","template":"&lt;p style=\"text-align: center\"&gt;{{response}} &gt; {{response}} &gt;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99999,"step":1},{"name":"Q2","label":null,"min":10000,"max":99999,"step":1},{"name":"Q3","label":null,"min":10000,"max":99999,"step":1}],"calculated":[{"name":"A1","label":"{{function}}","function":" math.max({{Q1}}, {{Q2}}, {{Q3}})"},{"name":"A2","label":"{{function}}","function":" {{Q1}}+{{Q2}}+{{Q3}}-math.max({{Q1}}, {{Q2}}, {{Q3}})-math.min({{Q1}}, {{Q2}}, {{Q3}})"},{"name":"A3","label":"{{function}}","function":" math.min({{Q1}}, {{Q2}}, {{Q3}})"}],"uniques":true},"algorithm":{"name":"calculateOperation","params":{"method":"equivLiteral","keyboard":"NUMERICAL"}}}</t>
  </si>
  <si>
    <t>Una marca de coches ha vendido en el primer mes del año {{Q1}} coches; en el segundo, {{Q2}} coches, y en el tercero, {{Q3}}. Completa los huecos para ordenar los coches vendidos.
{{A1}} &lt; {{A2}} &lt; {{A3}}</t>
  </si>
  <si>
    <t>Q1-Q3= Min = 10000; Max = 12000; Step = 1</t>
  </si>
  <si>
    <t>A1 = math.min({{Q1}}, {{Q2}}, {{Q3}})
A2 = {{Q1}}+{{Q2}}+{{Q3}}-math.max({{Q1}}, {{Q2}}, {{Q3}})-math.min({{Q1}}, {{Q2}}, {{Q3}})
A3 = math.max({{Q1}}, {{Q2}}, {{Q3}})</t>
  </si>
  <si>
    <t>{"id":"M3-NyO-34a-A-1","stimulus":"&lt;p&gt;Una marca de coches ha vendido en el primer mes del año {{Q1}} coches; en el segundo, {{Q2}} coches, y en el tercero, {{Q3}}. Completa los huecos para ordenar los coches vendidos.&lt;/p&gt;","template":"&lt;p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t>
  </si>
  <si>
    <t>El club de fútbol Botastorcidas FC tiene {{Q1}} socios; el CD Peloteros, {{Q2}}, y el Recreativo Siempreperdemos cuenta con {{Q3}} socios. Completa los huecos para ordenar los números de socios.
{{A1}} &gt; {{A2}} &gt; {{A3}}</t>
  </si>
  <si>
    <r>
      <rPr>
        <rFont val="Calibri"/>
        <color theme="1"/>
        <sz val="12.0"/>
      </rPr>
      <t xml:space="preserve">A1 = math.max({{Q1}}, {{Q2}}, {{Q3}})
</t>
    </r>
    <r>
      <rPr>
        <rFont val="Calibri"/>
        <color theme="1"/>
        <sz val="12.0"/>
      </rPr>
      <t>A2 = {{Q1}}+{{Q2}}+{{Q3}}-</t>
    </r>
    <r>
      <rPr>
        <rFont val="Calibri"/>
        <color theme="1"/>
        <sz val="12.0"/>
      </rPr>
      <t>math.max({{Q1}}, {{Q2}}, {{Q3}})</t>
    </r>
    <r>
      <rPr>
        <rFont val="Calibri"/>
        <color theme="1"/>
        <sz val="12.0"/>
      </rPr>
      <t>-math.min({{Q1}}, {{Q2}}, {{Q3}})
A3 = math.min({{Q1}}, {{Q2}}, {{Q3}})</t>
    </r>
  </si>
  <si>
    <t>{"id":"M3-NyO-34a-A-2","stimulus":"&lt;p&gt;Un club de fútbol tiene {{Q1}} socios; otro, {{Q2}}, y el último cuenta con {{Q3}} socios. Completa los huecos para ordenar los números de socios.&lt;/p&gt;","template":"&lt;p style=\"text-align: center\"&gt;{{response}} &gt; {{response}} &gt; {{response}}&lt;/p&gt;","hint":"&lt;p&gt;El símbolo &gt; significa &lt;i&gt;mayor que&lt;/i&gt; y el símbolo &lt;, &lt;i&gt;menor que.&lt;/i&gt;&lt;/p&gt;","feedback":"&lt;p&gt;Un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math.max({{Q1}}, {{Q2}}, {{Q3}})"},{"name":"A2","label":"{{function}}","function":" {{Q1}}+{{Q2}}+{{Q3}}-math.max({{Q1}}, {{Q2}}, {{Q3}})-math.min({{Q1}}, {{Q2}}, {{Q3}})"},{"name":"A3","label":"{{function}}","function":" math.min({{Q1}}, {{Q2}}, {{Q3}})"}],"uniques":true},"algorithm":{"name":"calculateOperation","params":{"method":"equivLiteral","keyboard":"NUMERICAL"}}}</t>
  </si>
  <si>
    <t>En una isla del Polo Sur vive una colonia con {{Q1}} pingüinos, en otra isla viven {{Q2}} y en la tercera, {{Q3}}. Completa los huecos para ordenar los números de pingüinos que viven en cada colonia.
{{A1}} &lt; {{A2}} &lt; {{A3}}</t>
  </si>
  <si>
    <t>Q1-Q3= Min = 10000; Max = 15000; Step = 1</t>
  </si>
  <si>
    <r>
      <rPr>
        <rFont val="Calibri"/>
        <color theme="1"/>
        <sz val="12.0"/>
      </rPr>
      <t xml:space="preserve">A1 = math.min({{Q1}}, {{Q2}}, {{Q3}})
</t>
    </r>
    <r>
      <rPr>
        <rFont val="Calibri"/>
        <color theme="1"/>
        <sz val="12.0"/>
      </rPr>
      <t>A2 = {{Q1}}+{{Q2}}+{{Q3}}-</t>
    </r>
    <r>
      <rPr>
        <rFont val="Calibri"/>
        <color theme="1"/>
        <sz val="12.0"/>
      </rPr>
      <t>math.max({{Q1}}, {{Q2}}, {{Q3}})</t>
    </r>
    <r>
      <rPr>
        <rFont val="Calibri"/>
        <color theme="1"/>
        <sz val="12.0"/>
      </rPr>
      <t>-math.min({{Q1}}, {{Q2}}, {{Q3}})
A3 = math.max({{Q1}}, {{Q2}}, {{Q3}})</t>
    </r>
  </si>
  <si>
    <t>{"id":"M3-NyO-34a-A-3","stimulus":"&lt;p&gt;En una isla del Polo Sur vive una colonia con {{Q1}} pingüinos, en otra isla viven {{Q2}} y en la tercera, {{Q3}}. Completa los huecos para ordenar los números de pingüinos que viven en cada colonia.&lt;/p&gt;","template":"&lt;p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15000,"step":1},{"name":"Q2","label":null,"min":10000,"max":15000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t>
  </si>
  <si>
    <t>M3-NyO-4a</t>
  </si>
  <si>
    <t>Aproxima números de tres cifras a las centenas</t>
  </si>
  <si>
    <t>Haz clic en la centena más próxima a {{T1}}.
A1*
A2
A3</t>
  </si>
  <si>
    <t>Single choice</t>
  </si>
  <si>
    <t>Q1: Mín = 100; Máx = 990; Incremento = 10
Q2: Mín = 1; Máx = 9; Incremento = 1</t>
  </si>
  <si>
    <t>T1 = {{Q1}}+{{Q2}}
A1 = Lemonlib.round({{T1}}/100)*100
A2 = Lemonlib.round({{T1}}/100)*100+100
A3 = Lemonlib.round({{T1}}/100)*100-100</t>
  </si>
  <si>
    <t>Para aproximar un número a las centenas, hay que buscar entre qué dos centenas se encuentra y elegir la más cercana.</t>
  </si>
  <si>
    <t>&lt;p&gt;Para aproximar {{T1}} a las centenas, se busca entre qué dos centenas se encuentra. En este caso, está entre {{T2}} y {{T3}}.&lt;/p&gt;&lt;p&gt;A continuación, se comprueba a cuál está más próxima. Como {{T1}} está a {{T4}} unidades de {{T2}} y a {{T5}} unidades de {{T3}}, la respuesta es {{A1}}.&lt;/p&gt;</t>
  </si>
  <si>
    <t>T2 = math.floor({{T1}}/100)*100
T3 = math.ceil({{T1}}/100)*100
T4 = {{T1}}-{{T2}}
T5 = {{T3}}-{{T1}}</t>
  </si>
  <si>
    <t>{
    "id": "M3-NyO-4a-I-1",
    "stimulus": "&lt;p&gt;Haz clic en la centena más próxima a {{T1}}.&lt;/p&gt;",
    "hint": "&lt;p&gt;Para aproximar un número a las centenas, hay que buscar entre qué dos centenas se encuentra y elegir la más cercana.&lt;/p&gt;",
    "feedback": "&lt;p&gt;Para aproximar {{T1}} a las centenas, se busca entre qué dos centenas se encuentra. En este caso, está entre {{T2}} y {{T3}}.&lt;/p&gt;&lt;p&gt;A continuación, se comprueba a cuál está más próxima. Como {{T1}} está a {{T4}} unidades de {{T2}} y a {{T5}} unidades de {{T3}}, la respuesta es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t>
  </si>
  <si>
    <t>Escribe la centena más próxima a {{T1}}. 
La centena más próxima a {{T1}} es {{A1}}.</t>
  </si>
  <si>
    <r>
      <rPr>
        <rFont val="Calibri"/>
        <color rgb="FF000000"/>
        <sz val="12.0"/>
      </rPr>
      <t xml:space="preserve">Q1: Mín = </t>
    </r>
    <r>
      <rPr>
        <rFont val="Calibri"/>
        <color rgb="FF000000"/>
        <sz val="12.0"/>
      </rPr>
      <t>100</t>
    </r>
    <r>
      <rPr>
        <rFont val="Calibri"/>
        <color rgb="FF000000"/>
        <sz val="12.0"/>
      </rPr>
      <t xml:space="preserve">;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</si>
  <si>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T1 = {{Q1}}+{{Q2}}
A1 = Lemonlib.round({{T1}}/100)*100</t>
  </si>
  <si>
    <t>{"id":"M3-NyO-4a-E-1","stimulus":"&lt;p&gt;Escribe la centena más próxima a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En este caso, está entre {{T2}} y {{T3}}.&lt;/p&gt;&lt;p&gt;A continuación, se comprueba a cuál está más próxima. Como {{T1}} está a {{T4}} unidades de {{T2}} y a {{T5}} unidades de {{T3}}, la respuesta es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t>
  </si>
  <si>
    <t>Una de las mayores atracciones turísticas en Turquía son los viajes en globo aerostático, que suelen volar a una altura de &lt;span class=\"no-break\"&gt;{{T1}} m.&lt;/span&gt; Aproxima esta altura a las centenas.
La centena más próxima es {{A1}}.</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</si>
  <si>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</si>
  <si>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Scaff</t>
  </si>
  <si>
    <t>Sin aproximar, ¿a qué altura suelen volar los globos aerostéticos?
Vuelan a {{A2}} m de altura.
(Cloze math)
A2 = {{Q1}}+{{Q2}}</t>
  </si>
  <si>
    <t>¿Qué pide el enunciado?
Aproximar la altura de los globos aerostáticos a las decenas.
Aproximar la altura de los globos aerostáticos a las centenas.*
Aproximar la altura de los globos aerostáticos a las unidades de millar.
(single choice)</t>
  </si>
  <si>
    <t>Completa el siguiente texto.
Para aproximar un número a las centenas, hay que buscar entre qué dos [centenas*/decenas/unidades de millar] se encuentra y elegir [la más cercana*/la más lejana].
(Drop down)</t>
  </si>
  <si>
    <t>{{T1}} está entre {{T2}} y {{T3}}. ¿Cuántas unidades lo separan de cada centena?
{{T1}} está a {{A3}} unidades de {{T2}}.
{{T1}} está a {{A4}} unidades de {{T3}}.
(cloze math)
T1 = {{Q1}}+{{Q2}}
T2 = math.floor({{T1}}/100)*100
T3 = math.ceil({{T1}}/100)*100
A3 = {{T1}}-{{T2}}
A4 = {{T3}}-{{T1}}</t>
  </si>
  <si>
    <t>Sabiendo que {{T1}} está a {{T4}} unidades de {{T2}} y a {{T5}} unidades de {{T3}}, completa el siguiente texto.
La centena más próxima de los {{T1}} m de altura de un globo aerostático es {{A5}}.
(cloze math)
T1 = {{Q1}}+{{Q2}}
T2 = math.floor({{T1}}/100)*100
T3 = math.ceil({{T1}}/100)*100
T4 = {{T1}}-{{T2}}
T5 = {{T3}}-{{T1}}
A5 = Lemonlib.round({{T1}}/100)*100</t>
  </si>
  <si>
    <t>{"id":"M3-NyO-4a-A-1","seed":{"parameters":[{"name":"Q1","label":null,"min":100,"max":990,"step":10},{"name":"Q2","label":null,"min":1,"max":9,"step":1}],"uniques":true},"scaffolding":[{"id":"step-0","stimulus":"&lt;p&gt;Una de las mayores atracciones turísticas en Turquía son los viajes en globo aerostático, que suelen volar a una altura de &lt;span class=\"no-break\"&gt;{{T1}} m.&lt;/span&gt; Aproxima esta altura a las centenas.&lt;/p&gt;","template":"&lt;p&gt;La centena más próxima es {{response}}.&lt;/p&gt;","seed":{"parameters":[],"calculated":[{"name":"A1","function":"math.round({{T1}}/100)*100"},{"name":"T1","function":"{{Q1}}+{{Q2}}","temp":true}]},"algorithm":{"name":"calculateOperation","params":{"method":"equivLiteral","keyboard":"NUMERICAL"}}},{"id":"step-1","stimulus":"&lt;p&gt;Sin aproximar, ¿a qué altura suelen volar los globos aerostéticos?&lt;/p&gt;","template":"&lt;p&gt;Vuelan a {{response}} m de altura.&lt;/p&gt;","seed":{"calculated":[{"name":"A2","function":"{{Q1}}+{{Q2}}"}]},"algorithm":{"name":"calculateOperation","params":{"method":"equivLiteral","decimalPlaces":2,"keyboard":"NUMERICAL"}}},{"id":"step-2","stimulus":"&lt;p&gt;¿Qué pide el enunciado?&lt;/p&gt;","seed":{"calculated":[{"name":"1-A1","label":"&lt;p&gt;Aproximar la altura a la que vuelan los globos aerostáticos a las decenas.&lt;/p&gt;","incorrect":true},{"name":"1-A2","label":"&lt;p&gt;Aproximar la altura a la que vuelan los globos aerostáticos a las centenas.&lt;/p&gt;"},{"name":"1-A3","label":"&lt;p&gt;Aproximar la altura a la que vuelan los globos aerostáticos a las unidades de millar.&lt;/p&gt;","incorrect":true}]},"algorithm":{"name":"trueFalse","template":"Multiple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{{T1}} m de altura a los que vuela un globo aerostático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</si>
  <si>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Un videoclip ha conseguido {{T1}} reproducciones en una plataforma &lt;i&gt;online&lt;/i&gt; en una hora. Aproxima este número a las centenas.
La centena más próxima es {{A1}}.</t>
  </si>
  <si>
    <t>Un video musical tiene 8 765 reproducciones, en una plataforma. Apróxima este número a las centenas.
El número más próximo es ...</t>
  </si>
  <si>
    <r>
      <rPr>
        <rFont val="Calibri"/>
        <color rgb="FF000000"/>
        <sz val="12.0"/>
      </rPr>
      <t xml:space="preserve">Q1: Mín = 100; Máx = </t>
    </r>
    <r>
      <rPr>
        <rFont val="Calibri"/>
        <color rgb="FF000000"/>
        <sz val="12.0"/>
      </rPr>
      <t>990</t>
    </r>
    <r>
      <rPr>
        <rFont val="Calibri"/>
        <color rgb="FF000000"/>
        <sz val="12.0"/>
      </rPr>
      <t xml:space="preserve">; Incremento = </t>
    </r>
    <r>
      <rPr>
        <rFont val="Calibri"/>
        <color rgb="FF000000"/>
        <sz val="12.0"/>
      </rPr>
      <t>10</t>
    </r>
    <r>
      <rPr>
        <rFont val="Calibri"/>
        <color rgb="FF000000"/>
        <sz val="12.0"/>
      </rPr>
      <t xml:space="preserve">
Q2: Mín = 1; Máx = 9; Incremento = 1</t>
    </r>
  </si>
  <si>
    <t>Sin aproximar, ¿cuántas reproducciones ha conseguido el vídeo?
El vídeo tiene {{A2}} reproducciones.
(Cloze math)
A2 = {{Q1}}+{{Q2}}</t>
  </si>
  <si>
    <t>¿Qué pide el enunciado?
Aproximar el número de reproducciones a las decenas.
Aproximar el número de reproducciones a las centenas.*
Aproximar el número de reproducciones a las unidades de millar.
(single choice)</t>
  </si>
  <si>
    <t>Sabiendo que {{T1}} está a {{T4}} unidades de {{T2}} y a {{T5}} unidades de {{T3}}, completa el siguiente texto.
La centena más próxima a las {{T1}} reproducciones del vídeo es {{A5}}.
(cloze math)
T1 = {{Q1}}+{{Q2}}
T2 = math.floor({{T1}}/100)*100
T3 = math.ceil({{T1}}/100)*100
T4 = {{T1}}-{{T2}}
T5 = {{T3}}-{{T1}}
A5 = Lemonlib.round({{T1}}/100)*100</t>
  </si>
  <si>
    <t>{"id":"M3-NyO-4a-A-2","seed":{"parameters":[{"name":"Q1","label":null,"min":100,"max":990,"step":10},{"name":"Q2","label":null,"min":1,"max":9,"step":1}],"uniques":true},"scaffolding":[{"id":"step-0","stimulus":"&lt;p&gt;Un videoclip ha conseguido {{T1}} reproducciones en una plataforma &lt;i&gt;online&lt;/i&gt;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reproducciones ha conseguido el vídeo?&lt;/p&gt;","template":"&lt;p&gt;El vídeo tiene {{response}} reproducciones.&lt;/p&gt;","seed":{"calculated":[{"name":"A2","function":"{{Q1}}+{{Q2}}"}]},"algorithm":{"name":"calculateOperation","params":{"method":"equivLiteral","decimalPlaces":2,"keyboard":"NUMERICAL"}}},{"id":"step-2","stimulus":"&lt;p&gt;¿Qué pide el enunciado?&lt;/p&gt;","seed":{"calculated":[{"name":"1-A1","label":"&lt;p&gt;Aproximar el número de reproducciones a las decenas.&lt;/p&gt;","incorrect":true},{"name":"1-A2","label":"&lt;p&gt;Aproximar el número de reproducciones a las unidades de millar.&lt;/p&gt;","incorrect":true},{"name":"1-A3","label":"&lt;p&gt;Aproximar el número de reproducciones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reproducciones del vídeo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</si>
  <si>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Rafael ha ahorrado &lt;span class=\"no-break\"&gt;{{T1}} €&lt;/span&gt; para un viaje con su familia.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</si>
  <si>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</si>
  <si>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T1 = {{Q1}}+{{Q2}}
A1 = math.round({{T1}}/100)*100</t>
  </si>
  <si>
    <t>Sin aproximar, ¿cuánto ha ahorrado Rafael?
Rafael ha ahorrado {{A2}} €.
(Cloze math)
A2 = {{Q1}}+{{Q2}}</t>
  </si>
  <si>
    <t>¿Qué pide el enunciado?
Aproximar los ahorros a las decenas.
Aproximar los ahorros a las centenas.*
Aproximar los ahorros a las unidades de millar.
(single choice)</t>
  </si>
  <si>
    <t>Sabiendo que {{T1}} está a {{T4}} unidades de {{T2}} y a {{T5}} unidades de {{T3}}, completa el siguiente texto.
La centena más próxima a los &lt;span class=\"no-break\"&gt;{{T1}} €&lt;/span&gt; ahorrados por Rafael es {{A5}}.
(cloze math)
T1 = {{Q1}}+{{Q2}}
T2 = math.floor({{T1}}/100)*100
T3 = math.ceil({{T1}}/100)*100
T4 = {{T1}}-{{T2}}
T5 = {{T3}}-{{T1}}
A5 = math.round({{T1}}/100)*100</t>
  </si>
  <si>
    <t>{"id":"M3-NyO-4a-A-3","seed":{"parameters":[{"name":"Q1","label":null,"min":100,"max":990,"step":10},{"name":"Q2","label":null,"min":1,"max":9,"step":1}],"uniques":true},"scaffolding":[{"id":"step-0","stimulus":"&lt;p&gt;Rafael ha ahorrado &lt;span class=\"no-break\"&gt;{{T1}} €&lt;/span&gt; para un viaje con su familia.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¿cuánto ha ahorrado Rafael?&lt;/p&gt;","template":"&lt;p&gt;Rafael ha ahorrado &lt;span class=\"no-break\"&gt;{{response}} €.&lt;/span&gt;&lt;/p&gt;","seed":{"calculated":[{"name":"A2","function":"{{Q1}}+{{Q2}}"}]},"algorithm":{"name":"calculateOperation","params":{"method":"equivLiteral","decimalPlaces":2,"keyboard":"NUMERICAL"}}},{"id":"step-2","stimulus":"&lt;p&gt;¿Qué pide el enunciado?&lt;/p&gt;","seed":{"calculated":[{"name":"1-A1","label":"&lt;p&gt;Aproximar los ahorros a las unidades de millar.&lt;/p&gt;","incorrect":true},{"name":"1-A2","label":"&lt;p&gt;Aproximar los ahorros a las decenas.&lt;/p&gt;","incorrect":true},{"name":"1-A3","label":"&lt;p&gt;Aproximar los ahorros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&lt;span class=\"no-break\"&gt;{{T1}} €&lt;/span&gt; ahorrados por Rafael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</si>
  <si>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Francisca tiene un álbum con {{T1}} fotografías.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</si>
  <si>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</si>
  <si>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fotografías tiene Francisca?
Tiene {{A2}} fotografías.
(Cloze math)
A2 = {{Q1}}+{{Q2}}</t>
  </si>
  <si>
    <t>¿Qué pide el enunciado?
Aproximar el número de fotografías a las decenas.
Aproximar el número de fotografías a las centenas.*
Aproximar el número de fotografías a las unidades de millar.
(single choice)</t>
  </si>
  <si>
    <t>Sabiendo que {{T1}} está a {{T4}} unidades de {{T2}} y a {{T5}} unidades de {{T3}}, completa el siguiente texto.
La centena más próxima a las {{T1}} fotografías del álbum es {{A5}}.
(cloze math)
T1 = {{Q1}}+{{Q2}}
T2 = math.floor({{T1}}/100)*100
T3 = math.ceil({{T1}}/100)*100
T4 = {{T1}}-{{T2}}
T5 = {{T3}}-{{T1}}
A5 = math.round({{T1}}/100)*100</t>
  </si>
  <si>
    <t>{"id":"M3-NyO-4a-A-4","seed":{"parameters":[{"name":"Q1","label":null,"min":100,"max":990,"step":10},{"name":"Q2","label":null,"min":1,"max":9,"step":1}],"uniques":true},"scaffolding":[{"id":"step-0","stimulus":"&lt;p&gt;Francisca tiene un álbum con {{T1}} fotografías.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fotografías tiene Francisca?&lt;/p&gt;","template":"&lt;p&gt;Tiene {{response}} fotografías.&lt;/p&gt;","seed":{"calculated":[{"name":"A2","function":"{{Q1}}+{{Q2}}"}]},"algorithm":{"name":"calculateOperation","params":{"method":"equivLiteral","decimalPlaces":2,"keyboard":"NUMERICAL"}}},{"id":"step-2","stimulus":"&lt;p&gt;¿Qué pide el enunciado?&lt;/p&gt;","seed":{"calculated":[{"name":"1-A1","label":"&lt;p&gt;Aproximar el número de fotografías a las decenas.&lt;/p&gt;","incorrect":true},{"name":"1-A2","label":"&lt;p&gt;Aproximar el número de fotografías a las unidades de millar.&lt;/p&gt;","incorrect":true},{"name":"1-A3","label":"&lt;p&gt;Aproximar el número de fotografías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fotografías del álbum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</si>
  <si>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Marta ha recolectado {{T1}} botellas de plástico para reciclar. Aproxima este número a las centenas.
La centena más próxima es {{A1}}.</t>
  </si>
  <si>
    <r>
      <rPr>
        <rFont val="Calibri"/>
        <color rgb="FF000000"/>
        <sz val="12.0"/>
      </rPr>
      <t xml:space="preserve">Q1: Mín = 100; Máx = 990; Incremento = </t>
    </r>
    <r>
      <rPr>
        <rFont val="Calibri"/>
        <color rgb="FF000000"/>
        <sz val="12.0"/>
      </rPr>
      <t>10</t>
    </r>
    <r>
      <rPr>
        <rFont val="Calibri"/>
        <color rgb="FF000000"/>
        <sz val="12.0"/>
      </rPr>
      <t xml:space="preserve">
Q2: Mín = 1; Máx = 9; Incremento = 1</t>
    </r>
  </si>
  <si>
    <t>Sin aproximar, ¿cuántas botellas ha recolectado Marta?
Marta ha recogido {{A2}} botellas.
(Cloze math)
A2 = {{Q1}}+{{Q2}}</t>
  </si>
  <si>
    <t>¿Qué pide el enunciado?
Aproximar el número de botellas a las decenas.
Aproximar el número de botellas a las centenas.*
Aproximar el número de botellas a las unidades de millar.
(single choice)</t>
  </si>
  <si>
    <t>Sabiendo que {{T1}} está a {{T4}} unidades de {{T2}} y a {{T5}} unidades de {{T3}}, completa el siguiente texto.
La centena más próxima a las {{T1}} botellas es {{A5}}.
(cloze math)
T1 = {{Q1}}+{{Q2}}
T2 = math.floor({{T1}}/100)*100
T3 = math.ceil({{T1}}/100)*100
T4 = {{T1}}-{{T2}}
T5 = {{T3}}-{{T1}}
A5 = Lemonlib.round({{T1}}/100)*100</t>
  </si>
  <si>
    <t>{"id":"M3-NyO-4a-A-5","seed":{"parameters":[{"name":"Q1","label":null,"min":100,"max":990,"step":10},{"name":"Q2","label":null,"min":1,"max":9,"step":1}],"uniques":true},"scaffolding":[{"id":"step-0","stimulus":"&lt;p&gt;Marta ha recolectado {{T1}} botellas de plástico para reciclar.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botellas ha recolectado Marta?&lt;/p&gt;","template":"&lt;p&gt;Marta ha recogido {{response}} botellas.&lt;/p&gt;","seed":{"calculated":[{"name":"A2","function":"{{Q1}}+{{Q2}}"}]},"algorithm":{"name":"calculateOperation","params":{"method":"equivLiteral","decimalPlaces":2,"keyboard":"NUMERICAL"}}},{"id":"step-2","stimulus":"&lt;p&gt;¿Qué pide el enunciado?&lt;/p&gt;","seed":{"calculated":[{"name":"1-A1","label":"&lt;p&gt;Aproximar el número de botellas a las decenas.&lt;/p&gt;","incorrect":true},{"name":"1-A2","label":"&lt;p&gt;Aproximar el número de botellas a las unidades de millar.&lt;/p&gt;","incorrect":true},{"name":"1-A3","label":"&lt;p&gt;Aproximar el número de botellas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botellas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t>
  </si>
  <si>
    <t>M3-NyO-4b</t>
  </si>
  <si>
    <t>Aproxima números de tres cifras a las decenas</t>
  </si>
  <si>
    <t>Haz clic en la decena más próxima al número {{T1}}.
A1*
A2
A3
A4
A5
(Se ven solo 3)</t>
  </si>
  <si>
    <t>Q1: Mín = 20; Máx = 90; Incremento = 1
Q2: 2, 3, 4, 6, 7, 8</t>
  </si>
  <si>
    <t>T1 = {{Q1}}*10+{{Q2}} 
A1 = math.round({{T1}}/10)*10
A2 = math.round({{T1}}/10)*10+10
A3 = math.round({{T1}}/10)*10-10
A4 = math.round({{T1}}/10)*10-20
A5 = math.round({{T1}}/10)*10+20</t>
  </si>
  <si>
    <t>Para aproximar un número a las decenas, hay que buscar entre qué dos decenas se encuentra y elegir la más cercana.</t>
  </si>
  <si>
    <t>&lt;p&gt;Para aproximar {{T1}} a las decenas, primero se busca entre qué dos decenas se encuentra, es decir, entre {{T2}} y {{T3}}.&lt;/p&gt;&lt;p&gt;A continuación, se comprueba a cuál de las dos está más próximo. Como {{T1}} está a {{T4}} unidades de {{T2}} y a {{T5}} unidades de {{T3}}, la respuesta es {{A1}}.&lt;/p&gt;</t>
  </si>
  <si>
    <t>T2 = math.floor({{T1}}/10)*10
T3 = math.ceil({{T1}}/10)*10
T4 = {{T1}}-{{T2}}
T5 = {{T3}}-{{T1}}</t>
  </si>
  <si>
    <t>{"id":"M3-NyO-4b-I-1","stimulus":"&lt;p&gt;Haz clic en la decena más próxima al número {{T1}}.&lt;/p&gt;","hint":"&lt;p&gt;Para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t>
  </si>
  <si>
    <t>Escribe la decena más próxima al número {{T1}}.
La decena más próxima a {{T1}} es {{A1}}.</t>
  </si>
  <si>
    <t>Q1: Mín = 10; Máx = 90; Incremento = 1
Q2: 2, 3, 4, 6, 7, 8</t>
  </si>
  <si>
    <t>T1 = {{Q1}}*10+{{Q2}} 
A1 = Lemonlib.round({{T1}}/10)*10</t>
  </si>
  <si>
    <t>{"id":"M3-NyO-4b-E-1","stimulus":"&lt;p&gt;Escribe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10,"max":90,"step":1},{"name":"Q2","list":["2","3","4","6","7","8"]}],"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t>
  </si>
  <si>
    <r>
      <rPr>
        <rFont val="Calibri"/>
        <color rgb="FF000000"/>
        <sz val="12.0"/>
      </rPr>
      <t xml:space="preserve">José ha visitado un museo arqueológico que se encuentra a &lt;span class=\"no-break\"&gt;{{T1}} km&lt;/span&gt; de su ciudad. Aproxima esta distancia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</si>
  <si>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Q1: Mín = 10; Máx = 50; Incremento = 1
Q2: [2, 3, 4, 6, 7, 8]</t>
  </si>
  <si>
    <r>
      <rPr>
        <rFont val="Calibri"/>
        <color rgb="FF000000"/>
        <sz val="12.0"/>
      </rPr>
      <t xml:space="preserve">Sin aproximar, ¿a qué distancia está el museo arqueológico?
El museo está a {{A1}} km.
(Cloze math)
</t>
    </r>
    <r>
      <rPr>
        <rFont val="Calibri"/>
        <color rgb="FF000000"/>
        <sz val="12.0"/>
      </rPr>
      <t>A1 = {{Q1}}*10+{{Q2}}</t>
    </r>
  </si>
  <si>
    <t>¿Qué pide el enunciado?
Aproximar la distancia al museo a las decenas.*
Aproximar la distancia al museo a las centenas.
Aproximar la distancia al museo a las unidades de millar.
(single choice)</t>
  </si>
  <si>
    <t>Completa el siguiente texto.
Para aproximar un número a las decenas, hay que buscar entre qué dos [centenas/decenas*/unidades de millar] se encuentra y elegir [la más cercana*/la más lejana].
(Drop down)</t>
  </si>
  <si>
    <t>{{T1}} está entre {{T2}} y {{T3}}. ¿Cuántas unidades lo separan de cada decena?
{{T1}} está a {{A2}} unidades de {{T2}}.
{{T1}} está a {{A3}} unidades de {{T3}}.
(cloze math)
T2 = math.floor({{T1}}/10)*10
T3 = math.ceil({{T1}}/10)*10
A2 = {{T1}}-{{T2}}
A3 = {{T3}}-{{T1}}</t>
  </si>
  <si>
    <t>Sabiendo que {{T1}} está a {{T4}} unidades de {{T2}} y a {{T5}} unidades de {{T3}}, completa el siguiente texto.
La decena más próxima de los {{T1}} km a los que se encuentra el museo es {{A5}}.
(cloze math)
{{T4}} = {{T1}}-{{T2}}
{{T5}} = {{T3}}-{{T1}}
{{A5}} = Lemonlib.round({{T1}}/10)*10</t>
  </si>
  <si>
    <t>{"id":"M3-NyO-4b-A-1","seed":{"parameters":[{"name":"Q1","label":null,"min":10,"max":50,"step":1},{"name":"Q2","list":["1","2","3","4","6","7","8","9"]}],"uniques":true},"scaffolding":[{"id":"step-0","stimulus":"&lt;p&gt;José ha visitado un museo arqueológico que se encuentra a &lt;span class=\"no-break\"&gt;{{T1}} km&lt;/span&gt; de su ciudad. Aproxima esta distancia a las decenas.&lt;/p&gt;","template":"&lt;p&gt;La decena más próxima es {{response}}.&lt;/p&gt;","seed":{"calculated":[{"name":"T1","function":"{{Q1}}*10+{{Q2}}","temp":true},{"name":"0-A1","label":"{{function}}","function":"math.round({{T1}}/10)*10"}]},"algorithm":{"name":"calculateOperation","params":{"method":"equivLiteral","keyboard":"NUMERICAL"}}},{"id":"step-1","stimulus":"&lt;p&gt;Sin aproximar, ¿a qué distancia está el museo arqueológico?&lt;/p&gt;","template":"&lt;p&gt;El museo está a {{response}} km.&lt;/p&gt;","seed":{"calculated":[{"name":"1-A1","label":"{{function}}","function":"{{Q1}}*10+{{Q2}}"}]},"algorithm":{"name":"calculateOperation","params":{"method":"equivLiteral","keyboard":"NUMERICAL"}}},{"id":"step-2","stimulus":"&lt;p&gt;¿Qué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</si>
  <si>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En un videojuego, </t>
    </r>
    <r>
      <rPr>
        <rFont val="Calibri"/>
        <color rgb="FF000000"/>
        <sz val="12.0"/>
      </rPr>
      <t>Maricarmen</t>
    </r>
    <r>
      <rPr>
        <rFont val="Calibri"/>
        <color rgb="FF000000"/>
        <sz val="12.0"/>
      </rPr>
      <t xml:space="preserve"> ha conseguido {{T1}} estrellas. Aproxima esta cantidad a las centenas.
La centena más próxima es {{A1}}.</t>
    </r>
  </si>
  <si>
    <t xml:space="preserve">Un videojuego de aventuras, consiste en juntar {{Q1}} monedas doradas. Aproxima esta cantidad  a las decenas
El número más próximo es {{A1}}
</t>
  </si>
  <si>
    <t>Sin aproximar, ¿cuántas estrellas ha conseguido Maricarmen?
Ha conseguido {{A1}} estrellas.
(Cloze math)
A1 = {{Q1}}*10+{{Q2}}</t>
  </si>
  <si>
    <t>¿Qué pide el enunciado?
Aproximar el número de estrellas a las decenas.*
Aproximar el número de estrellas a las centenas.
Aproximar el número de estrellas a las unidades de millar.
(single choice)</t>
  </si>
  <si>
    <t>{{T1}} está entre {{T2}} y {{T3}}. ¿Cuántas unidades lo separan de cada decena?
{{T1}} está a {{A3}} unidades de {{T2}}.
{{T1}} está a {{A4}} unidades de {{T3}}.
(cloze math)
T2 = math.floor({{T1}}/10)*10
T3 = math.ceil({{T1}}/10)*10
A3 = {{T1}}-{{T2}}
A4 = {{T3}}-{{T1}}</t>
  </si>
  <si>
    <t>Sabiendo que {{T1}} está a {{T4}} unidades de {{T2}} y a {{T5}} unidades de {{T3}}, completa el siguiente texto.
La decena más próxima de las {{T1}} estrellas de Alba es {{A5}}.
(cloze math)
{{T4}} = {{T1}}-{{T2}}
{{T5}} = {{T3}}-{{T1}}
{{A5}} = Lemonlib.round({{T1}}/10)*10</t>
  </si>
  <si>
    <t>{"id":"M3-NyO-4b-A-2","seed":{"parameters":[{"name":"Q1","label":null,"min":10,"max":90,"step":1},{"name":"Q2","list":["2","3","4","6","7","8"]}],"uniques":true},"scaffolding":[{"id":"step-0","stimulus":"&lt;p&gt;En un videojuego, Maricarmen ha conseguido {{T1}} estrellas.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¿cuántas estrellas ha conseguido Maricarmen?&lt;/p&gt;","template":"&lt;p&gt;Ha conseguido {{response}} estrellas.&lt;/p&gt;","seed":{"calculated":[{"name":"1-A1","label":"{{function}}","function":"{{Q1}}*10+{{Q2}}"}]},"algorithm":{"name":"calculateOperation","params":{"method":"equivLiteral","keyboard":"NUMERICAL"}}},{"id":"step-2","stimulus":"&lt;p&gt;¿Qué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las {{T1}} estrellas de Maricarmen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</si>
  <si>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Unos biólogos han visto que la colonia de pingüinos que están estudiando tiene {{T1}} miembros. Aproxima esta cantidad a las decenas.
La decena más próxima es {{A1}}.</t>
  </si>
  <si>
    <t>Q1: Mín = 10; Máx = 90; Incremento = 1
Q2: [2, 3, 4, 6, 7, 8]</t>
  </si>
  <si>
    <t>Sin aproximar, ¿cuántos miembros tiene la colonia de pingüinos?
Hay {{A2}} pingüinos en la colonia.
(Cloze math)
A2 = {{Q1}}*10+{{Q2}}</t>
  </si>
  <si>
    <t>¿Qué pide el enunciado?
Aproximar el número de pingüinos a las decenas.*
Aproximar el número de pingüinos a las centenas.
Aproximar el número de pingüinos a las unidades de millar.
(single choice)</t>
  </si>
  <si>
    <t>{{T1}} está entre {{T2}} y {{T3}}. ¿Cuántas unidades lo separan de cada decena?
{{T1}} está a {{A3}} unidades de {{T2}}.
{{T1}} está a {{A4}} unidades de {{T3}}.
(cloze math)
T1 = {{Q1}}*10+{{Q2}} 
T2 = math.floor({{T1}}/10)*10
T3 = math.ceil({{T1}}/10)*10
A3 = {{T1}}-{{T2}}
A4 = {{T3}}-{{T1}}</t>
  </si>
  <si>
    <t>Sabiendo que {{T1}} está a {{T4}} unidades de {{T2}} y a {{T5}} unidades de {{T3}}, completa el siguiente texto.
La decena más próxima a los {{T1}} pingüinos es {{A5}}.
(cloze math)
T1 = {{Q1}}*10+{{Q2}} 
T2 = math.floor({{T1}}/10)*10
T3 = math.ceil({{T1}}/10)*10
T4 = {{T1}}-{{T2}}
T5 = {{T3}}-{{T1}}
A5 = Lemonlib.round({{T1}}/10)*10</t>
  </si>
  <si>
    <t>{"id":"M3-NyO-4b-A-3","seed":{"parameters":[{"name":"Q1","label":null,"min":10,"max":90,"step":1},{"name":"Q2","list":["2","3","4","6","7","8"]}],"uniques":true},"scaffolding":[{"id":"step-0","stimulus":"&lt;p&gt;Unos biólogos han visto que la colonia de pingüinos que están estudiando tiene {{T1}} miembros.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miembros tiene la colonia de pingüinos?&lt;/p&gt;","template":"&lt;p&gt;Hay {{response}} pingüinos en la colonia.&lt;/p&gt;","seed":{"calculated":[{"name":"1-A1","label":"{{function}}","function":"{{Q1}}*10+{{Q2}}"}]},"algorithm":{"name":"calculateOperation","params":{"method":"equivLiteral","keyboard":"NUMERICAL"}}},{"id":"step-2","stimulus":"&lt;p&gt;¿Qué pide el enunciado?&lt;/p&gt;","seed":{"calculated":[{"name":"2-A1","label":"&lt;p&gt;Aproximar el número de pingüinos a las decenas.&lt;/p&gt;"},{"name":"2-A2","label":"&lt;p&gt;Aproximar el número de pingüinos a las centenas.&lt;/p&gt;","incorrect":true},{"name":"2-A3","label":"&lt;p&gt;Aproximar el número de pingüinos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pingüinos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</si>
  <si>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r>
      <rPr>
        <rFont val="Calibri"/>
        <color rgb="FF000000"/>
        <sz val="12.0"/>
      </rPr>
      <t xml:space="preserve">Un recipiente contiene {{T1}} centilitros de agua. Aproxima esta cantidad a las </t>
    </r>
    <r>
      <rPr>
        <rFont val="Calibri"/>
        <color rgb="FF000000"/>
        <sz val="12.0"/>
      </rPr>
      <t>decenas</t>
    </r>
    <r>
      <rPr>
        <rFont val="Calibri"/>
        <color rgb="FF000000"/>
        <sz val="12.0"/>
      </rPr>
      <t xml:space="preserve">.
La </t>
    </r>
    <r>
      <rPr>
        <rFont val="Calibri"/>
        <color rgb="FF000000"/>
        <sz val="12.0"/>
      </rPr>
      <t xml:space="preserve">decena </t>
    </r>
    <r>
      <rPr>
        <rFont val="Calibri"/>
        <color rgb="FF000000"/>
        <sz val="12.0"/>
      </rPr>
      <t>más próxima es {{A1}}.</t>
    </r>
  </si>
  <si>
    <t>Sin aproximar, ¿cuántos centilitros contiene el recipiente de agua?
Contiene {{A2}} centilitros.
(Cloze math)
A2 = {{Q1}}*10+{{Q2}}</t>
  </si>
  <si>
    <t>¿Qué pide el enunciado?
Aproximar el número de centilitros del recipiente a las decenas.*
Aproximar el número de centilitros del recipiente a las centenas.
Aproximar el número de centilitros del recipiente a las unidades de millar.
(single choice)</t>
  </si>
  <si>
    <t>Sabiendo que {{T1}} está a {{T4}} unidades de {{T2}} y a {{T5}} unidades de {{T3}}, completa el siguiente texto.
La decena más próxima a los {{T1}} centilitros del recipiente es {{A5}}.
(cloze math)
T1 = {{Q1}}*10+{{Q2}} 
T2 = math.floor({{T1}}/10)*10
T3 = math.ceil({{T1}}/10)*10
T4 = {{T1}}-{{T2}}
T5 = {{T3}}-{{T1}}
A5 = Lemonlib.round({{T1}}/10)*10</t>
  </si>
  <si>
    <t>{"id":"M3-NyO-4b-A-4","seed":{"parameters":[{"name":"Q1","label":null,"min":10,"max":90,"step":1},{"name":"Q2","list":["2","3","4","6","7","8"]}],"uniques":true},"scaffolding":[{"id":"step-0","stimulus":"&lt;p&gt;Un recipiente contiene {{T1}} centilitros de agua.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centilitros contiene el recipiente de agua?&lt;/p&gt;","template":"&lt;p&gt;Contiene {{response}} centilitros.&lt;/p&gt;","seed":{"calculated":[{"name":"1-A1","label":"{{function}}","function":"{{Q1}}*10+{{Q2}}"}]},"algorithm":{"name":"calculateOperation","params":{"method":"equivLiteral","keyboard":"NUMERICAL"}}},{"id":"step-2","stimulus":"&lt;p&gt;¿Qué pide el enunciado?&lt;/p&gt;","seed":{"calculated":[{"name":"2-A1","label":"&lt;p&gt;Aproximar el número de centilitros del recipiente a las decenas.&lt;/p&gt;"},{"name":"2-A2","label":"&lt;p&gt;Aproximar el número de centilitros del recipiente a las centenas.&lt;/p&gt;","incorrect":true},{"name":"2-A3","label":"&lt;p&gt;Aproximar el número de centilitros del recipiente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centilitros del recipiente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</si>
  <si>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En un torneo juvenil de fútbol hubo {{T1}} espectadores. Aproxima este número a las decenas.
La decena más próxima es {{A1}}.</t>
  </si>
  <si>
    <t>Sin aproximar, ¿cuántos espectadores hubo en el torneo juvenil?
Hubo {{A2}} espectadores.
(Cloze math)
A2 = {{Q1}}*10+{{Q2}}</t>
  </si>
  <si>
    <t>¿Qué pide el enunciado?
Aproximar el número de espectadores a las decenas.*
Aproximar el número de espectadores a las centenas.
Aproximar el número de espectadores a las unidades de millar.
(single choice)</t>
  </si>
  <si>
    <t>Sabiendo que {{T1}} está a {{T4}} unidades de {{T2}} y a {{T5}} unidades de {{T3}}, completa el siguiente texto.
La decena más próxima a los {{T1}} espectadores es {{A5}}.
(cloze math)
T1 = {{Q1}}*10+{{Q2}} 
T2 = math.floor({{T1}}/10)*10
T3 = math.ceil({{T1}}/10)*10
T4 = {{T1}}-{{T2}}
T5 = {{T3}}-{{T1}}
A5 = Lemonlib.round({{T1}}/10)*10</t>
  </si>
  <si>
    <t>{"id":"M3-NyO-4b-A-5","seed":{"parameters":[{"name":"Q1","label":null,"min":10,"max":90,"step":1},{"name":"Q2","list":["2","3","4","6","7","8"]}],"uniques":true},"scaffolding":[{"id":"step-0","stimulus":"&lt;p&gt;En un torneo juvenil de fútbol hubo {{T1}} espectadores. Aproxima este número a las decenas.&lt;/p&gt;","template":"&lt;p&gt;La decena más próxima es {{response}}.&lt;/p&gt;","seed":{"calculated":[{"name":"T1","function":"{{Q1}}*10+{{Q2}}","temp":true},{"name":"0-A1","label":"{{function}}","function":"math.round({{T1}}/10)*10"}]},"algorithm":{"name":"calculateOperation","params":{"method":"equivLiteral","keyboard":"NUMERICAL"}}},{"id":"step-1","stimulus":"&lt;p&gt;Sin aproximar, ¿cuántos espectadores hubo en el torneo juvenil?&lt;/p&gt;","template":"&lt;p&gt;Hubo {{response}} espectadores.&lt;/p&gt;","seed":{"calculated":[{"name":"1-A1","label":"{{function}}","function":"{{Q1}}*10+{{Q2}}"}]},"algorithm":{"name":"calculateOperation","params":{"method":"equivLiteral","keyboard":"NUMERICAL"}}},{"id":"step-2","stimulus":"&lt;p&gt;¿Qué pide el enunciado?&lt;/p&gt;","seed":{"calculated":[{"name":"2-A1","label":"&lt;p&gt;Aproximar el número de espectadores a las decenas.&lt;/p&gt;"},{"name":"2-A2","label":"&lt;p&gt;Aproximar el número de espectadores a las centenas.&lt;/p&gt;","incorrect":true},{"name":"2-A3","label":"&lt;p&gt;Aproximar el número de espectadores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espectadores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t>
  </si>
  <si>
    <t>M3-NyO-5a</t>
  </si>
  <si>
    <t>Lee números ordinales hasta el 30.º (pasa número a texto)</t>
  </si>
  <si>
    <t>Une los siguientes números ordinales con su forma escrita.
{{Q1}}.º   {{A1}}
{{Q2}}.º   {{A2}}
{{Q3}}.º   {{A3}}</t>
  </si>
  <si>
    <t>Q1: Mín = 1; Máx = 30; Incremento = 1
Q2: Mín = 1; Máx = 30; Incremento = 1
Q3: Mín = 1; Máx = 30; Incremento = 1</t>
  </si>
  <si>
    <t>A1 = Lemonlib.numToOrdinal({{Q1}}, 'es')
A2 = Lemonlib.numToOrdinal({{Q2}}, 'es')
A3 = Lemonlib.numToOrdinal({{Q3}}, 'es')</t>
  </si>
  <si>
    <t>Los números ordinales se escriben de esta manera: primero (1.º), segundo (2.º), tercero (3.º)...</t>
  </si>
  <si>
    <t>&lt;p&gt;Los números ordinales se escriben de esta manera: primero (1.º), segundo (2.º), tercero (3.º)...&lt;/p&gt;
Sin TE particular.</t>
  </si>
  <si>
    <t>{"id":"M3-NyO-5a-I-1","stimulus":"&lt;p&gt;Arrastra cada forma escrita al número ordinal correspondiente.&lt;/p&gt;","hint":"&lt;p&gt;Los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A1","label":"{{Q1}}.º","function":"{{T1}}","group":1},{"name":"A2","label":"{{Q2}}.º","function":"{{T2}}","group":1},{"name":"A3","label":"{{Q3}}.º","function":"{{T3}}","group":1},{"name":"T1","function":"Lemonlib.numToOrdinal({{Q1}}, 'es')","temp":true},{"name":"T2","function":"Lemonlib.numToOrdinal({{Q2}}, 'es')","temp":true},{"name":"T3","function":"Lemonlib.numToOrdinal({{Q3}}, 'es')","temp":true}],"uniques":true},"algorithm":{"name":"linkOperationResult","params":{"invert":true},"template":"Match list"}}</t>
  </si>
  <si>
    <t>Escribe cómo se lee este ordinal.
{{T1}}.º: {{T2}}{{A1}}</t>
  </si>
  <si>
    <t>Q1= 10, 20
Q2= Min = 1; Max = 9; Step= 1</t>
  </si>
  <si>
    <t>T1 = {{Q1}}+{{Q2}}
T2 = Lemonlib.numToOrdinal({{Q1}}, 'es')
T3 = Lemonlib.numToOrdinal({{Q1}}+{{Q2}}, 'es')
T4 = {{Q1}}+{{Q2}}-1
T5 = Lemonlib.numToOrdinal({{Q1}}+{{Q2}}-1, 'es')
A1= Lemonlib.numToOrdinal({{Q2}}, 'es')</t>
  </si>
  <si>
    <t>&lt;p&gt;Los números ordinales se escriben de esta manera: primero (1.º), segundo (2.º), tercero (3.º)... {{T4}} ({{T5}}.º) y {{T1}} ({{T3}}.º).&lt;/p&gt;</t>
  </si>
  <si>
    <t>{"id":"M3-NyO-5a-E-1","stimulus":"&lt;p&gt;Escribe cómo se lee este ordinal.&lt;/p&gt;","template":"&lt;p&gt;{{Q1}}.º: {{response}}&lt;/p&gt;","hint":"&lt;p&gt;Los números ordinales se escriben de esta manera: primero (1.º), segundo (2.º), tercero (3.º)...&lt;/p&gt;","feedback":"&lt;p&gt;Los números ordinales se escriben de esta manera: primero (1.º), segundo (2.º), tercero (3.º)..., {{T5}} ({{T4}}.º) y {{T3}} ({{T1}}.º).&lt;/p&gt;","seed":{"parameters":[{"name":"Q1","label":null,"min":2,"max":30,"step":1}],"calculated":[{"name":"A1","label":"{{function}}","function":"Lemonlib.numToOrdinal({{Q1}}, 'es')"},{"name":"T1","label":"{{function}}","function":"{{Q1}}","temp":true},{"name":"T3","label":"{{function}}","function":"Lemonlib.numToOrdinal({{Q1}}, 'es')","temp":true},{"name":"T4","label":"{{function}}","function":"{{Q1}}-1","temp":true},{"name":"T5","label":"{{function}}","function":"Lemonlib.numToOrdinal({{Q1}}-1, 'es')","temp":true}],"uniques":true},"algorithm":{"name":"calculateOperation","template":"Cloze with text"}}</t>
  </si>
  <si>
    <t>De entre sus amigos, Augusto ha sido el {{T1}}.º en leer un libro. Completa el hueco.
Ha sido el {{T2}}{{A1}}.</t>
  </si>
  <si>
    <t>{"id":"M3-NyO-5a-A-1","stimulus":"&lt;p&gt;De entre sus amigos, Augusto ha sido el {{Q1}}.º en leer un libro. Escribe, con letras, ese número en el hueco.&lt;/p&gt;","template":"&lt;p&gt;Ha sido el {{response}}.&lt;/p&gt;","hint":"&lt;p&gt;Los números ordinales se escriben de esta manera: primero (1.º), segundo (2.º), tercero (3.º)...&lt;/p&gt;","feedback":"&lt;p&gt;Los números ordinales se escriben de esta manera: primero (1.º), segundo (2.º), tercero (3.º)... {{T4}}.º ({{T5}}) y {{Q1}}.º ({{A1}}).&lt;/p&gt;","seed":{"parameters":[{"name":"Q1","label":null,"min":11,"max":29,"step":1}],"calculated":[{"name":"T2","label":"{{function}}","function":"Lemonlib.numToOrdinal({{Q1}}, 'es')","temp":true},{"name":"T4","label":"{{function}}","function":"{{Q1}}-1","temp":true},{"name":"T5","label":"{{function}}","function":"Lemonlib.numToOrdinal({{Q1}}-1, 'es')","temp":true},{"name":"A1","label":"{{function}}","function":"Lemonlib.numToOrdinal({{Q1}}, 'es')"}],"uniques":true},"algorithm":{"name":"calculateOperation","template":"Cloze with text"}}</t>
  </si>
  <si>
    <t>En una maratón, Joaquín ha llegado el {{Q1}}.º a la meta. Escribe el número en el hueco con letras.
Ha llegado el {{A1}}{{T2}}.</t>
  </si>
  <si>
    <t>T1= {{Q1}}+{{Q2}}
T2= Lemonlib.numToOrdinal({{Q2}}, 'es')
T3 = Lemonlib.numToOrdinal({{Q1}}+{{Q2}}, 'es')
T4 = {{Q1}}+{{Q2}}-1
T5 = Lemonlib.numToOrdinal({{Q1}}+{{Q2}}-1, 'es')
A1= Lemonlib.numToOrdinal({{Q1}}, 'es')</t>
  </si>
  <si>
    <t>{"id":"M3-NyO-5a-A-2","stimulus":"&lt;p&gt;En una maratón, Joaquín ha llegado el {{T1}}.º a la meta. Escribe, con letras, ese número en el hueco.&lt;/p&gt;","template":"&lt;p&gt;Ha llegado el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({{T3}}).&lt;/p&gt;","seed":{"parameters":[{"name":"Q1","label":null,"min":10,"max":29,"step":1}],"calculated":[{"name":"T1","label":"{{function}}","function":"{{Q1}}","temp":true},{"name":"T2","label":"{{function}}","function":"Lemonlib.numToOrdinal({{Q2}},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</si>
  <si>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A los alumnos de una clase los han ordenado según el día de su cumpleaños. Por eso Gustavo está en el puesto {{Q1}}.º. Escribe el número en el hueco con letras.
Gustavo está en el puesto {{A1}}.</t>
  </si>
  <si>
    <t>Q1= 10, 20, 30</t>
  </si>
  <si>
    <t>T4 = {{Q1}}-1
T5 = Lemonlib.numToOrdinal({{Q1}}-1, 'es')
A1= Lemonlib.numToOrdinal({{Q1}}, 'es')</t>
  </si>
  <si>
    <t>&lt;p&gt;Los números ordinales se escriben de esta manera: primero (1.º), segundo (2.º), tercero (3.º)... {{T4}} ({{T5}}.º) y {{Q1}} ({{A1}}.º).&lt;/p&gt;</t>
  </si>
  <si>
    <t>{"id":"M3-NyO-5a-A-3","stimulus":"&lt;p&gt;A los alumnos de una clase los han ordenado según el día de su cumpleaños. Por eso Gustavo está en el puesto {{Q1}}.º. Escribe, con letras, ese número en el hueco.&lt;/p&gt;","template":"&lt;p&gt;Gustavo está en el puesto {{response}}.&lt;/p&gt;","hint":"&lt;p&gt;Los números ordinales se escriben de esta manera: primero (1.º), segundo (2.º), tercero (3.º)...&lt;/p&gt;","feedback":"&lt;p&gt;Los números ordinales se escriben de esta manera: primero (1.º), segundo (2.º), tercero (3.º)... {{T4}}.º ({{T5}}) y {{Q1}}.º ({{A1}}).&lt;/p&gt;","seed":{"parameters":[{"name":"Q1","label":null,"list":[10,20,30]}],"calculated":[{"name":"T4","label":"{{function}}","function":"{{Q1}}-1","temp":true},{"name":"T5","label":"{{function}}","function":"Lemonlib.numToOrdinal({{Q1}}-1, 'es')","temp":true},{"name":"A1","label":"{{function}}","function":"Lemonlib.numToOrdinal({{Q1}}, 'es')"}],"uniques":true},"algorithm":{"name":"calculateOperation","template":"Cloze with text"}}</t>
  </si>
  <si>
    <t>Clara se ha mudado a un apartamento en el piso {{Q1}}.º de un edificio. Escribe el número en el hueco con letras.
Es el piso {{T2}}{{A1}}.</t>
  </si>
  <si>
    <t>{"id":"M3-NyO-5a-A-4","stimulus":"&lt;p&gt;Clara se ha mudado a un apartamento en el piso {{T1}}.º de un edificio. Escribe, con letras, ese número en el hueco.&lt;/p&gt;","template":"&lt;p&gt;Es el piso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</si>
  <si>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El chef Vallejo se ha dado cuenta de que el guiso de verduras que está cocinando es el {{T1}}.º del día. Escribe el número en el hueco con letras.
Es el {{A1}}{{T2}} guiso.</t>
  </si>
  <si>
    <t>{"id":"M3-NyO-5a-A-5","stimulus":"&lt;p&gt;El chef Vallejo se ha dado cuenta de que el guiso de verduras que está cocinando es el {{T1}}.º del día. Escribe, con letras, ese número en el hueco.&lt;/p&gt;","template":"&lt;p&gt;Es el {{response}} guiso.&lt;/p&gt;","hint":"&lt;p&gt;Los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t>
  </si>
  <si>
    <t>M3-NyO-5b</t>
  </si>
  <si>
    <t>Escribe números ordinales hasta el 30.º (pasa texto a número)</t>
  </si>
  <si>
    <t>Escoge el número ordinal que corresponde a &lt;i&gt;{{T1}}.&lt;/i&gt;
{{A1}}.º* | {{A2}}.º | {{A3}}.º</t>
  </si>
  <si>
    <t>Q1-Q3: Mín = 1; Máx = 30; Incremento = 1</t>
  </si>
  <si>
    <t>T1 = Lemonlib.numToOrdinal({{Q1}}, 'es')
A1 = {{Q1}}
A2 = {{Q2}}
A3 = {{Q3}}</t>
  </si>
  <si>
    <t>{"id":"M3-NyO-5b-I-1","stimulus":"&lt;p&gt;Escoge el número ordinal que corresponde a &lt;i&gt;{{T1}}.&lt;/i&gt;&lt;/p&gt;","hint":"&lt;p&gt;Los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(3.º)...&lt;/p&gt;","seed":{"parameters":[{"name":"Q1","label":null,"min":1,"max":30,"step":1},{"name":"Q2","label":null,"min":1,"max":30,"step":1},{"name":"Q3","label":null,"min":1,"max":30,"step":1}],"calculated":[{"name":"T1","function":"Lemonlib.numToOrdinal({{Q1}}, 'es')","temp":true},{"name":"A1","label":"{{Q1}}.º","function":"{{Q1}}"},{"name":"A2","label":"{{Q2}}.º","function":"{{Q2}}","incorrect":true},{"name":"A3","label":"{{Q3}}.º","function":"{{Q3}}","incorrect":true}],"uniques":true},"algorithm":{"name":"trueFalse","template":"Multiple choice – standard","params":{"countCorrect":1,"countIncorrect":2,"showCheckIcon":false,"columns":3}}}</t>
  </si>
  <si>
    <t>Escribe el siguiente número ordinal.
El número &lt;i&gt;{{T1}}&lt;/i&gt; se escribe {{A1}}.º.</t>
  </si>
  <si>
    <t>Q1: Mín = 1; Máx = 30; Incremento = 1</t>
  </si>
  <si>
    <t>T1 = Lemonlib.numToOrdinal({{Q1}}, 'es')
A1 = {{Q1}}</t>
  </si>
  <si>
    <t>{"id":"M3-NyO-5b-E-1","stimulus":"&lt;p&gt;Escribe el siguiente número ordinal.&lt;/p&gt;","template":"&lt;p&gt;El número &lt;i&gt;{{T1}}&lt;/i&gt; se escribe {{response}}.º.&lt;/p&gt;","hint":"&lt;p&gt;Los números ordinales se escriben de esta manera: primero (1.º), segundo (2.º), tercero (3.º)...&lt;/p&gt;","feedback":"&lt;p&gt;Los números ordinales se escriben de esta manera: primero (1.º), segundo (2.º), tercero (3.º)...&lt;/p&gt;","seed":{"parameters":[{"name":"Q1","label":null,"min":1,"max":30,"step":1}],"calculated":[{"name":"T1","function":"Lemonlib.numToOrdinal({{Q1}}, 'es')","temp":true},{"name":"A1","label":"{{Q1}}","function":"{{Q1}}"}],"uniques":true},"algorithm":{"name":"calculateOperation","params":{"method":"equivLiteral","keyboard":"NUMERICAL"}}}</t>
  </si>
  <si>
    <t>Julio está el &lt;i&gt;{{T1}}&lt;/i&gt; en la fila para renovar el carné de conducir. Escribe la posición de Julio como ordinal.
Julio está el {{A1}}.º en la fila.</t>
  </si>
  <si>
    <t>Q1: Mín: 4; Máx: 30; Incremento: 1</t>
  </si>
  <si>
    <t>&lt;p&gt;Los números ordinales se escriben de esta manera: primero (1.º), segundo (2.º), tercero (3.º)... {{T2}} ({{T3}}.º), {{T1}} ({{Q1}}.º), {{T4}} ({{T5}}.º)...&lt;/p&gt;
Sin TE particular.</t>
  </si>
  <si>
    <t>T2 = Lemonlib.numToOrdinal({{T3}}, 'es')
T4 = Lemonlib.numToOrdinal({{T5}}, 'es')
T3 = {{Q1}}-1
T5 = {{Q1}}+1</t>
  </si>
  <si>
    <t>{"id":"M3-NyO-5b-A-1","stimulus":"&lt;p&gt;Julio está el &lt;i&gt;{{T1}}&lt;/i&gt; en la fila para renovar el carné de conducir. Escribe la posición de Julio como ordinal.&lt;/p&gt;","template":"&lt;p&gt;Julio está el {{response}}.º en la fila.&lt;/p&gt;","hint":"&lt;p&gt;Los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</si>
  <si>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En un torneo de videojuegos, Adrián terminó en &lt;i&gt;{{T1}}&lt;/i&gt; lugar. Escribe esa posición como ordinal.
Adrián terminó el {{A1}}.º en el torneo.</t>
  </si>
  <si>
    <t>T2 = Lemonlib.numToOrdinal({{T3}}, 'es')
T4 = Lemonlib.numToOrdinal({{T5}}, 'es')
T3 = {{Q1}}-1
T4 = {{Q1}}+1</t>
  </si>
  <si>
    <t>{"id":"M3-NyO-5b-A-2","stimulus":"&lt;p&gt;En un torneo de videojuegos, Adrián terminó en &lt;i&gt;{{T1}}&lt;/i&gt; lugar. Escribe esa posición como ordinal.&lt;/p&gt;","template":"&lt;p&gt;Adrián terminó el {{response}}.º en el torneo.&lt;/p&gt;","hint":"&lt;p&gt;Los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</si>
  <si>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&lt;i&gt;{{T1}}&lt;/i&gt; recinto de un zoológico es el del {{Q2}}. Escribe este número como ordinal.
El {{Q2}} está en el {{A1}}.º recinto.</t>
  </si>
  <si>
    <t>Q1: Mín: 4; Máx: 30; Incremento: 1
Q2: "canguro", "oso panda", "elefante", "león"</t>
  </si>
  <si>
    <t>{"id":"M3-NyO-5b-A-3","stimulus":"&lt;p&gt;El &lt;i&gt;{{T1}}&lt;/i&gt; recinto de un zoológico es el del {{Q2}}. Escribe este número como ordinal.&lt;/p&gt;","template":"&lt;p&gt;El {{Q2}} está en el {{response}}.º recinto.&lt;/p&gt;","hint":"&lt;p&gt;Los números ordinales se escriben de esta manera: primero (1.º), segundo (2.º), tercero (3.º)...&lt;/p&gt;","feedback":"&lt;p&gt;Los números ordinales se escriben de esta manera: primero (1.º), segundo (2.º), tercero (3.º)... {{T2}} ({{T3}}.º), {{T1}} ({{Q1}}.º), {{T4}} ({{T5}}.º)...&lt;/p&gt;","seed":{"parameters":[{"name":"Q1","label":null,"min":4,"max":30,"step":1},{"name":"Q2","list":["canguro","oso panda","elefante","león"]}],"calculated":[{"name":"T1","function":"Lemonlib.numToOrdinal({{Q1}},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</si>
  <si>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&lt;i&gt;{{T1}}&lt;/i&gt; paso para montar una estantería es ajustar unos tornillos. Escribe este número como ordinal.
Ajustar unos tornillos es el {{A1}}.º paso.</t>
  </si>
  <si>
    <t>{"id":"M3-NyO-5b-A-4","stimulus":"&lt;p&gt;El &lt;i&gt;{{T1}}&lt;/i&gt; paso para montar una estantería es ajustar unos tornillos. Escribe este número como ordinal.&lt;/p&gt;","template":"&lt;p&gt;Ajustar unos tornillos es el {{response}}.º paso.&lt;/p&gt;","hint":"&lt;p&gt;Los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</si>
  <si>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El pueblo de Pedro es el &lt;i&gt;{{T1}}&lt;/i&gt; más grande de la región. Escribe este número como ordinal.
El pueblo es el {{A1}}.º más grande.</t>
  </si>
  <si>
    <t>{"id":"M3-NyO-5b-A-5","stimulus":"&lt;p&gt;El pueblo de Pedro es el &lt;i&gt;{{T1}}&lt;/i&gt; más grande de la región. Escribe este número como ordinal.&lt;/p&gt;","template":"&lt;p&gt;El pueblo es el {{response}}.º más grande.&lt;/p&gt;","hint":"&lt;p&gt;Los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t>
  </si>
  <si>
    <t>M3-NyO-6a</t>
  </si>
  <si>
    <t>Lee números romanos (pasa romanos a naturales)</t>
  </si>
  <si>
    <t>Une los números romanos con sus equivalentes en forma natural.
{{T1}}  {{A1}}
{{T2}}  {{A2}}
{{T3}}  {{A3}}</t>
  </si>
  <si>
    <t>Q1: Mín: 1; Máx: 2000; Step: 1
Q2: Mín: 1; Máx: 2000; Step: 1
Q3: Mín: 1; Máx: 2000; Step: 1</t>
  </si>
  <si>
    <t>T1 = Lemonlib.numToRoman({{Q1}})
T2 = Lemonlib.numToRoman({{Q2}})
T3 = Lemonlib.numToRoman({{Q3}})
A1 = {{Q1}}
A2 = {{Q2}}
A3 = {{Q3}}</t>
  </si>
  <si>
    <t>En los número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</si>
  <si>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center;\"&gt;1000&lt;/td&gt;\r\n\t\t&lt;/tr&gt;\r\n\t&lt;/tbody&gt;\r\n&lt;/table&gt;&lt;/p&gt;</t>
  </si>
  <si>
    <t>{"id":"M3-NyO-6a-I-1","stimulus":"&lt;p&gt;Arrastra los números naturales hasta sus equivalentes romanos.&lt;/p&gt;","hint":"&lt;p&gt;En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t>
  </si>
  <si>
    <t>Escribe en forma natural el siguiente número romano.
{{T1}}: {{A1}}</t>
  </si>
  <si>
    <t>Q1: Mín: 1; Máx: 1000; Step: 1</t>
  </si>
  <si>
    <t>T1 = Lemonlib.numToRoman({{Q1}})
A1 = {{Q1}}</t>
  </si>
  <si>
    <t>{"id":"M3-NyO-6a-E-1","stimulus":"&lt;p&gt;Escribe en forma natural el siguiente número romano.&lt;/p&gt;","template":"&lt;p&gt;{{T1}}: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t>
  </si>
  <si>
    <t>Según la placa conmemorativa de la entrada, un teatro se inauguró en {{T1}}. ¿En qué año fue?
El teatro se inauguró en {{A1}}.</t>
  </si>
  <si>
    <t>Q1: Mín: 1900; Máx: 2000; Step: 1</t>
  </si>
  <si>
    <t>{"id":"M3-NyO-6a-A-1","stimulus":"&lt;p&gt;Según la placa conmemorativa de la entrada, un teatro se inauguró en {{T1}}. ¿En qué año fue?&lt;/p&gt;","template":"&lt;p&gt;El teatro se inauguró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</si>
  <si>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&lt;i&gt;{{Q2}}&lt;/i&gt; es el tomo {{T1}} de una colección de libros de cuentos. Escribe este número romano en su forma natural.
Es el tomo {{A1}}.</t>
  </si>
  <si>
    <t>Q1: Mín: 1; Máx: 100; Step: 1
Q2: "Caperucita Roja", "La Cenicienta", "Rapunzel", "La Sirenita"</t>
  </si>
  <si>
    <t>{"id":"M3-NyO-6a-A-2","stimulus":"&lt;p&gt;&lt;i&gt;{{Q2}}&lt;/i&gt; es el tomo {{T1}} de una colección de libros de cuentos. Escribe este número romano en su forma natural.&lt;/p&gt;","template":"&lt;p&gt;Es el tomo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center;\"&gt;1000&lt;/td&gt;&lt;/tr&gt;&lt;/tbody&gt;&lt;/table&gt;","seed":{"parameters":[{"name":"Q1","label":null,"min":1,"max":100,"step":1},{"name":"Q2","list":["Caperucita Roja","La Cenicienta","Rapunzel","La Sirenita"]}],"calculated":[{"name":"A1","label":"{{function}}","function":"{{Q1}}"},{"name":"T1","label":"","function":"Lemonlib.numToRoman({{Q1}})","temp":true}],"uniques":true},"algorithm":{"name":"calculateOperation","params":{"method":"equivLiteral","keyboard":"NUMERICAL"}}}</t>
  </si>
  <si>
    <t>En la obra del colegio, María Pilar aparece por primera vez en la {{T1}} escena. Escribe este número romano como número natural.
Aparece en la escena número {{A1}}.</t>
  </si>
  <si>
    <t>Q1: Mín: 4; Máx: 20; Step: 1</t>
  </si>
  <si>
    <t>{"id":"M3-NyO-6a-A-3","stimulus":"&lt;p&gt;En la obra del colegio, María Pilar aparece por primera vez en la {{T1}} escena. Escribe este número romano como número natural.&lt;/p&gt;","template":"&lt;p&gt;Aparece en la escena número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t>
  </si>
  <si>
    <t>La escuela más antigua de la ciudad se fundó en {{T1}}. Escribe este número romano como número natural.
La escuela se fundó en {{A1}}.</t>
  </si>
  <si>
    <t>Q1: Mín: 1850; Máx: 1950; Step: 1</t>
  </si>
  <si>
    <t>{"id":"M3-NyO-6a-A-4","stimulus":"&lt;p&gt;La escuela más antigua de la ciudad se fundó en {{T1}}. Escribe este número romano como número natural.&lt;/p&gt;","template":"&lt;p&gt;La escuela se fundó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t>
  </si>
  <si>
    <t>Dolores ha comprado una participación para una rifa con el número {{T1}}. Escribe este número romano como número natural.
El número de la participación es {{A1}}.</t>
  </si>
  <si>
    <t>{"id":"M3-NyO-6a-A-5","stimulus":"&lt;p&gt;Dolores ha comprado una participación para una rifa con el número {{T1}}. Escribe este número romano como número natural.&lt;/p&gt;","template":"&lt;p&gt;El número de la participación es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t>
  </si>
  <si>
    <t>M3-NyO-6b</t>
  </si>
  <si>
    <t>Escribe números romanos (pasa naturales a romanos)</t>
  </si>
  <si>
    <t>Une los siguientes números naturales con sus números romanos equivalentes.
{{Q1}}       {{A1}}
{{Q2}}       {{A2}}
{{Q3}}       {{A3}}</t>
  </si>
  <si>
    <t>{{Q1}}: Mín: 1; Máx: 1000; Step: 1
{{Q2}}: Mín: 1; Máx: 1000; Step: 1
{{Q3}}: Mín: 1; Máx: 1000; Step: 1</t>
  </si>
  <si>
    <t>A1 = Lemonlib.numToRoman({{Q1}})
A2 = Lemonlib.numToRoman({{Q2}})
A3 = Lemonlib.numToRoman({{Q3}})</t>
  </si>
  <si>
    <t>En los números romanos, si una letra está a la derecha de otra igual o de mayor valor, se suma, mientras que si está a la izquierda de una de mayor valor, se resta.</t>
  </si>
  <si>
    <t>&lt;p&gt;&lt;table style=\"width: 100%;\"&gt;\r\n\t&lt;tbody&gt;\r\n\t\t&lt;tr&gt;\r\n\t\t\t&lt;td style=\"width: 14.2145%;text-align: center; background-color:#1496FA;\"&gt;&lt;strong&gt;&lt;span style=\"color: rgb(255, 255, 255);\"&gt;I&lt;/strong&gt;&lt;/td&gt;\r\n\t\t\t&lt;td style=\"width: 14.2857%;text-align: center; background-color:#1496FA;\"&gt;&lt;strong&gt;&lt;span style=\"color: rgb(255, 255, 255);\"&gt;V&lt;/strong&gt;&lt;/td&gt;\r\n\t\t\t&lt;td style=\"width: 14.2145%;text-align: center; background-color:#1496FA;\"&gt;&lt;strong&gt;&lt;span style=\"color: rgb(255, 255, 255);\"&gt;X&lt;/strong&gt;&lt;/td&gt;\r\n\t\t\t&lt;td style=\"width: 14.3213%;text-align: center; background-color:#1496FA;\"&gt;&lt;strong&gt;&lt;span style=\"color: rgb(255, 255, 255);\"&gt;L&lt;/strong&gt;&lt;/td&gt;\r\n\t\t\t&lt;td style=\"width: 14.2145%;text-align: center; background-color:#1496FA;\"&gt;&lt;strong&gt;&lt;span style=\"color: rgb(255, 255, 255);\"&gt;C&lt;/strong&gt;&lt;/td&gt;\r\n\t\t\t&lt;td style=\"width: 14.2145%;text-align: center; background-color:#1496FA;\"&gt;&lt;strong&gt;&lt;span style=\"color: rgb(255, 255, 255);\"&gt;D&lt;/strong&gt;&lt;/td&gt;\r\n\t\t\t&lt;td style=\"width: 14.4282%;text-align: center; background-color:#1496FA;\"&gt;&lt;strong&gt;&lt;span style=\"color: rgb(255, 255, 255);\"&gt;M&lt;/strong&gt;&lt;/td&gt;\r\n\t\t&lt;/tr&gt;\r\n\t\t&lt;tr&gt;\r\n\t\t\t&lt;td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class=\"no-break\"&gt;1 000&lt;/span&gt;&lt;/td&gt;\r\n\t\t&lt;/tr&gt;\r\n\t&lt;/tbody&gt;\r\n&lt;/table&gt;&lt;/p&gt;</t>
  </si>
  <si>
    <t>{"id":"M3-NyO-6b-I-1","stimulus":"&lt;p&gt;Arrastra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t>
  </si>
  <si>
    <t>Escribe con números romanos el siguiente número natural.
{{Q1}}: {{A1}}</t>
  </si>
  <si>
    <t>{{Q1}}: Mín: 1; Máx: 1000; Step: 1</t>
  </si>
  <si>
    <t>A1 = Lemonlib.numToRoman({{Q1}}</t>
  </si>
  <si>
    <t>{"id":"M3-NyO-6b-E-1","stimulus":"&lt;p&gt;Escribe con números romanos el siguiente número natural.&lt;/p&gt;","template":"&lt;p&gt;{{Q1}}: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t>
  </si>
  <si>
    <t>En un carrera de &lt;i&gt;karting,&lt;/i&gt; Roberto ha quedado en el puesto {{Q1}}. Escribe este número con números romanos.
Roberto ha quedado en el puesto {{A1}}.</t>
  </si>
  <si>
    <t>{{Q1}}: Mín: 1; Máx: 30; Step: 1</t>
  </si>
  <si>
    <t>En los números romanos, si una letra está a la derecha de otra de igual o mayor valor, se suma, mientras que si está a la izquierda de una de mayor valor, se resta.</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</si>
  <si>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center;\"&gt;&lt;span class=\"no-break\"&gt;1 000&lt;/span&gt;&lt;\/td&gt;\r\n\t\t&lt;\/tr&gt;\r\n\t&lt;\/tbody&gt;\r\n&lt;\/table&gt;</t>
  </si>
  <si>
    <t>{"id":"M3-NyO-6b-A-1","stimulus":"&lt;p&gt;En un carrera de &lt;i&gt;karting,&lt;/i&gt; Roberto ha quedado en el puesto {{Q1}}. Escribe este número con números romanos.&lt;/p&gt;","template":"&lt;p&gt;Roberto ha quedado en el puesto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t>
  </si>
  <si>
    <t>Gabriel ha encontrado la información que necesitaba en el tomo {{Q1}} de su enciclopedia. Escribe este número con números romanos.
La información estaba en el tomo {{A1}}.</t>
  </si>
  <si>
    <t>{{Q1}}: Mín: 2; Máx: 100; Step: 1</t>
  </si>
  <si>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center;\"&gt;1 000&lt;\/td&gt;\r\n\t\t&lt;\/tr&gt;\r\n\t&lt;\/tbody&gt;\r\n&lt;\/table&gt;</t>
  </si>
  <si>
    <t>{"id":"M3-NyO-6b-A-2","stimulus":"&lt;p&gt;Gabriel ha encontrado la información que necesitaba en el tomo {{Q1}} de su enciclopedia. Escribe este número con números romanos.&lt;/p&gt;","template":"&lt;p&gt;La información estaba en el tomo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t>
  </si>
  <si>
    <t>Un museo fue fundado en {{Q1}}. Escribe este número con números romanos.
El museo fue fundado en {{A1}}</t>
  </si>
  <si>
    <r>
      <rPr>
        <rFont val="Calibri"/>
        <color rgb="FF000000"/>
        <sz val="12.0"/>
      </rPr>
      <t>{{Q1}}: Mín:</t>
    </r>
    <r>
      <rPr>
        <rFont val="Calibri"/>
        <color rgb="FF000000"/>
        <sz val="12.0"/>
      </rPr>
      <t xml:space="preserve"> 1800</t>
    </r>
    <r>
      <rPr>
        <rFont val="Calibri"/>
        <color rgb="FF000000"/>
        <sz val="12.0"/>
      </rPr>
      <t>; Máx: 195</t>
    </r>
    <r>
      <rPr>
        <rFont val="Calibri"/>
        <color rgb="FF000000"/>
        <sz val="12.0"/>
      </rPr>
      <t>0</t>
    </r>
    <r>
      <rPr>
        <rFont val="Calibri"/>
        <color rgb="FF000000"/>
        <sz val="12.0"/>
      </rPr>
      <t>; Step: 1</t>
    </r>
  </si>
  <si>
    <t>&lt;table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</si>
  <si>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{"id":"M3-NyO-6b-A-3","stimulus":"&lt;p&gt;Un museo fue fundado en {{Q1}}. Escribe este número con números romanos.&lt;/p&gt;","template":"&lt;p&gt;El museo fue fundado en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t>
  </si>
  <si>
    <t>La novela que está leyendo la madre de Azucena fue escrita en el siglo {{Q1}}. Escribe este número con números romanos.
El libro se escribió en el siglo {{A1}}.</t>
  </si>
  <si>
    <t>{{Q1}}: Mín: 8; Máx: 21; Step: 1</t>
  </si>
  <si>
    <t>{"id":"M3-NyO-6b-A-4","stimulus":"&lt;p&gt;La novela que está leyendo la madre de Azucena fue escrita en el siglo {{Q1}}. Escribe este número con números romanos.&lt;/p&gt;","template":"&lt;p&gt;El libro se escribió en el siglo {{response}}.&lt;/p&gt;","hint":"&lt;p&gt;En los números romanos, si una letra está a la derecha de otra de igual o mayor valor, se suma, mientras que si está a la izquierda de una de mayor valor, se resta.&lt;/p&gt;","feedback":"&lt;table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t>
  </si>
  <si>
    <t>La aguja del minutero de un reloj señala {{Q1}} minutos. Escribe este número con números romanos.
La aguja del minutero señala {{A1}} minutos.</t>
  </si>
  <si>
    <t>{{Q1}}: Mín: 5; Máx: 55; Step: 5</t>
  </si>
  <si>
    <t>{"id":"M3-NyO-6b-A-5","stimulus":"&lt;p&gt;La aguja del minutero de un reloj señala {{Q1}} minutos. Escribe este número con números romanos.&lt;/p&gt;","template":"&lt;p&gt;La aguja del minutero señala {{response}} minutos.&lt;/p&gt;","hint":"&lt;p&gt;En los números romanos, si una letra está a la derecha de otra de igual o mayor valor, se suma, mientras que si está a la izquierda de una de mayor valor, se resta.&lt;/p&gt;","feedback":"&lt;table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t>
  </si>
  <si>
    <t>M3-NyO-31a</t>
  </si>
  <si>
    <t>Utiliza el algoritmo de la suma (nºs naturales de 3 cifras)</t>
  </si>
  <si>
    <t>Une cada suma con su resultado.
{{Q1}} + {{Q2}} | {{T12}}
{{Q3}} + {{Q4}} | {{T34}}
{{Q5}} + {{Q6}} | {{T56}}</t>
  </si>
  <si>
    <t>no</t>
  </si>
  <si>
    <t>Q1-Q6= Min=100; Max = 999; Step = 1</t>
  </si>
  <si>
    <t>T12={{Q1}}+{{Q2}}
T34={{Q3}}+{{Q4}}
T56={{Q5}}+{{Q6}}</t>
  </si>
  <si>
    <t>Suma de 2 sumandos y 4 posiciones
{{Q1}} + {{Q2}} = {{T1}}</t>
  </si>
  <si>
    <t>&lt;p&gt;Por ejemplo, el resultado de una de estas sumas es:&lt;/p&gt;
Suma de 2 sumandos y 4 posiciones
{{Q1}} + {{Q2}} = {{T12}}</t>
  </si>
  <si>
    <t>T1 = {{Q1}}+{{Q2}}-math.floor({{Q1}}/10+{{Q2}}/10)*10</t>
  </si>
  <si>
    <t>{
    "id": "M3-NyO-31a-I-1",
    "stimulus": "&lt;p&gt;Arrastra cada resultado a la suma correspondiente.&lt;/p&gt;",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"&lt;p&gt;Por ejemplo, el resultado de una de estas sumas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t>
  </si>
  <si>
    <t>Escribe el resultado de la siguiente suma.
{{Q1}} + {{Q2}} = {{A1}}</t>
  </si>
  <si>
    <t>Q1-Q2= Min=100; Max = 999; Step = 1</t>
  </si>
  <si>
    <t>A1={{Q1}}+{{Q2}}</t>
  </si>
  <si>
    <t>&lt;p&gt;El resultado de esta suma es:&lt;/p&gt;
Suma de 2 sumandos y 4 posiciones
{{Q1}} + {{Q2}} = {{A1}}</t>
  </si>
  <si>
    <t>{"id":"M3-NyO-31a-E-1","stimulus":"&lt;p&gt;Escribe el resultado de la siguiente suma.&lt;/p&gt;","template":"&lt;p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</si>
  <si>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María ha conseguido {{Q1}} puntos en un videojuego de carreras y su compañera Julia, {{Q2}}. ¿Cuántos puntos han conseguido entre las dos?
Entre las dos han conseguido {{A1}} puntos.</t>
  </si>
  <si>
    <t>{"id":"M3-NyO-31a-A-1","stimulus":"&lt;p&gt;María ha conseguido {{Q1}} puntos en un videojuego de carreras y su compañera Julia, {{Q2}}. ¿Cuántos puntos han conseguido entre las dos?&lt;/p&gt;","template":"&lt;p&gt;Entre las dos han conseguido {{response}} puntos.&lt;/p&gt;","hint":"&lt;div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t>
  </si>
  <si>
    <t>Pablo ha salido con sus vecinos a limpiar el campo de basuraleza. Por la mañana han recogido {{Q1}} botellas de plástico y por la tarde, {{Q2}}. ¿Cuántas han recogido en total?
En total han recogido {{A1}} botellas.</t>
  </si>
  <si>
    <t>Q1-Q2= Min=100; Max = 500; Step = 1</t>
  </si>
  <si>
    <t>Suma de 2 sumandos y 3 posiciones
{{Q1}} + {{Q2}} = {{T1}}</t>
  </si>
  <si>
    <t>&lt;p&gt;El resultado de esta suma es:&lt;/p&gt;
Suma de 2 sumandos y 3 posiciones
{{Q1}} + {{Q2}} = {{A1}}</t>
  </si>
  <si>
    <t>{"id":"M3-NyO-31a-A-2","stimulus":"&lt;p&gt;Pablo ha salido con sus vecinos a limpiar el campo de basuraleza. Por la mañana han recogido {{Q1}} botellas de plástico y por la tarde, {{Q2}}. ¿Cuántas han recogido en total?&lt;/p&gt;","template":"&lt;p&gt;En total han recogido {{response}} botellas.&lt;/p&gt;","hint":"&lt;div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t>
  </si>
  <si>
    <t>Un cartero ha repartido {{Q1}} cartas por la mañana y {{Q2}} por la tarde. ¿Cuántas ha repartido en el día?
Ha repartido {{A1}} cartas.</t>
  </si>
  <si>
    <t>Q1-Q2= Min=100; Max = 200; Step = 1</t>
  </si>
  <si>
    <t>{"id":"M3-NyO-31a-A-3","stimulus":"&lt;p&gt;Un cartero ha repartido {{Q1}} cartas por la mañana y {{Q2}} por la tarde. ¿Cuántas ha repartido en el día?&lt;/p&gt;","template":"&lt;p&gt;Ha repartido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t>
  </si>
  <si>
    <t>M3-NyO-31b</t>
  </si>
  <si>
    <t>Suma con apoyo de la recta numérica (nºs naturales de entre 2 y 4 cifras)</t>
  </si>
  <si>
    <r>
      <rPr>
        <rFont val="Calibri"/>
        <color theme="1"/>
        <sz val="12.0"/>
      </rPr>
      <t>&lt;p&gt;Selecciona el resultado de esta suma. Ayúdate de la recta numérica.&lt;/p&gt;&lt;p style=\"text-align: center\"&gt;{{Q1}} + {{T1}} = ...&lt;/p&gt;
Etiquetas en esta imagen: https://blueberry-assets.oneclick.es/M3_NyO_31b_1.svg</t>
    </r>
    <r>
      <rPr>
        <rFont val="Calibri"/>
        <color theme="1"/>
        <sz val="12.0"/>
        <u/>
      </rPr>
      <t xml:space="preserve">
Ponemos las etiquetas así: </t>
    </r>
    <r>
      <rPr>
        <rFont val="Calibri"/>
        <color theme="1"/>
        <sz val="12.0"/>
      </rPr>
      <t>https://drive.google.com/file/d/1b4XM74ilzeItnybDzE_ir-Y2oAqY75uB/view?usp=share_link
A1*
A2
A3</t>
    </r>
  </si>
  <si>
    <t>Sí</t>
  </si>
  <si>
    <t>Q1 = min = 100; max = 500; step = 1
Q2 = min = 100; max = 500; step = 100
Q3 = min = 10; max = 90; step = 10
Q4 = min = 1; max = 9; step = 1
Q5 = min = 100; max = 500; step = 100
Q6 = min = 10; max = 90; step = 10
Q7 = min = 1; max = 9; step = 1
Q8 = min = 100; max = 500; step = 100
Q9 = min = 10; max = 90; step = 10
Q10 = min = 1; max = 9; step = 1</t>
  </si>
  <si>
    <t>T1 = {{Q2}}+{{Q3}}+{{Q4}}
T2 = {{Q1}}+{{Q2}}
T3 = {{Q1}}+{{Q2}}+{{Q3}}
A1 = {{Q1}}+{{Q2}}+{{Q3}}+{{Q4}}
A2 = {{Q1}}+{{Q5}}+{{Q6}}+{{Q7}}
A3 = {{Q1}}+{{Q8}}+{{Q9}}+{{Q10}}</t>
  </si>
  <si>
    <t>&lt;p&gt;Empieza con las centenas y después suma las decenas y las unidades.&lt;/p&gt;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</si>
  <si>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</si>
  <si>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"M3-NyO-31b-I-1",
    "stimulus": "&lt;p&gt;Selecciona el resultado de esta suma. Ayúdate de la recta numérica.&lt;/p&gt;&lt;p style=\"text-align: center\"&gt;{{Q1}} + {{T1}} = ...&lt;/p&gt;&lt;div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 top: 100%;\"&gt;{{A1}}&lt;/span&gt;&lt;/div&gt;\n\t&lt;/div&gt;\n&lt;/div&gt;&lt;/div&gt;",
    "seed": {
        "parameters": [
            {
                "name": "Q1",
                "label": null,
                "min": 100,
                "max": 500,
                "step": 1
            },
            {
                "name": "Q2",
                "label": null,
                "min": 100,
                "max": 500,
                "step": 100
            },
            {
                "name": "Q3",
                "label": null,
                "min": 10,
                "max": 90,
                "step": 10
            },
            {
                "name": "Q4",
                "label": null,
                "min": 1,
                "max": 9,
                "step": 1
            },
            {
                "name": "Q5",
                "label": null,
                "min": 100,
                "max": 500,
                "step": 100
            },
            {
                "name": "Q6",
                "label": null,
                "min": 10,
                "max": 90,
                "step": 10
            },
            {
                "name": "Q7",
                "label": null,
                "min": 1,
                "max": 9,
                "step": 1
            },
            {
                "name": "Q8",
                "label": null,
                "min": 100,
                "max": 500,
                "step": 100
            },
            {
                "name": "Q9",
                "label": null,
                "min": 10,
                "max": 90,
                "step": 10
            },
            {
                "name": "Q10",
                "label": null,
                "min": 1,
                "max": 9,
                "step": 1
            }
        ],
        "calculated": [
            {
                "name": "T1",
                "label": "{{function}}",
                "function": "{{Q2}}+{{Q3}}+{{Q4}}",
                "temp": "true"
            },
            {
                "name": "T2",
                "label": "{{function}}",
                "function": "{{Q1}}+{{Q2}}",
                "temp": "true"
            },
            {
                "name": "T3",
                "label": "{{function}}",
                "function": "{{Q1}}+{{Q2}}+{{Q3}}",
                "temp": "true"
            },
            {
                "name": "A1",
                "label": "{{function}}",
                "function": "{{Q1}}+{{Q2}}+{{Q3}}+{{Q4}}"
            },
            {
                "name": "A2",
                "label": "{{function}}",
                "function": "{{Q1}}+{{Q5}}+{{Q6}}+{{Q7}}",
                "incorrect": true
            },
            {
                "name": "A3",
                "label": "{{function}}",
                "function": "{{Q1}}+{{Q8}}+{{Q9}}+{{Q10}}",
                "incorrect": true
            }
        ],
        "uniques": true
    },
    "algorithm": {
        "name": "trueFalse",
        "template": "Multiple choice – standard",
        "params": {
            "countCorrect": 1,
            "countIncorrect": 2,
            "showCheckIcon": false,
            "columns": 3
        }
    }
}</t>
  </si>
  <si>
    <r>
      <rPr>
        <rFont val="Calibri"/>
        <color theme="1"/>
        <sz val="12.0"/>
      </rPr>
      <t>&lt;p&gt;Calcula esta suma con ayuda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</si>
  <si>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 style="text-align: center"&gt;{{Q1}} + {{T1}} = {{response}}&lt;/p&gt;</t>
  </si>
  <si>
    <t>Q1 = min = 100; max = 500; step = 1
Q2 = min = 100; max = 500; step = 100
Q3 = min = 10; max = 90; step = 10
Q4 = min = 1; max = 9; step = 1</t>
  </si>
  <si>
    <t>T1 = {{Q2}}+{{Q3}}+{{Q4}}
T2 = {{Q1}}+{{Q2}}
T3 = {{Q1}}+{{Q2}}+{{Q3}}
A1 = {{Q1}}+{{Q2}}+{{Q3}}+{{Q4}}</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</si>
  <si>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</si>
  <si>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"M3-NyO-31b-E-1",
    "stimulus": "&lt;p&gt;Calcula esta suma con ayuda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 style=\"text-align: center\"&gt;{{Q1}} + {{T1}} = {{response}}&lt;/p&gt;",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</si>
  <si>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sz val="12.0"/>
      </rPr>
      <t xml:space="preserve">&lt;p&gt;Durante un largo viaje, un autobús recorrió {{Q1}} km en la primera jornada y {{T1}} km en la segunda. ¿Cuántos kilómetros hizo entre los dos días? Ayúdate de la recta numérica.&lt;/p&gt;
Etiquetas en esta imagen: https://blueberry-assets.oneclick.es/M3_NyO_31b_1.svg
Ponemos las etiquetas así: </t>
    </r>
    <r>
      <rPr>
        <rFont val="Calibri"/>
        <color rgb="FF1155CC"/>
        <sz val="12.0"/>
        <u/>
      </rPr>
      <t>https://drive.google.com/file/d/1b4XM74ilzeItnybDzE_ir-Y2oAqY75uB/view?usp=share_link</t>
    </r>
  </si>
  <si>
    <t>&lt;p&gt;El autobús recorrió {{response}} km.&lt;/p&gt;</t>
  </si>
  <si>
    <r>
      <rPr>
        <rFont val="Calibri, Arial"/>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1155CC"/>
        <sz val="12.0"/>
        <u/>
      </rPr>
      <t>https://drive.google.com/file/d/1qo4YiKPHZSp1eIwHAntDrGNza9_U24Nf/view?usp=share_link</t>
    </r>
  </si>
  <si>
    <t>{
    "id": "M3-NyO-31b-A-1",
    "stimulus": "&lt;p&gt;Durante un largo viaje, un autobús recorrió {{Q1}} km en la primera jornada y {{T1}} km en la segunda. ¿Cuántos kilómetros hizo entre los dos días?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 autobús recorrió {{response}} km.&lt;/p&gt;",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</si>
  <si>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&lt;p&gt;El padre de Alba ha leído dos libros, uno de {{Q1}} páginas y otro de {{T1}}. ¿Cuántas páginas tienen los dos juntos?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</si>
  <si>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&lt;p&gt;Tienen {{response}} páginas.&lt;/p&gt;</t>
  </si>
  <si>
    <t>Empieza con las centenas y después suma las decenas y las unidades.</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</si>
  <si>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</si>
  <si>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"M3-NyO-31b-A-2",
    "stimulus": "&lt;p&gt;El padre de Alba ha leído dos libros, uno de {{Q1}} páginas y otro de {{T1}}. ¿Cuántas páginas tienen los dos juntos?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"&lt;p&gt;Tienen {{response}} páginas.&lt;/p&gt;",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</si>
  <si>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r>
      <rPr>
        <rFont val="Calibri"/>
        <color theme="1"/>
        <sz val="12.0"/>
      </rPr>
      <t>&lt;p&gt;José María ha tenido una inundación en su casa y ha tenido que llamar a unos albañiles. Según el presupuesto, el precio va a ser de {{Q1}} € por los materiales y {{T1}} € por la mano de obra. ¿Cuánto tiene que pagar? Ayúdate de la recta numérica.&lt;/p&gt;
Etiquetas en esta imagen: https://blueberry-assets.oneclick.es/M3_NyO_31b_1.svg</t>
    </r>
    <r>
      <rPr>
        <rFont val="Calibri"/>
        <color theme="1"/>
        <sz val="12.0"/>
        <u/>
      </rPr>
      <t xml:space="preserve">
Ponemos las etiquetas así: </t>
    </r>
    <r>
      <rPr>
        <rFont val="Calibri"/>
        <color rgb="FF1155CC"/>
        <sz val="12.0"/>
        <u/>
      </rPr>
      <t>https://drive.google.com/file/d/1b4XM74ilzeItnybDzE_ir-Y2oAqY75uB/view?usp=share_link</t>
    </r>
  </si>
  <si>
    <t>&lt;p&gt;El precio total es de {{response}} €.&lt;/p&gt;</t>
  </si>
  <si>
    <r>
      <rPr>
        <rFont val="Calibri, Arial"/>
        <color theme="1"/>
        <sz val="12.0"/>
      </rPr>
      <t xml:space="preserve">&lt;p&gt;Para sumar con ayuda de la recta numérica, hay que empezar con las centenas y después sumar las decenas y unidades.&lt;/p&gt;
Etiquetas en esta imagen: https://blueberry-assets.oneclick.es/M3_NyO_31b_1.svg
Ponemos las etiquetas así: </t>
    </r>
    <r>
      <rPr>
        <rFont val="Calibri, Arial"/>
        <color rgb="FF000000"/>
        <sz val="12.0"/>
      </rPr>
      <t>https://drive.google.com/file/d/1qo4YiKPHZSp1eIwHAntDrGNza9_U24Nf/view?usp=share_</t>
    </r>
    <r>
      <rPr>
        <rFont val="Calibri, Arial"/>
        <color rgb="FF1155CC"/>
        <sz val="12.0"/>
        <u/>
      </rPr>
      <t>link</t>
    </r>
  </si>
  <si>
    <t>{
    "id": "M3-NyO-31b-A-3",
    "stimulus": "&lt;p&gt;José María ha tenido una inundación en su casa y ha tenido que llamar a unos albañiles. Según el presupuesto, el precio va a ser de {{Q1}} € por los materiales y {{T1}} € por la mano de obra. ¿Cuánto tiene que pagar? Ayúdate de la recta numérica.&lt;/p&gt;&lt;div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100%;\"&gt;{{Q1}}&lt;/span&gt;\n\t\t&lt;/div&gt;\n\t&lt;/div&gt;\n&lt;/div&gt;&lt;/div&gt;",
    "template": "&lt;p&gt;El precio total es de {{response}} €.&lt;/p&gt;",
    "hint": "&lt;p&gt;Empieza con las centenas y después suma las decenas y las unidades.&lt;/p&gt;",
    "feedback": "&lt;p&gt;Para sumar con ayuda de la recta numérica, hay que empezar con las centenas y después sumar las decenas y unidades.&lt;/p&gt;&lt;div style=\"display:flex; justify-content:center;\"&gt;&lt;div class=\"lemo-fixed-to-responsive\" style=\"max-width: 400px;max-height: 69px;position: relative;width: 100%;display: inline-block;\"&gt;\n\t&lt;img src=\"https://blueberry-assets.oneclick.es/M3_NyO_31b_1.svg\" alt=\"\" tabindex=\"0\"&gt;&lt;/img&gt;\n\t&lt;div class=\"lemo-graphie-container\" style=\"position: absolute;top: 0;left: 0;width: 100%;height: 100%;\"&gt;\n\t\t&lt;div class=\"lemo-graphie\" style=\"position: relative; width: 100%; height: 100%;\"&gt;\n\t\t\t&lt;span class=\"lemo-graphie-label\" style=\"position: absolute; left: 26%; top: -5%;\"&gt;+{{Q2}}&lt;/span&gt;\n\t\t\t&lt;span class=\"lemo-graphie-label\" style=\"position: absolute; left: 56%; top: -5%;\"&gt;+{{Q3}}&lt;/span&gt;\n\t\t\t&lt;span class=\"lemo-graphie-label\" style=\"position: absolute; left: 74%; top: -5%;\"&gt;+{{Q4}}&lt;/span&gt;\n\t\t\t&lt;span class=\"lemo-graphie-label\" style=\"position: absolute; left: 11%; top: 100%;\"&gt;{{Q1}}&lt;/span&gt;&lt;span class=\"lemo-graphie-label\" style=\"position: absolute; left: 48%; top: 100%;\"&gt;{{T2}}&lt;/span&gt;&lt;span class=\"lemo-graphie-label\" style=\"position: absolute; left: 67.5%; top: 100%;\"&gt;{{T3}}&lt;/span&gt;&lt;span class=\"lemo-graphie-label\" style=\"position: absolute; left: 79.5%; top: 100%;\"&gt;{{A1}}&lt;/span&gt;&lt;/div&gt;\n\t&lt;/div&gt;\n&lt;/div&gt;&lt;/div&gt;",
    "seed": {
        "parameters": [
            {
                "name": "Q1",
                "label": null,
                "min": 100,
                "max": 500,
                "step": 1
            },
            {
                "name": "Q2",
                "label": null,
                "min": 100,
                "max": 500,
                "step": 100
            },
            {
                "name": "Q3",
                "label": null,
                "min": 10,
                "max": 90,
                "step": 10
            },
            {
                "name": "Q4",
                "label": null,
                "min": 1,
                "max": 9,
                "step": 1
            }
        ],
        "calculated": [
            {
                "name": "T1",
                "label": "{{function}}",
                "function": "{{Q2}}+{{Q3}}+{{Q4}}",
                "temp": true
            },
            {
                "name": "T2",
                "label": "{{function}}",
                "function": "{{Q1}}+{{Q2}}",
                "temp": true
            },
            {
                "name": "T3",
                "label": "{{function}}",
                "function": "{{Q1}}+{{Q2}}+{{Q3}}",
                "temp": true
            },
            {
                "name": "A1",
                "label": "{{function}}",
                "function": "{{Q1}}+{{Q2}}+{{Q3}}+{{Q4}}"
            }
        ],
        "uniques": true
    },
    "algorithm": {
        "name": "calculateOperation",
        "params": {
            "method": "equivLiteral",
            "keyboard": "NUMERICAL"
        }
    }
}</t>
  </si>
  <si>
    <t>M3-NyO-31c</t>
  </si>
  <si>
    <t>Suma por reagrupación de números (nºs naturales de 3 cifras)</t>
  </si>
  <si>
    <t>Para trabajar el cálculo mental, resuelve la siguiente suma agrupando sus términos.
{{T10}} + {{T11}} = ...
{{T1}} + {{T2}} = {{A1}}
{{T3}} + {{T4}} = {{A2}}
{{Q3}} + {{Q6}} = {{A3}}
Por tanto:
{{T10}} + {{T11}} = {{A4}}</t>
  </si>
  <si>
    <t>Drag and drop</t>
  </si>
  <si>
    <t>Q1-Q6: min = 1; max = 9; step = 1</t>
  </si>
  <si>
    <t>T10 = {{Q1}}*100+{{Q2}}*10+{{Q3}}
T11 = {{Q4}}*100+{{Q5}}*10+{{Q6}}
T1 = {{Q1}}*100
T2 = {{Q4}}*100
T3 = {{Q2}}*10
T4 = {{Q5}}*10
A1 = {{T1}}+{{T2}}
A2 = {{T3}}+{{T4}}
A3 = {{Q3}}+{{Q6}}
A4 = {{T10}}+{{T11}}
A5 = {{Q1}}*100+{{Q5}}*100
A6 = {{Q2}}*10+{{Q4}}*10
A7 = {{Q3}}+{{Q1}}
A8 = {{T10}}+{{T11}}+{{Q3}}*10</t>
  </si>
  <si>
    <t>Para resolver esta suma, empieza primero con las centenas.
{{T1}} + {{T2}} = {{A1}}
(Cloze math)</t>
  </si>
  <si>
    <t>A continuación, suma las decenas.
{{T3}} + {{T4}} = {{A2}}
(Cloze math)</t>
  </si>
  <si>
    <t>Y, por último, las unidades.
{{Q3}} + {{Q6}} = {{A3}}
(Cloze math)</t>
  </si>
  <si>
    <t>Ahora utiliza estos resultados para calcular mentalmente esta suma.
{{T1}} + {{T2}} = {{A1}}
{{T3}} + {{T4}} = {{A2}}
{{Q3}} + {{Q6}} = {{A3}}
{{T10}} + {{T11}} = {{A4}}
(Cloze math)</t>
  </si>
  <si>
    <t>{"id":"M3-NyO-31c-I-1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t>
  </si>
  <si>
    <t>T10 = {{Q1}}*100+{{Q2}}*10+{{Q3}}
T11 = {{Q4}}*100+{{Q5}}*10+{{Q6}}
T1 = {{Q1}}*100
T2 = {{Q4}}*100
T3 = {{Q2}}*10
T4 = {{Q5}}*10
A1 = {{T1}}+{{T2}}
A2 = {{T3}}+{{T4}}
A3 = {{Q3}}+{{Q6}}
A4 = {{T10}}+{{T11}}</t>
  </si>
  <si>
    <t>Ahora utiliza estos resultados para calcular mentalmente esta suma.
{{T1}} + {{T2}} = {{A1}}
{{T3}} + {{T4}} = {{A2}}
{{Q3}} + {{Q6}} = {{A3}}
{{T10}} + {{T11}} = {{A4}}
(Cloze math)
El alumno solo tiene que escribir A4</t>
  </si>
  <si>
    <t>{"id":"M3-NyO-31c-E-1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</si>
  <si>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La madre de Alberto leyó el mes pasado un libro con {{T10}} páginas y este mes otro con {{T11}} páginas. ¿Cuántas páginas ha leído entre los dos meses? Para trabajar el cálculo mental, resuelve la suma agrupando sus términos.
{{T1}} + {{T2}} = {{A1}}
{{T3}} + {{T4}} = {{A2}}
{{Q3}} + {{Q6}} = {{A3}}
Por tanto:
{{T10}} + {{T11}} = {{A4}}</t>
  </si>
  <si>
    <t>Q1: List = 1, 2, 3, 4
Q2: min = 1; max = 9; step = 1
Q3: min = 1; max = 9; step = 1
Q4: List = 1, 2, 3, 4
Q5: min = 1; max = 9; step = 1
Q6: min = 1; max = 9; step = 1</t>
  </si>
  <si>
    <t>{"id":"M3-NyO-31c-A-1","seed":{"parameters":[{"name":"Q1","label":null,"list":[1,2,3,4]},{"name":"Q2","label":null,"min":1,"max":9,"step":1},{"name":"Q3","label":null,"min":1,"max":9,"step":1},{"name":"Q4","label":null,"list":[1,2,3,4]},{"name":"Q5","label":null,"min":1,"max":9,"step":1},{"name":"Q6","label":null,"min":1,"max":9,"step":1}],"uniques":true},"scaffolding":[{"id":"step-0","stimulus":"&lt;p&gt;La madre de Alberto leyó el mes pasado un libro con {{T10}} páginas y este mes otro con {{T11}} páginas. ¿Cuántas páginas ha leído entre los dos meses?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</si>
  <si>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Una floristería vendió la semana pasada {{T10}} rosas y esta semana ha vendido {{T11}}. ¿Cuántas rosas ha vendido entre las dos semanas? Para trabajar el cálculo mental, resuelve la suma agrupando sus términos.
{{T1}} + {{T2}} = {{A1}}
{{T3}} + {{T4}} = {{A2}}
{{Q3}} + {{Q6}} = {{A3}}
Por tanto:
{{T10}} + {{T11}} = {{A4}}</t>
  </si>
  <si>
    <t>{"id":"M3-NyO-31c-A-2","seed":{"parameters":[{"name":"Q1","label":null,"list":[1,2,3,4]},{"name":"Q2","label":null,"min":1,"max":9,"step":1},{"name":"Q3","label":null,"min":1,"max":9,"step":1},{"name":"Q4","label":null,"list":[1,2,3,4]},{"name":"Q5","label":null,"min":1,"max":9,"step":1},{"name":"Q6","label":null,"min":1,"max":9,"step":1}],"uniques":true},"scaffolding":[{"id":"step-0","stimulus":"&lt;p&gt;Una floristería vendió la semana pasada {{T10}} rosas y esta semana ha vendido {{T11}}. ¿Cuántas rosas ha vendido entre las dos semanas?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</si>
  <si>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El acuario de un zoo vendió el primer día de la temporada {{T10}} entradas y el segundo, {{T11}}. ¿Cuántas entradas vendió entre los dos días? Para trabajar el cálculo mental, resuelve la suma agrupando sus términos.
{{T1}} + {{T2}} = {{A1}}
{{T3}} + {{T4}} = {{A2}}
{{Q3}} + {{Q6}} = {{A3}}
Por tanto:
{{T10}} + {{T11}} = {{A4}}</t>
  </si>
  <si>
    <t>{"id":"M3-NyO-31c-A-3","seed":{"parameters":[{"name":"Q1","label":null,"list":[1,2,3,4]},{"name":"Q2","label":null,"min":1,"max":9,"step":1},{"name":"Q3","label":null,"min":1,"max":9,"step":1},{"name":"Q4","label":null,"list":[1,2,3,4]},{"name":"Q5","label":null,"min":1,"max":9,"step":1},{"name":"Q6","label":null,"min":1,"max":9,"step":1}],"uniques":true},"scaffolding":[{"id":"step-0","stimulus":"&lt;p&gt;El acuario de un zoo vendió el primer día de la temporada {{T10}} entradas y el segundo, {{T11}}. ¿Cuántas entradas vendió entre los dos días?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t>
  </si>
  <si>
    <t>M3-NyO-7a</t>
  </si>
  <si>
    <t>Utiliza el algoritmo de la suma (nºs naturales de 4 cifras)</t>
  </si>
  <si>
    <t>Escoge el resultado correcto de esta suma.
{{Q1}} + {{Q2}} = {{response}}
{{A1}}*
{{A2}}
{{A3}}
{{A4}}
{{A5}}
Se ven 3</t>
  </si>
  <si>
    <t>Escoge el resultado correcto de esta suma.
{{Q1}} + {{Q2}} = {{A1}}* | {{A2}} | {{A3}}</t>
  </si>
  <si>
    <t>Q1: Mín = 1000; Máx = 99999; step = 1
Q2: Mín = 1000; Máx = 9999; step = 1
Q3: Mín = 10; Máx = 90; Step = 10
Q4: Mín = 10; Máx = 90; Step = 10</t>
  </si>
  <si>
    <t>A1 = {{Q1}} + {{Q2}}
A2 = {{Q1}} + {{Q3}}
A3 = {{Q2}} + {{Q4}}
A4 = {{Q1}} - {{Q3}}
A5 = {{Q2}} - {{Q4}}</t>
  </si>
  <si>
    <t>{
    "id": "M3-NyO-7a-I-1",
    "stimulus": "&lt;p&gt;Escoge el resultado correcto de esta suma.&lt;/p&gt;&lt;p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t>
  </si>
  <si>
    <t>Resuelve la siguiente suma.
{{Q1}} + {{Q2}} = {{A1}}</t>
  </si>
  <si>
    <t>Resuelve la suma entre {{Q1}} y {{Q2}}
{{Q1}} + {{Q2}} = {{A1}}</t>
  </si>
  <si>
    <t>Q1: Mín = 1000; Máx = 99999; step = 1
Q2: Mín = 1000; Máx = 9999; step = 1</t>
  </si>
  <si>
    <t>A1 = {{Q1}} + {{Q2}}</t>
  </si>
  <si>
    <r>
      <rPr>
        <rFont val="Calibri"/>
        <sz val="12.0"/>
      </rPr>
      <t>{
    "id": "M3-NyO-7a-E-1",
    "stimulus": "&lt;p&gt;Resuelve la siguiente suma.&lt;/p&gt;",
    "template": "&lt;p style=\"text-align: center\"&gt;{{Q1}} + {{Q2}} = {{response}}&lt;/p&gt;",
    "hint": "&lt;div class=\"lemo-fixed-to-responsive\" style=\"max-width: 100px;max-height:80px;position: relative;width: 100%;display: inline-block;\"&gt;&lt;img src=\"</t>
    </r>
    <r>
      <rPr>
        <rFont val="Calibri"/>
        <color rgb="FF1155CC"/>
        <sz val="12.0"/>
        <u/>
      </rPr>
      <t>https://blueberry-assets.oneclick.es/suma_vertical_6cifras.png</t>
    </r>
    <r>
      <rPr>
        <rFont val="Calibri"/>
        <sz val="12.0"/>
      </rPr>
      <t>\"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t>
    </r>
  </si>
  <si>
    <t>En una tienda &lt;i&gt;online&lt;/i&gt; se han vendido {{Q1}} prendas de mujer y {{Q2}} prendas de hombre durante la semana de descuentos especiales. ¿Qué cantidad de prendas se ha vendido en total?
Se han vendido {{A1}} prendas en total.</t>
  </si>
  <si>
    <t>En una tienda  de multimarcas, se han vendido {{Q1}} prendas de mujer y {{Q2}} prendas de hombre, el día de descuentos anuales. ¿Qué cantidad de prendas se han vendido en total?
Se han vendido en total {{A1}} prendas.</t>
  </si>
  <si>
    <t>Q1: Mín = 100; Máx =  1000; step = 10
Q2: Mín = 100; Máx = 1000; step = 10</t>
  </si>
  <si>
    <t>&lt;p&gt;El resultado de la suma es:&lt;/p&gt;
Suma de 2 sumandos y 4 posiciones
{{Q1}} + {{Q2}} = {{A1}}</t>
  </si>
  <si>
    <t>{
    "id": "M3-NyO-7a-A-1",
    "stimulus": "&lt;p&gt;En una tienda &lt;i&gt;online&lt;/i&gt; se han vendido {{Q1}} prendas de mujer y {{Q2}} prendas de hombre durante la semana de descuentos especiales. ¿Qué cantidad de prendas se ha vendido en total?&lt;/p&gt;",
    "template": "&lt;p&gt;Se han vendido {{response}} prendas.&lt;/p&gt;",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</si>
  <si>
    <t>En el mercado hay a la venta {{Q1}} cajas de frutas de temporada y {{Q2}} cajas de frutas tropicales. ¿Cuántas cajas de frutas hay en el mercado en total?
En el mercado hay {{A1}} cajas de frutas en total.</t>
  </si>
  <si>
    <t>En el mercado de frutos tienen para la venta, {{Q1}} cajones de frutas de estación, y {{Q2}} cajones de frutas tropicales. ¿Cuántos cajones de frutas hay en total, en el mercado?
En el mercado hay {{A1}} cajones de frutas, en total.</t>
  </si>
  <si>
    <t>Q1: Mín = 100; Máx =  1999; step = 10
Q2: Mín = 100; Máx =  999; step = 10</t>
  </si>
  <si>
    <t>{
    "id": "M3-NyO-7a-A-2",
    "stimulus": "&lt;p&gt;En el mercado hay a la venta {{Q1}} cajas de frutas de temporada y {{Q2}} cajas de frutas tropicales. ¿Cuántas cajas de fruta hay en el mercado en total?&lt;/p&gt;",
    "template": "&lt;p&gt;Hay {{response}} cajas de fruta.&lt;/p&gt;",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t>
  </si>
  <si>
    <t>El día de su lanzamiento, la canción de una estrella pop ha conseguido {{Q1}} reproducciones en una plataforma de música y {{Q2}} reproducciones en una plataforma de vídeos. ¿Cuántas reproducciones ha tenido en total durante el día del lanzamiento?
La canción ha acumulado {{A1}} reproducciones en total.</t>
  </si>
  <si>
    <t>Una canción, en su primer día de lanzamiento, cuenta con {{Q1}} reproducciones en una plataforma de música. Mientras que en una plataforma de videos, cuenta con {{Q2}} reproducciones. ¿Cuántas reproducciones tuvo en total, la canción, el día del lanzamiento?
La canción tuvo {{A1}} reproducciones en total.</t>
  </si>
  <si>
    <t>Q1: Mín = 9000; Máx = 99999; step = 10
Q2: Mín = 9000; Máx =  99999; step = 10</t>
  </si>
  <si>
    <t>Suma de 2 sumandos y 5 posiciones
{{Q1}} + {{Q2}} = {{T1}}</t>
  </si>
  <si>
    <t>&lt;p&gt;El resultado de la suma es:&lt;/p&gt;
Suma de 2 sumandos y 5 posiciones
{{Q1}} + {{Q2}} = {{A1}}</t>
  </si>
  <si>
    <t>{
    "id": "M3-NyO-7a-A-3",
    "stimulus": "&lt;p&gt;El día de su lanzamiento, la canción de una estrella pop ha conseguido {{Q1}} reproducciones en una plataforma y {{Q2}} en otra. ¿Cuántas reproducciones ha acumulado en total durante este día?&lt;/p&gt;",
    "template": "&lt;p&gt;Ha acumulado {{response}} reproducciones.&lt;/p&gt;",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t>
  </si>
  <si>
    <t>Ignacio ha recogido {{Q1}} monedas doradas y {{Q2}} monedas plateadas en un videojuego. ¿Cuántas modenas ha conseguido en total?
Ha conseguido {{A1}} monedas.</t>
  </si>
  <si>
    <t>Ignacio ha recolectado {{Q1}} monedas doradas y {{Q2}} monedas plateadas, en su videojuego favorito.
¿Cuántas modenas ha recolectado en total?
Ha recolectado {{A1}} monedas.</t>
  </si>
  <si>
    <t>Q1: Mín = 1000; Máx =  9999; step = 10
Q2: Mín = 1000; Máx =  9999; step = 10</t>
  </si>
  <si>
    <t>{
    "id": "M3-NyO-7a-A-4",
    "stimulus": "&lt;p&gt;Ignacio ha recogido {{Q1}} monedas doradas y {{Q2}} plateadas en un videojuego. ¿Cuántas monedas ha conseguido en total?&lt;/p&gt;",
    "template": "&lt;p&gt;Ha conseguido {{response}} monedas.&lt;/p&gt;",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</si>
  <si>
    <t>Dos camiones han salido de una fábrica cargados de juguetes. El primero lleva {{Q1}} cajas y el segundo, {{Q2}}. ¿Cuántas cajas transportan entre los dos camiones?
Entre los dos camiones llevan {{A1}} cajas de juguetes.</t>
  </si>
  <si>
    <t>Dos camiones, de la fábrica de juguetes, salen cargados para comenzar la distribución en la jugueterías. El primero sale con {{Q1}} cajas con juguetes, y el segundo con {{Q2}} cajas. ¿Qué cantidad total, de cajas con juguetes, van a distribuir?
Van a distribuir {{A1}} cajas, con juguetes.</t>
  </si>
  <si>
    <t>Q1: Mín = 1000; Máx = 9999; step = 10
Q2: Mín = 1000; Máx = 9999; step = 10</t>
  </si>
  <si>
    <t>{
    "id": "M3-NyO-7a-A-5",
    "stimulus": "&lt;p&gt;Dos camiones han salido de una fábrica cargados de juguetes. El primero lleva {{Q1}} cajas y el segundo, {{Q2}}. ¿Cuántas cajas transportan entre los dos camiones?&lt;/p&gt;",
    "template": "&lt;p&gt;Entre los dos camiones llevan {{response}} cajas de juguetes.&lt;/p&gt;",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t>
  </si>
  <si>
    <t>M3-NyO-8a</t>
  </si>
  <si>
    <t>Utiliza la propiedad conmutativa de la suma (nºs naturales de 4 cifras)</t>
  </si>
  <si>
    <t>¿En cuál de estas equivalencias se ve la propiedad conmutativa de la suma?
{{Q1}} + {{Q2}} = {{Q2}} + {{Q1}}*
{{Q3}} + {{Q4}} + {{Q5}} = {{Q4}} + {{Q5}} + {{Q3}}*
{{Q6}} + ({{Q7}} + {{Q8}}) = ({{Q6}} + {{Q7}}) + {{Q8}}
({{Q9}} + {{Q10}}) + {{Q11}} = {{Q9}} + ({{Q10}} + {{Q11}})
({{Q12}} + {{Q13}}) + {{Q14}} = {{Q12}} + ({{Q13}} + {{Q14}})
{{Q15}} + ({{Q16}} + {{Q17}}) = ({{Q15}} + {{Q16}}) + {{Q17}}
(Se ven 3, 1 correcta)</t>
  </si>
  <si>
    <t>True or false</t>
  </si>
  <si>
    <t>Q1-Q11: Mín = 100; Máx = 2000; Step = 1
Q12: Min = 800; Máx = 1000; Step = 1
Q15: Min = 800; Máx = 1000; Step = 1
Q13: Min = 100; Máx = 700; Step = 1
Q16: Min = 100; Máx = 700; Step = 1
Q14: Min = 10; Máx = 50; Step = 1
Q17: Min = 10; Máx = 50; Step = 1</t>
  </si>
  <si>
    <t>Las sumas tienen propiedad conmutativa porque el orden de los sumandos no altera el resultado.</t>
  </si>
  <si>
    <t>&lt;p&gt;Las sumas tienen propiedad conmutativa porque el orden de los sumandos no altera el resultado:&lt;/p&gt;&lt;p&gt;{{Q1}} + {{Q2}} = {{Q2}} + {{Q1}} = {{T1}}&lt;/p&gt;
- Si falla A3
&lt;p&gt;En esta suma se ve la propiedad asociativa: la forma de agrupar los números no cambia el resultado.&lt;/p&gt;
- Si falla A4
&lt;p&gt;En esta suma se ve la propiedad asociativa: la forma de agrupar los números no cambia el resultado.&lt;/p&gt;
- Si falla A5
&lt;p&gt;En esta suma se ve la propiedad asociativa: la forma de agrupar los números no cambia el resultado.&lt;/p&gt;
- Si falla A6
&lt;p&gt;En esta suma se ve la propiedad asociativa: la forma de agrupar los números no cambia el resultado.&lt;/p&gt;</t>
  </si>
  <si>
    <t>T1 = {{Q1}}+{{Q2}}</t>
  </si>
  <si>
    <t>{"id":"M3-NyO-8a-I-1","stimulus":"&lt;p&gt;¿En cuál de estas equivalencias se ve la propiedad conmutativa de la suma?&lt;/p&gt;","hint":"&lt;p&gt;Las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números no cambia el resultado.&lt;/p&gt;"},{"name":"A4","label":"({{Q9}} + {{Q10}}) + {{Q11}} = {{Q9}} + ({{Q10}} + {{Q11}})","function":"","incorrect":true,"feedback":"&lt;p&gt;En esta suma se ve la propiedad asociativa: la forma de agrupar los números no cambia el resultado.&lt;/p&gt;"},{"name":"A5","label":"({{Q12}} + {{Q13}}) + {{Q14}} = {{Q12}} + ({{Q13}} + {{Q14}})","function":"","incorrect":true,"feedback":"&lt;p&gt;En esta suma se ve la propiedad asociativa: la forma de agrupar los números no cambia el resultado.&lt;/p&gt;"},{"name":"A6","label":"{{Q15}} + ({{Q16}} + {{Q17}}) = ({{Q15}} + {{Q16}}) + {{Q17}}","function":"","incorrect":true,"feedback":"&lt;p&gt;En esta suma se ve la propiedad asociativa: la forma de agrupar los números no cambia el resultado.&lt;/p&gt;"}],"uniques":true},"algorithm":{"name":"trueFalse","template":"Choice matrix – inline","params":{"countCorrect":1,"countIncorrect":2,"options":["Sí","No"]}}}</t>
  </si>
  <si>
    <t>Completa la siguiente suma para que se verifique la propiedad conmutativa.
{{Q1}} + {{Q2}} = {{A1}} + {{A2}}</t>
  </si>
  <si>
    <t>Q1: Mín 100;Máx 9900; Step: 1
Q2: Mín 100;Máx 9900; Step: 1</t>
  </si>
  <si>
    <t>A1 = {{Q2}}
A2 = {{Q1}}</t>
  </si>
  <si>
    <t>&lt;p&gt;Las sumas tienen propiedad conmutativa porque el orden de los sumandos no altera el resultado:&lt;/p&gt;&lt;p&gt;{{Q1}} + {{Q2}} = {{Q2}} + {{Q1} = {{T1}}&lt;/p&gt;
Sin TE particular</t>
  </si>
  <si>
    <t>{"id":"M3-NyO-8a-E-1","stimulus":"&lt;p&gt;Completa la siguiente suma para que se verifique la propiedad conmutativa.&lt;/p&gt;","template":"&lt;p style=\"text-align: center\"&gt;{{Q1}} + {{Q2}} = {{response}} + {{response}}&lt;/p&gt;","hint":"&lt;p&gt;Las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9900,"step":1},{"name":"Q2","label":null,"min":100,"max":9900,"step":1}],"calculated":[{"name":"A1","label":"{{Q2}}","function":"{{Q2}}"},{"name":"A2","label":"{{Q1}}","function":"{{Q1}}"},{"name":"T1","label":"","function":"{{Q1}}+{{Q2}}","temp":true}],"uniques":true},"algorithm":{"name":"calculateOperation","params":{"method":"equivLiteral","keyboard":"NUMERICAL"}}}</t>
  </si>
  <si>
    <t>M3-NyO-8b</t>
  </si>
  <si>
    <t>Utiliza la propiedad asociativa de la suma (nºs naturales de 4 cifras)</t>
  </si>
  <si>
    <t>¿En cuál de estas equivalencias se ve la propiedad asociativa de la suma?
A1: {{Q1}} + ({{Q2}} + {{Q3}}) = ({{Q3}} + {{Q1}}) + {{Q2}}*
A2: ({{Q4}} + {{Q5}}) + {{Q6}} = {{Q5}} + ({{Q4}} + {{Q6}})*
A3: {{Q7}} + {{Q8}} = {{Q8}} + {{Q7}}
A4: {{Q9}} + {{Q10}} + {{Q11}} = {{Q11}} + {{Q9}} + {{Q10}}
(Se ven 3, 1 correcta)</t>
  </si>
  <si>
    <t>Q1-Q10: Mín = 100; Máx = 2000; Step = 1</t>
  </si>
  <si>
    <t>Las sumas tienen propiedad asociativa porque la forma de agrupar los sumandos no altera el resultado.</t>
  </si>
  <si>
    <t>&lt;p&gt;Las sumas tienen propiedad asociativa porque la forma de agrupar los sumandos no altera el resultado:&lt;/p&gt;&lt;p&gt;{{Q6}} + ({{Q7}} + {{Q8}}) = ({{Q6}} + {{Q7}}) + {{Q8}} = {{T1}}&lt;/p&gt;
- Si falla A3
&lt;p&gt;En esta suma se ve la propiedad conmutativa: el orden en que se suman dos números no cambia el resultado de la suma.&lt;/p&gt;
- Si falla A4
&lt;p&gt;En esta suma se ve la propiedad conmutativa: el orden en que se suman dos números no cambia el resultado de la suma.&lt;/p&gt;</t>
  </si>
  <si>
    <t>T1={{Q6}}+{{Q7}}+{{Q8}}</t>
  </si>
  <si>
    <t>{"id":"M3-NyO-8b-I-1","stimulus":"&lt;p&gt;¿En cuál de estas equivalencias se ve la propiedad asociativa de la suma?&lt;/p&gt;","hint":"&lt;p&gt;Las sumas tienen propiedad asociativa porque la forma de agrupar los sumandos no cambia el resultado.&lt;/p&gt;","feedback":"&lt;p&gt;Las sumas tienen propiedad asociativa porque la forma de agrupar los sumandos no cambia el resultado:&lt;/p&gt;&lt;p&gt;{{Q6}} + ({{Q7}} + {{Q8}}) = ({{Q6}} + {{Q7}}) + {{Q8}}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calculated":[{"name":"A1","label":"{{Q1}} + ({{Q2}} + {{Q3}}) = ({{Q3}} + {{Q1}}) + {{Q2}}","function":""},{"name":"A2","label":"({{Q4}} + {{Q5}}) + {{Q6}} = {{Q5}} + ({{Q4}} + {{Q6}})","function":""},{"name":"A3","label":"{{Q7}} + {{Q8}} = {{Q8}} + {{Q7}}","function":"","incorrect":true,"feedback":"&lt;p&gt;En esta suma se ve la propiedad conmutativa: el orden en que se suman dos números no cambia el resultado de la suma.&lt;/p&gt;"},{"name":"A4","label":"{{Q9}} + {{Q10}} + {{Q11}} = {{Q11}} + {{Q9}} + {{Q10}}","function":"","incorrect":true,"feedback":"&lt;p&gt;En esta suma se ve la propiedad conmutativa: el orden en que se suman dos números no cambia el resultado de la suma.&lt;/p&gt;"},{"name":"T1","label":"","function":"{{Q6}} + {{Q7}} + {{Q8}}","temp":true}],"uniques":true},"algorithm":{"name":"trueFalse","template":"Multiple choice – standard","params":{"countCorrect":1,"countIncorrect":2,"showCheckIcon":true}}}</t>
  </si>
  <si>
    <t>Utiliza la propiedad asociativa para calcular la siguiente suma.
({{Q1}} + {{Q2}}) + {{Q3}} = {{A1}} + {{Q3}} = {{A2}}
{{Q1}} + ({{Q2}} + {{Q3}}) = {{Q1}} + {{A3}} = {{A2}}</t>
  </si>
  <si>
    <t>Q1: Mín 100;Máx 9999; Step: 1
Q2: Mín 100;Máx 9999; Step: 1
Q3: Mín 100;Máx 9999; Step: 1</t>
  </si>
  <si>
    <t>A1 = {{Q1}}+{{Q2}}
A2 = {{Q1}}+{{Q2}}+{{Q3}}
A3 = {{Q2}}+{{Q3}}
A4 = {{Q1}}+{{Q2}}+{{Q3}}</t>
  </si>
  <si>
    <t>&lt;p&gt;Las sumas tienen propiedad asociativa porque la forma de agrupar los sumandos no altera el resultado:&lt;/p&gt;&lt;p&gt;({{Q1}} + {{Q2}}) + {{Q3}} = {{Q1}} + ({{Q2}} + {{Q3}}) = {{A4}}&lt;/p&gt;
Sin TE particular</t>
  </si>
  <si>
    <t>{"id":"M3-NyO-8b-E-1","stimulus":"&lt;p&gt;Utiliza la propiedad asociativa para calcular la siguiente suma.&lt;/p&gt;","template":"&lt;p&gt;({{Q1}} + {{Q2}}) + {{Q3}} = {{response}} + {{Q3}} = {{response}}&lt;/p&gt;&lt;p style=\"text-align: center\"&gt;{{Q1}} + ({{Q2}} + {{Q3}}) = {{Q1}} + {{response}} = {{response}}&lt;/p&gt;","hint":"&lt;p&gt;Las sumas tienen propiedad asociativa porque la forma de agrupar los sumandos no cambia altera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1}}+{{Q2}}"},{"name":"A2","label":"","function":"{{Q1}}+{{Q2}}+{{Q3}}"},{"name":"A3","label":"","function":"{{Q2}}+{{Q3}}"},{"name":"A4","label":"","function":"{{Q1}}+{{Q2}}+{{Q3}}"}],"uniques":true},"algorithm":{"name":"calculateOperation","params":{"method":"equivLiteral","keyboard":"NUMERICAL"}}}</t>
  </si>
  <si>
    <t>Utiliza la propiedad asociativa para calcular la siguiente suma.
{{Q1}} + ({{Q2}} + {{Q3}}) = {{Q1}} + {{A1}} = {{A2}}
({{Q1}} + {{Q2}}) + {{Q3}}) = {{A3}} + {{Q3}} = {{A2}}</t>
  </si>
  <si>
    <t>A1 = {{Q2}}+{{Q3}}
A2 = {{Q1}}+{{Q2}}+{{Q3}}
A3 = {{Q1}}+{{Q2}}
A4 = {{Q1}}+{{Q2}}+{{Q3}}</t>
  </si>
  <si>
    <t>{"id":"M3-NyO-8b-E-2","stimulus":"&lt;p&gt;Utiliza la propiedad asociativa para calcular la siguiente suma.&lt;/p&gt;","template":"&lt;p style=\"text-align: center\"&gt;{{Q1}} + ({{Q2}} + {{Q3}}) = {{Q1}} + {{response}} = {{response}}&lt;/p&gt;&lt;p&gt;({{Q1}} + {{Q2}}) + {{Q3}} = {{response}} + {{Q3}} = {{response}}&lt;/p&gt;","hint":"&lt;p&gt;Las sumas tienen propiedad asociativa porque la forma de agrupar los sumandos no cambia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2}}+{{Q3}}"},{"name":"A2","label":"","function":"{{Q1}}+{{Q2}}+{{Q3}}"},{"name":"A3","label":"","function":"{{Q1}}+{{Q2}}"},{"name":"A4","label":"","function":"{{Q1}}+{{Q2}}+{{Q3}}"}],"uniques":true},"algorithm":{"name":"calculateOperation","params":{"method":"equivLiteral","keyboard":"NUMERICAL"}}}</t>
  </si>
  <si>
    <t>M3-NyO-32a</t>
  </si>
  <si>
    <t>Utiliza el algoritmo de la resta (nºs naturales de 3 cifras)</t>
  </si>
  <si>
    <t>Une cada resta con su resultado.
{{T1}} − {{Q21}}  |  {{Q11}}
{{T2}} − {{Q22}}  |  {{Q12}}
{{T3}} − {{Q23}}  |  {{Q13}}</t>
  </si>
  <si>
    <t>Linking Lines</t>
  </si>
  <si>
    <t>Q11= Min=100; Max=999; Step=1
Q21= Min=100; Max=999; Step=1
Q12= Min=100; Max=999; Step=1
Q22= Min=100; Max=999; Step=1
Q13= Min=100; Max=999; Step=1
Q23= Min=100; Max=999; Step=1</t>
  </si>
  <si>
    <t>T1={{Q11}}+{{Q21}}
T2={{Q12}}+{{Q22}}
T3={{Q13}}+{{Q23}}</t>
  </si>
  <si>
    <t>[Resta vertical de 4 posiciones]
T1-Q1=T4</t>
  </si>
  <si>
    <t>&lt;p&gt;Por ejemplo, el resultado de una de estas restas es:&lt;/p&gt;
[Resta vertical de 4 posiciones]
T1-Q21=Q11</t>
  </si>
  <si>
    <t>T4 = {{Q11}}-math.floor({{Q11}}/10)*10</t>
  </si>
  <si>
    <t>{
    "id": "M3-NyO-32a-I-1",
    "stimulus": "&lt;p&gt;Arrastra cada resultado a la resta correspondiente.&lt;/p&gt;",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
    "feedback": "&lt;p&gt;Por ejemplo, el resultado de una de estas restas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t>
  </si>
  <si>
    <t>Escribe el resultado de la siguiente resta.
{{T1}} − {{Q1}} = {{A1}}</t>
  </si>
  <si>
    <t>Q1= Min=100; Max=999; Step=1
Q2= Min=100; Max=999; Step=1</t>
  </si>
  <si>
    <t>T1={{Q1}}+{{Q2}}
A1={{Q2}}</t>
  </si>
  <si>
    <t>[Resta vertical de 4 posiciones]
T1-Q1=T2</t>
  </si>
  <si>
    <t>&lt;p&gt;El resultado de la resta es:&lt;/p&gt;
[Resta vertical de 4 posiciones]
T1-Q1=Q2</t>
  </si>
  <si>
    <t>T2 = {{Q2}}-math.floor({{Q2}}/10)*10</t>
  </si>
  <si>
    <t>{
    "id": "M3-NyO-32a-E-1",
    "stimulus": "&lt;p&gt;Escribe el resultado de la siguiente resta.&lt;/p&gt;",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t>
  </si>
  <si>
    <t xml:space="preserve">Felipe tenía una colección de {{T1}} sellos, pero ha regalado {{Q1}}. ¿Cuántos sellos le quedan?
Le quedan {{A1}} sellos. </t>
  </si>
  <si>
    <t>Q1= Min=100; Max=400; Step=1 
Q2= Min=100; Max=300; Step=1</t>
  </si>
  <si>
    <t>[Resta vertical de 3 posiciones]
T1-Q1=T2</t>
  </si>
  <si>
    <t>{"id":"M3-NyO-32a-A-1","stimulus":"&lt;p&gt;Felipe tenía una colección de {{T1}} sellos, pero ha regalado {{Q1}}. ¿Cuántos sellos le quedan?&lt;/p&gt;","template":"&lt;p&gt;Le quedan {{response}} sellos.&lt;/p&gt;","hint":"&lt;div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t>
  </si>
  <si>
    <t>Una empresa de publicidad tiene que repartir {{T1}} folletos en un día. Los empleados del turno de la mañana han distribuido {{Q1}}. ¿Cuántos folletos les quedan a los del turno de la tarde?
Les quedan {{A1}} folletos por repartir.</t>
  </si>
  <si>
    <t xml:space="preserve">Q1= Min=100; Max=999; Step=1 
Q2= Min=100; Max=999; Step=1 </t>
  </si>
  <si>
    <t>{"id":"M3-NyO-32a-A-2","stimulus":"&lt;p&gt;Una empresa de publicidad tiene que repartir {{T1}} folletos en un día. Los empleados del turno de la mañana han distribuido {{Q1}}. ¿Cuántos folletos les quedan a los del turno de la tarde?&lt;/p&gt;","template":"&lt;p&gt;Les quedan {{response}} folletos por repartir.&lt;/p&gt;","hint":"&lt;div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t>
  </si>
  <si>
    <t>Para el próximo partido de waterpolo se han puesto a la venta {{T1}} entradas. Si hasta el día de antes del partido se han comprado {{Q1}} entradas, ¿cuántas quedan por vender?
Quedan por vender {{A1}} entradas.</t>
  </si>
  <si>
    <t>Q1= Min=400; Max=999; Step=1 
Q2= Min=400; Max=999; Step=1</t>
  </si>
  <si>
    <t>{"id":"M3-NyO-32a-A-3","stimulus":"&lt;p&gt;Para el próximo partido de waterpolo se han puesto a la venta {{T1}} entradas. Si hasta el día de antes del partido se han comprado {{Q1}}, ¿cuántas entradas quedan por vender?&lt;/p&gt;","template":"&lt;p&gt;Quedan por vender {{response}} entradas.&lt;/p&gt;","hint":"&lt;div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t>
  </si>
  <si>
    <t>M3-NyO-32b</t>
  </si>
  <si>
    <t>Resta con apoyo de la recta numérica (nºs naturales de entre 2 y 4 cifras)</t>
  </si>
  <si>
    <r>
      <rPr>
        <rFont val="Calibri, Arial"/>
        <color rgb="FF000000"/>
        <sz val="12.0"/>
      </rPr>
      <t>&lt;p&gt;Selecciona el resultado de esta resta. Ayúdate de la recta numérica.&lt;/p&gt;&lt;p style="text-align: center"&gt;{{T1}} − {{Q1}} = ...&lt;/p&gt;
Etiquetas en esta imagen: https://blueberry-assets.oneclick.es/M3_NyO_32b_1.svg</t>
    </r>
    <r>
      <rPr>
        <rFont val="Calibri, Arial"/>
        <color rgb="FF000000"/>
        <sz val="12.0"/>
        <u/>
      </rPr>
      <t xml:space="preserve">
Ponemos las etiquetas así: </t>
    </r>
    <r>
      <rPr>
        <rFont val="Calibri, Arial"/>
        <color rgb="FF1155CC"/>
        <sz val="12.0"/>
        <u/>
      </rPr>
      <t>https://drive.google.com/file/d/1RxwDvV4CW2GE32cyi7d58b-I6PjVq7JL/view?usp=share_link</t>
    </r>
  </si>
  <si>
    <t>Single Choice
*: showCheckIcon=false
*: columns=3</t>
  </si>
  <si>
    <t>Q1 = min = 100; max = 500; step = 1
Q2 = min = 100; max = 500; step = 1
Q3 = min = 100; max = 500; step = 1
Q4 = min = 100; max = 500; step = 1</t>
  </si>
  <si>
    <t>T1 = {{Q1}}+{{Q2}}
T2 = math.floor({{Q1}}/100)
T3 = math.floor({{Q1}}/10)-{{T1}}*10
T4 = {{Q1}}-{{T1}}*100-{{T2}}*10
T5 = {{T1}}-{{T2}}
T6 = {{T1}}-{{T2}}-{{T3}}
A1 = {{Q2}}*
A2 = {{Q3}}
A3 = {{Q4}}</t>
  </si>
  <si>
    <t>&lt;p&gt;Empieza con las centenas y después resta las decenas y las unidades.&lt;/p&gt;</t>
  </si>
  <si>
    <r>
      <rPr>
        <rFont val="Calibri"/>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color rgb="FF1155CC"/>
        <sz val="12.0"/>
        <u/>
      </rPr>
      <t>https://drive.google.com/file/d/1LX-Ebr1rFg9D9-vUqVAI7beKQHQKcKA5/view?usp=share_link</t>
    </r>
  </si>
  <si>
    <t>{
    "id": "M3-NyO-32b-I-1",
    "stimulus": "&lt;p&gt;Selecciona el resultado de esta resta. Ayúdate de la recta numérica.&lt;/p&gt;&lt;p style=\"text-align: center\"&gt;{{T1}} − {{Q1}} = ...&lt;/p&gt;&lt;div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"name": "Q3",
                "label": null,
                "min": 100,
                "max": 500,
                "step": 1
            },
            {
                "name": "Q4",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</si>
  <si>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r>
      <rPr>
        <rFont val="Calibri"/>
        <sz val="12.0"/>
      </rPr>
      <t xml:space="preserve">&lt;p&gt;Calcula esta resta con ayuda de la recta numérica.&lt;/p&gt;
Etiquetas en esta imagen: https://blueberry-assets.oneclick.es/M3_NyO_32b_1.svg
Ponemos las etiquetas así: </t>
    </r>
    <r>
      <rPr>
        <rFont val="Calibri"/>
        <color rgb="FF1155CC"/>
        <sz val="12.0"/>
        <u/>
      </rPr>
      <t>https://drive.google.com/file/d/1RxwDvV4CW2GE32cyi7d58b-I6PjVq7JL/view?usp=share_link</t>
    </r>
  </si>
  <si>
    <t>&lt;p style="text-align: center"&gt;{{T1}} − {{Q1}} = {{response}}&lt;/p&gt;</t>
  </si>
  <si>
    <t>Q1 = min = 100; max = 500; step = 1
Q2 = min = 100; max = 500; step = 1</t>
  </si>
  <si>
    <t>T1 = {{Q1}}+{{Q2}}
T2 = math.floor({{Q1}}/100)
T3 = math.floor({{Q1}}/10)-{{T1}}*10
T4 = {{Q1}}-{{T1}}*100-{{T2}}*10
T5 = {{T1}}-{{T2}}
T6 = {{T1}}-{{T2}}-{{T3}}
A1 = {{Q2}}</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</si>
  <si>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</si>
  <si>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"M3-NyO-32b-E-1",
    "stimulus": "&lt;p&gt;Calcula esta resta con ayuda de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 style=\"text-align: center\"&gt;{{T1}} − {{Q1}} = {{response}}&lt;/p&gt;",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</si>
  <si>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&lt;p&gt;Se han apuntado {{T1}} personas a una carrera benéfica. Si ya han llegado a la meta {{Q1}}, ¿cuántas quedan por llegar?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</si>
  <si>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&lt;p&gt;Faltan {{response}} personas.&lt;/p&gt;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</si>
  <si>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</si>
  <si>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"M3-NyO-32b-A-1",
    "stimulus": "&lt;p&gt;Se han apuntado {{T1}} personas a una carrera benéfica. Si ya han llegado a la meta {{Q1}}, ¿cuántas quedan por llegar?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"&lt;p&gt;Faltan {{response}} personas por llegar.&lt;/p&gt;",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</si>
  <si>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 un periodista le han encargado que escriba un texto de {{T1}} palabras, pero de momento solo tiene {{Q1}}. ¿Cuántas le quedan por escribir?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</si>
  <si>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&lt;p&gt;Tiene que escribir {{response}} palabras más.&lt;/p&gt;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</si>
  <si>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</si>
  <si>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"M3-NyO-32b-A-2",
    "stimulus": "&lt;p&gt;A un periodista le han encargado que escriba un texto de {{T1}} palabras, pero de momento solo tiene {{Q1}}. ¿Cuántas le quedan por escribir?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"&lt;p&gt;Tiene que escribir {{response}} palabras más.&lt;/p&gt;",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</si>
  <si>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r>
      <rPr>
        <rFont val="Calibri"/>
        <sz val="12.0"/>
      </rPr>
      <t xml:space="preserve">&lt;p&gt;Alfredo y Susana han caminado ya {{Q1}} m de los {{T1}} m que mide una ruta senderista. ¿Cuántos metros tienen que andan para poder terminarla? Ayúdate con la recta numérica.&lt;/p&gt;
Etiquetas en esta imagen: https://blueberry-assets.oneclick.es/M3_NyO_32b_1.svg
Ponemos las etiquetas así: </t>
    </r>
    <r>
      <rPr>
        <rFont val="Calibri"/>
        <color rgb="FF1155CC"/>
        <sz val="12.0"/>
        <u/>
      </rPr>
      <t>https://drive.google.com/file/d/1RxwDvV4CW2GE32cyi7d58b-I6PjVq7JL/view?usp=share_link</t>
    </r>
  </si>
  <si>
    <t>&lt;p&gt;Les faltan {{response}} m.&lt;/p&gt;</t>
  </si>
  <si>
    <r>
      <rPr>
        <rFont val="Calibri, Arial"/>
        <color theme="1"/>
        <sz val="12.0"/>
      </rPr>
      <t xml:space="preserve">&lt;p&gt;Para restar con ayuda de la recta numérica, hay que empezar con las centenas y después restar las decenas y unidades.&lt;/p&gt;
Etiquetas en esta imagen: https://blueberry-assets.oneclick.es/M3_NyO_32b_1.svg
Ponemos las etiquetas así: </t>
    </r>
    <r>
      <rPr>
        <rFont val="Calibri, Arial"/>
        <color rgb="FF000000"/>
        <sz val="12.0"/>
      </rPr>
      <t>https://drive.google.com/file/d/1LX-Ebr1rFg9D9-vUqVAI7beKQHQKcKA5/view?usp=share_</t>
    </r>
    <r>
      <rPr>
        <rFont val="Calibri, Arial"/>
        <color rgb="FF1155CC"/>
        <sz val="12.0"/>
        <u/>
      </rPr>
      <t>link</t>
    </r>
  </si>
  <si>
    <t>{
    "id": "M3-NyO-32b-A-3",
    "stimulus": "&lt;p&gt;Alfredo y Susana han caminado ya {{Q1}} m de los {{T1}} m que mide una ruta senderista. ¿Cuántos metros tienen que andan para poder terminarla? Ayúdate con la recta numérica.&lt;/p&gt;&lt;div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-5%;\"&gt;−{{T4}}&lt;/span&gt;\n\t\t&lt;/div&gt;\n\t&lt;/div&gt;\n&lt;/div&gt;&lt;/div&gt;",
    "template": "&lt;p&gt;Les faltan {{response}} m.&lt;/p&gt;",
    "hint": "&lt;p&gt;Empieza con las centenas y después resta las decenas y las unidades.&lt;/p&gt;",
    "feedback": "&lt;p&gt;Para restar con ayuda de la recta numérica, hay que empezar con las centenas y después restar las decenas y unidades.&lt;/p&gt;&lt;div style=\"display:flex; justify-content:center;\"&gt;&lt;div class=\"lemo-fixed-to-responsive\" style=\"max-width: 400px;max-height: 69px;position: relative;width: 100%;display: inline-block;\"&gt;\n\t&lt;img src=\"https://blueberry-assets.oneclick.es/M3_NyO_32b_1.svg\" alt=\"\" tabindex=\"0\"&gt;&lt;/img&gt;\n\t&lt;div class=\"lemo-graphie-container\" style=\"position: absolute;top: 0;left: 0;width: 100%;height: 100%;\"&gt;\n\t\t&lt;div class=\"lemo-graphie\" style=\"position: relative; width: 100%; height: 100%;\"&gt;\n\t\t\t&lt;span class=\"lemo-graphie-label\" style=\"position: absolute; left: 80%; top: 100%;\"&gt;{{T1}}&lt;/span&gt;\n\t\t\t&lt;span class=\"lemo-graphie-label\" style=\"position: absolute; left: 60%; top: -5%;\"&gt;−{{T2}}&lt;/span&gt;\n\t\t\t&lt;span class=\"lemo-graphie-label\" style=\"position: absolute; left: 33%; top: -5%;\"&gt;−{{T3}}&lt;/span&gt;\n\t\t\t&lt;span class=\"lemo-graphie-label\" style=\"position: absolute; left: 18%; top: -5%;\"&gt;−{{T4}}&lt;/span&gt;&lt;span class=\"lemo-graphie-label\" style=\"position: absolute; left: 43%; top: 100%;\"&gt;{{T5}}&lt;/span&gt;&lt;span class=\"lemo-graphie-label\" style=\"position: absolute; left: 24%; top: 100%;\"&gt;{{T6}}&lt;/span&gt;&lt;span class=\"lemo-graphie-label\" style=\"position: absolute; left: 11%; top: 100%;\"&gt;{{Q2}}&lt;/span&gt;\n\t\t&lt;/div&gt;\n\t&lt;/div&gt;\n&lt;/div&gt;&lt;/div&gt;",
    "seed": {
        "parameters": [
            {
                "name": "Q1",
                "label": null,
                "min": 100,
                "max": 500,
                "step": 1
            },
            {
                "name": "Q2",
                "label": null,
                "min": 100,
                "max": 500,
                "step": 1
            }
        ],
        "calculated": [
            {
                "name": "T1",
                "label": "{{function}}",
                "function": "{{Q1}}+{{Q2}}",
                "temp": true
            },
            {
                "name": "T2",
                "label": "{{function}}",
                "function": "math.floor({{Q1}}/100)*100",
                "temp": true
            },
            {
                "name": "T3",
                "label": "{{function}}",
                "function": "math.floor(({{Q1}}-math.floor({{Q1}}/100)*100)/10)*10",
                "temp": true
            },
            {
                "name": "T4",
                "label": "{{function}}",
                "function": "{{Q1}}-{{T2}}-{{T3}}",
                "temp": true
            },
            {
                "name": "T5",
                "label": "{{function}}",
                "function": "{{T1}}-{{T2}}",
                "temp": true
            },
            {
                "name": "T6",
                "label": "{{function}}",
                "function": "{{T1}}-{{T2}}-{{T3}}",
                "temp": true
            },
            {
                "name": "A1",
                "label": "{{function}}",
                "function": "{{Q2}}"
            }
        ],
        "uniques": true
    },
    "algorithm": {
        "name": "calculateOperation",
        "params": {
            "method": "equivLiteral",
            "keyboard": "NUMERICAL"
        }
    }
}</t>
  </si>
  <si>
    <t>M3-NyO-32c</t>
  </si>
  <si>
    <t>Resta por reagrupación de números (nºs naturales de 3 cifras)</t>
  </si>
  <si>
    <t>Para trabajar el cálculo mental, resuelve la siguiente resta agrupando sus términos.
{{T10}} − {{T11}} = ...
{{T1}} − {{T2}} = {{A1}}
{{T3}} − {{T4}} = {{A2}}
{{T5}} − {{Q5}} = {{A3}}
Por tanto:
{{T10}} − {{T11}} = {{A4}}</t>
  </si>
  <si>
    <t>Q1: List = 1, 2, 3, 4
Q2: List = 1, 2, 3, 4, 5
Q3: List = 1, 2, 3, 4
Q4: List = 1, 2, 3, 4, 5
Q5: List = 1, 2, 3, 4
Q6: List = 1, 2, 3, 4, 5
Uniques: false</t>
  </si>
  <si>
    <t>T10 = ({{Q1}}+{{Q2}})*100+({{Q3}}+{{Q4}})*10+{{Q5}}+{{Q6}}
T11 = {{Q1}}*100+{{Q3}}*10+{{Q5}}
T1 = ({{Q1}}+{{Q2}})*100
T2 = {{Q1}}*100
T3 = ({{Q3}}+{{Q4}})*10
T4 = {{Q3}}*10
T5 = {{Q5}}+{{Q6}}
A1 = {{Q2}}*100
A2 = {{Q4}}*10
A3 = {{Q6}}
A4 = {{Q2}}*100+{{Q4}}*10+{{Q6}}</t>
  </si>
  <si>
    <t>Para resolver esta resta, empieza primero con las centenas.
{{T1}} − {{T2}} = {{A1}}
(Cloze math)</t>
  </si>
  <si>
    <t>A continuación, resta las decenas.
{{T3}} − {{T4}} = {{A2}}
(Cloze math)</t>
  </si>
  <si>
    <t>Y, por último, las unidades.
{{T5}} − {{Q5}} = {{A3}}
(Cloze math)</t>
  </si>
  <si>
    <t>Ahora utiliza estos resultados para calcular mentalmente esta resta.
{{T1}} − {{T2}} = {{A1}}
{{T3}} − {{T4}} = {{A2}}
{{T5}} − {{Q5}} = {{A3}}
{{T10}} − {{T11}} = {{A4}}
(Cloze math)
El alumno solo tiene que escribir A4</t>
  </si>
  <si>
    <t>{"id":"M3-NyO-32c-I-1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</si>
  <si>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id":"M3-NyO-32c-E-1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</si>
  <si>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Elena ha quedado con sus amigos a {{T10}} m de su casa. Si ya ha caminado {{T11}} m, ¿cuántos le faltan para encontrarse con ellos? Para trabajar el cálculo mental, resuelve la resta agrupando sus términos.
{{T1}} − {{T2}} = {{A1}}
{{T3}} − {{T4}} = {{A2}}
{{T5}} − {{Q5}} = {{A3}}
Por tanto:
{{T10}} − {{T11}} = {{A4}}</t>
  </si>
  <si>
    <t>{"id":"M3-NyO-32c-A-1","seed":{"parameters":[{"name":"Q1","label":null,"list":[1,2,3,4]},{"name":"Q2","label":null,"list":[1,2,3,4,5]},{"name":"Q3","label":null,"list":[1,2,3,4]},{"name":"Q4","label":null,"list":[1,2,3,4,5]},{"name":"Q5","label":null,"list":[1,2,3,4]},{"name":"Q6","label":null,"list":[1,2,3,4,5]}],"uniques":false},"scaffolding":[{"id":"step-0","stimulus":"&lt;p&gt;Elena ha quedado con sus amigos a {{T10}} m de su casa. Si ya ha caminado {{T11}} m, ¿cuántos le faltan para encontrarse con ellos?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</si>
  <si>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Javier tiene {{T10}} segundos para terminar un dibujo. Si ya han pasado {{T11}} segundos, ¿cuántos le quedan? Para trabajar el cálculo mental, resuelve la resta agrupando sus términos.
{{T1}} − {{T2}} = {{A1}}
{{T3}} − {{T4}} = {{A2}}
{{T5}} − {{Q5}} = {{A3}}
Por tanto:
{{T10}} − {{T11}} = {{A4}}</t>
  </si>
  <si>
    <t>{"id":"M3-NyO-32c-A-2","seed":{"parameters":[{"name":"Q1","label":null,"list":[1,2,3,4]},{"name":"Q2","label":null,"list":[1,2,3,4,5]},{"name":"Q3","label":null,"list":[1,2,3,4]},{"name":"Q4","label":null,"list":[1,2,3,4,5]},{"name":"Q5","label":null,"list":[1,2,3,4]},{"name":"Q6","label":null,"list":[1,2,3,4,5]}],"uniques":false},"scaffolding":[{"id":"step-0","stimulus":"&lt;p&gt;Javier tiene {{T10}} segundos para terminar un dibujo. Si ya han pasado {{T11}} segundos, ¿cuántos le quedan?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</si>
  <si>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Un ciclista pedalea {{T10}} km por semana. Si en esta semana ya ha recorrido {{T11}} km, ¿cuántos le faltan? Para trabajar el cálculo mental, resuelve la resta agrupando sus términos.
{{T1}} − {{T2}} = {{A1}}
{{T3}} − {{T4}} = {{A2}}
{{T5}} − {{Q5}} = {{A3}}
Por tanto:
{{T10}} − {{T11}} = {{A4}}</t>
  </si>
  <si>
    <t>{"id":"M3-NyO-32c-A-3","seed":{"parameters":[{"name":"Q1","label":null,"list":[1,2,3,4]},{"name":"Q2","label":null,"list":[1,2,3,4,5]},{"name":"Q3","label":null,"list":[1,2,3,4]},{"name":"Q4","label":null,"list":[1,2,3,4,5]},{"name":"Q5","label":null,"list":[1,2,3,4]},{"name":"Q6","label":null,"list":[1,2,3,4,5]}],"uniques":false},"scaffolding":[{"id":"step-0","stimulus":"&lt;p&gt;Un ciclista pedalea {{T10}} km por semana. Si en esta semana ya ha recorrido {{T11}} km, ¿cuántos le faltan?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t>
  </si>
  <si>
    <t>M3-NyO-9a</t>
  </si>
  <si>
    <t>Utiliza el algoritmo de la resta (nºs naturales de 4 cifras)</t>
  </si>
  <si>
    <t>Escoge el resultado correcto de esta resta.
{{T1}} − {{Q1}} = ...
{{A1}}*
{{A2}}
{{A3}}
{{A4}}
{{A5}}</t>
  </si>
  <si>
    <t>Q1: Mín 200;Máx 5000; Step: 1
Q2: Mín 100;Máx 5000; Step: 1
Q3: mín 10; máx 90; step 10
Q4: mín 1; máx 50; step 1</t>
  </si>
  <si>
    <t>T1 = {{Q1}}+{{Q2}}
A1 = {{Q2}}
A2 = {{Q2}}+{{Q3}}
A3 = {{Q2}}-{{Q3}}
A4 = {{Q2}}+{{Q4}}
A5 = {{Q2}}-{{Q4}}</t>
  </si>
  <si>
    <t>{
    "id": "M3-NyO-9a-I-1",
    "stimulus": "&lt;p&gt;Escoge el resultado correcto de esta resta.&lt;/p&gt;&lt;p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false,"columns":3
        }
    }
}</t>
  </si>
  <si>
    <t>Calcula esta resta.
{{T1}} − {{Q2}} = {{A1}}</t>
  </si>
  <si>
    <t>Q1: Mín 100;Máx 5000; Step: 1
Q2: Mín 100;Máx 5000; Step: 1</t>
  </si>
  <si>
    <t>A1 = {{Q1}}
T1 = {{Q1}}+{{Q2}}</t>
  </si>
  <si>
    <t>[Resta vertical de 4 posiciones]
T1-Q2=T2</t>
  </si>
  <si>
    <t>&lt;p&gt;El resultado de la resta es:&lt;/p&gt;
[Resta vertical de 4 posiciones]
T1-Q2=Q1</t>
  </si>
  <si>
    <t>T2 = {{Q1}}-math.floor({{Q1}}/10)*10</t>
  </si>
  <si>
    <t>{"id":"M3-NyO-9a-E-1","stimulus":"&lt;p&gt;Calcula esta resta.&lt;/p&gt;","template":"&lt;p style=\"text-align: center\"&gt;{{T1}} − {{Q2}}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label":"","function":"{{Q1}}-math.floor({{Q1}}/10)*10","temp":true}],"uniques":true},"algorithm":{"name":"calculateOperation","params":{"method":"equivLiteral","keyboard":"NUMERICAL"}}}</t>
  </si>
  <si>
    <t>Una agricultora ha cosechado {{T1}} calabazas a lo largo de este año. Ha vendido {{Q2}} a una cadena de restaurantes, mientras que el resto las ha distribuido a comercios locales. ¿Cuántas calabazas componían este segundo grupo?
Se han destinado {{A1}} calabazas a comercios locales.</t>
  </si>
  <si>
    <t>Q1: Mín: 100; Máx: 5000; Step: 1
Q2: Mín: 100; Máx: 5000; Step: 1</t>
  </si>
  <si>
    <t>{"id":"M3-NyO-9a-A-1","stimulus":"&lt;p&gt;Una agricultora ha cosechado {{T1}} calabazas a lo largo de este año. Ha vendido {{Q2}} a una cadena de restaurantes, mientras que el resto las ha distribuido a comercios locales. ¿Cuántas calabazas han recibido estos?&lt;/p&gt;","template":"&lt;p&gt;Ha dado {{response}} calabazas a comercios locales.&lt;/p&gt;","hint":"&lt;div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t>
  </si>
  <si>
    <t>El año pasado, una empresa vendió {{Q2}} juegos de mesa, mientras que este año planea vender {{T1}}. ¿Cuántos juegos más que el año pasado tiene que vender para llegar a su objetivo?
La empresa tiene que vender {{A1}} juegos más que el año pasado.</t>
  </si>
  <si>
    <t>{"id":"M3-NyO-9a-A-2","stimulus":"&lt;p&gt;El año pasado, una empresa vendió {{Q2}} juegos de mesa, mientras que este año planea vender &lt;span class=\"no-break\"&gt;{{T1}}.&lt;/span&gt; ¿Cuántos juegos más que el año pasado tiene que vender para llegar a su objetivo?&lt;/p&gt;","template":"&lt;p&gt;Tiene que vender {{response}} juegos más.&lt;/p&gt;","hint":"&lt;div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t>
  </si>
  <si>
    <t>A un depósito que almacena {{T1}} litros de agua se le han extraído {{Q2}} litros. ¿Cuánta agua queda en el depósito?
En el depósito quedan {{A1}} litros.</t>
  </si>
  <si>
    <t>{"id":"M3-NyO-9a-A-3","stimulus":"&lt;p&gt;A un depósito que almacena {{T1}} l de agua se le han extraído {{Q2}} l. ¿Cuánta agua queda en el depósito?&lt;/p&gt;","template":"&lt;p&gt;En el depósito quedan {{response}} l.&lt;/p&gt;","hint":"&lt;div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t>
  </si>
  <si>
    <t>Un avión lleva recorridos &lt;span class=\"no-break\"&gt;{{Q2}} km&lt;/span&gt; de un viaje con una distancia total de &lt;span class=\"no-break\"&gt;{{T1}} km.&lt;/span&gt; ¿Cuántos kilómetros le quedan por volar?
Al avión le quedan por recorrer {{A1}} km.</t>
  </si>
  <si>
    <t>Q1: Mín: 100; Máx: 2000; Step: 1
Q2: Mín: 100; Máx: 2000; Step: 1</t>
  </si>
  <si>
    <t>{"id":"M3-NyO-9a-A-4","stimulus":"&lt;p&gt;La distancia que tiene que recorrer un avión es de &lt;span class=\"no-break\"&gt;{{T1}} km&lt;/span&gt;, pero solo lleva recorridos &lt;span class=\"no-break\"&gt;{{Q2}} km.&lt;/span&gt; ¿Cuántos kilómetros le quedan por volar?&lt;/p&gt;","template":"&lt;p&gt;Al avión le quedan por recorrer {{response}} km.&lt;/p&gt;","hint":"&lt;div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2000,"step":1},{"name":"Q2","label":null,"min":100,"max":2000,"step":1}],"calculated":[{"name":"A1","label":"{{function}}","function":"{{Q1}}"},{"name":"T1","label":"{{function}}","function":"{{Q1}}+{{Q2}}","temp":true},{"name":"T2","label":"{{function}}","function":"{{Q1}}-math.floor({{Q1}}/10)*10","temp":true}],"uniques":true},"algorithm":{"name":"calculateOperation","params":{"method":"equivLiteral","keyboard":"NUMERICAL"}}}</t>
  </si>
  <si>
    <t>Una central tiene que reciclar &lt;span class=\"no-break\"&gt;{{T1}} kg de papel.&lt;/span&gt; Si ya ha reciclado &lt;span class=\"no-break\"&gt;{{Q2}} kg,&lt;/span&gt; ¿cuántos kilogramos le faltan?
Le faltan por reciclar {{A1}} kg.</t>
  </si>
  <si>
    <t>{"id":"M3-NyO-9a-A-5","stimulus":"&lt;p&gt;Una central tiene que reciclar &lt;span class=\"no-break\"&gt;{{T1}} kg de papel.&lt;/span&gt; Si ya ha reciclado &lt;span class=\"no-break\"&gt;{{Q2}} kg,&lt;/span&gt; ¿cuántos kilogramos le faltan?&lt;/p&gt;","template":"&lt;p&gt;Le faltan por reciclar {{response}} kg.&lt;/p&gt;","hint":"&lt;div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t>
  </si>
  <si>
    <t>M3-NyO-10a</t>
  </si>
  <si>
    <t>Comprueba el resultado de una resta utilizando la prueba correspondiente (nºs naturales de 4 cifras)</t>
  </si>
  <si>
    <t>Aplica la prueba de la resta para completar esta operación.
... − {{Q1}} = {{Q2}}
{{A1}}*
{{A2}}
{{A3}}
{{A4}}
{{A5}}</t>
  </si>
  <si>
    <t xml:space="preserve">Señala cuál de las pruebas de la resta, verifican que {{T1}} es la diferencia entre {{Q2}} y {{Q1}}.
A1: {{Q1}} + {{T1}} = {{Q2}} *
A2: {{Q1}} + {{Q2}} = {{Q2}}
A3: {{Q2}} + {{T1}} = {{Q2}}
A4: {{Q1}} + {{Q2}} = {{T1}} 
</t>
  </si>
  <si>
    <t xml:space="preserve">
Q1-Q2: mín = 100; máx = 5000; step = 1</t>
  </si>
  <si>
    <t>A1 = {{Q1}}+{{Q2}}
A2 = math.abs({{Q1}}-{{Q2}})
A3 = {{Q1}}
A4 = {{Q1}}+{{Q2}}-10
A5 = {{Q1}}+{{Q2}}+10</t>
  </si>
  <si>
    <t>Según la prueba de la resta, al sumar el sustraendo y la diferencia, se obtiene el minuendo.</t>
  </si>
  <si>
    <t>&lt;p&gt;Según la prueba de la resta, al sumar el sustraendo y la diferencia, se obtiene el minuendo:&lt;/p&gt;&lt;p&gt;{{Q1}} + {{Q2}} = {{A1}}&lt;/p&gt;
(Sin TE individual)</t>
  </si>
  <si>
    <t>{
    "id": "M3-NyO-10a-I-1",
    "stimulus": "&lt;p&gt;Aplica la prueba de la resta para completar esta operación.&lt;/p&gt;&lt;p style=\"text-align: center\"&gt;... − {{Q1}} = {{Q2}}&lt;/p&gt;",
    "hint": "&lt;p&gt;Según la prueba de la resta, al sumar el sustraendo y la diferencia, se obtiene el minuendo.&lt;/p&gt;",
    "feedback": "&lt;p&gt;Según la prueba de la resta, al sumar el sustraendo y la diferencia, se obtiene el minuendo:&lt;/p&gt;&lt;p&gt;{{Q1}}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t>
  </si>
  <si>
    <t>Aplica la prueba de la resta para completar esta operación.
{{A1}} − {{Q1}} = {{Q2}}</t>
  </si>
  <si>
    <t>Escribe la prueba de la resta que verifica que {{T1}} es la diferencia entre {{Q2}} y {{Q1}}.
A1: {{Q1}} + {{T1}} = {{Q2}}</t>
  </si>
  <si>
    <t xml:space="preserve">
Q1-Q2: mín = 100; máx = 5000; step = 1
</t>
  </si>
  <si>
    <t>A1 = {{Q1}}+{{Q2}}</t>
  </si>
  <si>
    <t>&lt;p&gt;Según la prueba de la resta, al sumar el sustraendo y la diferencia, se obtiene el minuendo:&lt;/p&gt;&lt;p&gt;{{Q1}} + {{Q2}} = {{A1}}&lt;/p&gt;</t>
  </si>
  <si>
    <t>{"id":"M3-NyO-10a-E-1","stimulus":"&lt;p&gt;Aplica la prueba de la resta para completar esta operación.&lt;/p&gt;","template":"&lt;p style=\"text-align: center\"&gt;{{response}} − {{Q1}} = {{Q2}}&lt;/p&gt;","hint":"&lt;p&gt;Según la prueba de la resta, al sumar el sustraendo y la diferencia, se obtiene el minuendo.&lt;/p&gt;","feedback":"&lt;p&gt;Según la prueba de la resta, al sumar el sustraendo y la diferencia, se obtiene el minuendo:&lt;/p&gt;&lt;p style=\"text-align: center\"&gt;{{Q1}} + {{Q2}} = {{A1}}&lt;/p&gt;","seed":{"parameters":[{"name":"Q1","label":null,"min":100,"max":5000,"step":1},{"name":"Q2","label":null,"min":100,"max":5000,"step":1}],"calculated":[{"name":"A1","label":"{{function}}","function":"{{Q1}}+{{Q2}}","group":1}],"uniques":true},"algorithm":{"name":"calculateOperation","params":{"method":"equivLiteral","keyboard":"NUMERICAL"}}}</t>
  </si>
  <si>
    <t>M3-NyO-11a</t>
  </si>
  <si>
    <t>Calcula operaciones combinadas (nºs naturales de 3 cifras)</t>
  </si>
  <si>
    <t>Arrastra la solución correcta.
{{Q1}} + {{Q2}} − {{Q3}} = ...
{{A1}}* {{A2}} {{A3}}</t>
  </si>
  <si>
    <t>Arraste os números para a sua posicão correta:
(42 + 4) × 12 =
{{A1}} × 12 =
{{A2}}</t>
  </si>
  <si>
    <t>Drag and Drop</t>
  </si>
  <si>
    <t>Q1: Mín = 20; Máx = 50; Step = 1
Q2: Mín = 20; Máx = 50; Step = 1
Q3: Mín = 10; Máx = 30; Step = 1
Q4: Mín = 1; Máx = 9; Step = 1</t>
  </si>
  <si>
    <t>A1 = {{Q1}}+{{Q2}}-{{Q3}}
A2 = {{Q1}}+{{Q2}}+{{Q3}}
A3 = {{Q1}}+{{Q2}}-{{Q3}}+{{Q4}}</t>
  </si>
  <si>
    <t>Primero resuelve la suma y, después, la resta.</t>
  </si>
  <si>
    <t>&lt;p&gt;Primero se resuelve la suma:&lt;/p&gt;&lt;p&gt;{{Q1}} + {{Q2}} = {{T1}}&lt;/p&gt;&lt;p&gt;A continuación, se resuelve la resta:&lt;/p&gt;&lt;p&gt;{{T1}} − {{Q3}} = {{A1}}&lt;/p&gt;</t>
  </si>
  <si>
    <t>{"id":"M3-NyO-11a-I-1","stimulus":"&lt;p&gt;Arrastra la solución correcta.&lt;/p&gt;","template":"&lt;p style=\"text-align: center\"&gt;{{Q1}} + {{Q2}} − {{Q3}} = {{response}}&lt;/p&gt;","hint":"&lt;p&gt;Primero resuelve la suma y, después, la resta.&lt;/p&gt;","feedback":"&lt;p&gt;Primero se resuelve la suma:&lt;/p&gt;&lt;p style=\"text-align: center\"&gt;{{Q1}} + {{Q2}} = {{T1}}&lt;/p&gt;&lt;p&gt;A continuación, se resuelve la resta:&lt;/p&gt;&lt;p style=\"text-align: center\"&gt;{{T1}} − {{Q3}} = {{A1}}&lt;/p&gt;","seed":{"parameters":[{"name":"Q1","label":null,"min":20,"max":50,"step":1},{"name":"Q2","label":null,"min":20,"max":50,"step":1},{"name":"Q3","label":null,"min":10,"max":30,"step":1},{"name":"Q4","label":null,"min":1,"max":9,"step":1}],"calculated":[{"name":"A1","label":"{{function}}","function":"{{Q1}}+{{Q2}}-{{Q3}}"},{"name":"A2","label":"{{function}}","function":"{{Q1}}+{{Q2}}+{{Q3}}","incorrect":true},{"name":"A3","label":"{{function}}","function":"{{Q1}}+{{Q2}}-{{Q3}}+{{Q4}}","incorrect":true},{"name":"T1","label":"","function":"{{Q1}}+{{Q2}}","temp":true}],"uniques":true},"algorithm":{"name":"calculateOperation","template":"Cloze with drag &amp; drop","params":{"keyboard":"NUMERICAL"}}}</t>
  </si>
  <si>
    <t>Arrastra la solución correcta.
{{Q1}} − {{Q2}} + {{Q3}} = ...
{{A1}}* {{A2}} {{A3}}</t>
  </si>
  <si>
    <t>Q1: Mín = 50; Máx = 90; Step = 1
Q2: Mín = 10; Máx = 25; Step = 1
Q3: Mín = 10; Máx = 25; Step = 1</t>
  </si>
  <si>
    <t>A1 = {{Q1}}-{{Q2}}+{{Q3}}
A2 = {{Q1}}+{{Q2}}-{{Q3}}
A3 = {{Q1}}+{{Q2}}+{{Q3}}</t>
  </si>
  <si>
    <t>Primero resuelve la resta y, después, la suma.</t>
  </si>
  <si>
    <t>&lt;p&gt;Primero se resuelve la resta:&lt;/p&gt;&lt;p&gt;{{Q1}} − {{Q2}} = {{T1}}&lt;/p&gt;&lt;p&gt;A continuación, se resuelve la suma:&lt;/p&gt;&lt;p&gt;{{T1}} + {{Q3}} = {{A1}}&lt;/p&gt;
(Sin TE individual)</t>
  </si>
  <si>
    <t>T1 = {{Q1}}-{{Q2}}</t>
  </si>
  <si>
    <t>{"id":"M3-NyO-11a-I-2","stimulus":"&lt;p&gt;Arrastra la solución correcta.&lt;/p&gt;","template":"&lt;p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50,"max":90,"step":1},{"name":"Q2","label":null,"min":10,"max":25,"step":1},{"name":"Q3","label":null,"min":10,"max":25,"step":1}],"calculated":[{"name":"A1","label":"{{function}}","function":"{{Q1}}-{{Q2}}+{{Q3}}"},{"name":"A2","label":"{{function}}","function":"{{Q1}}+{{Q2}}-{{Q3}}","incorrect":true},{"name":"A3","label":"{{function}}","function":"{{Q1}}+{{Q2}}+{{Q3}}","incorrect":true},{"name":"T1","label":"","function":"{{Q1}}-{{Q2}}","temp":true}],"uniques":true},"algorithm":{"name":"calculateOperation","template":"Cloze with drag &amp; drop","params":{"keyboard":"NUMERICAL"}}}</t>
  </si>
  <si>
    <t>Calcula el resultado de esta operación.
{{Q1}} − {{Q2}} − {{Q3}} = {{A1}}</t>
  </si>
  <si>
    <t xml:space="preserve">Calcule:
2100 − 153 × 17 + 48 × 29 =
= 2100 − ... + ... =
= ...
</t>
  </si>
  <si>
    <t>Q1: Mín = 400; Máx = 2000; Step = 1
Q2: Mín = 100; Máx = 200; Step = 1
Q3: Mín = 100; Máx = 200; Step = 1</t>
  </si>
  <si>
    <t>A1 = {{Q1}}-{{Q2}}-{{Q3}}</t>
  </si>
  <si>
    <t>Primero resuelve una resta y, después, la otra.</t>
  </si>
  <si>
    <t>&lt;p&gt;Primero se resuelve la primera resta:&lt;/p&gt;&lt;p&gt;{{Q1}} − {{Q2}} = {{T1}}&lt;/p&gt;&lt;p&gt;A continuación, se resuelve la segunda:&lt;/p&gt;&lt;p&gt;{{T1}} − {{Q3}} = {{A1}}&lt;/p&gt;</t>
  </si>
  <si>
    <t>{"id":"M3-NyO-11a-E-1","stimulus":"&lt;p&gt;Calcula el resultado de esta operación.&lt;/p&gt;","template":"&lt;p style=\"text-align: center\"&gt;{{Q1}} − {{Q2}} − {{Q3}} = {{response}}&lt;/p&gt;","hint":"&lt;p&gt;Primero resuelve una resta y, después, la otra.&lt;/p&gt;","feedback":"&lt;p&gt;Primero se resuelve la primera resta:&lt;/p&gt;&lt;p style=\"text-align: center\"&gt;{{Q1}} − {{Q2}} = {{T1}}&lt;/p&gt;&lt;p&gt;A continuación, se resuelve la segunda:&lt;/p&gt;&lt;p style=\"text-align: center\"&gt;{{T1}} − {{Q3}} = {{A1}}&lt;/p&gt;","seed":{"parameters":[{"name":"Q1","label":null,"min":400,"max":2000,"step":1},{"name":"Q2","label":null,"min":100,"max":200,"step":1},{"name":"Q3","label":null,"min":100,"max":200,"step":1}],"calculated":[{"name":"A1","label":"{{function}}","function":"{{Q1}}-{{Q2}}-{{Q3}}"},{"name":"T1","label":"","function":"{{Q1}}-{{Q2}}","temp":true}],"uniques":true},"algorithm":{"name":"calculateOperation","params":{"method":"equivLiteral","keyboard":"NUMERICAL"}}}</t>
  </si>
  <si>
    <t>Calcula el resultado de esta operación.
{{Q1}} − {{Q2}} + {{Q3}} = {{A1}}</t>
  </si>
  <si>
    <t>Q1: Mín = 400; Máx = 2000; Step = 1
Q2: Mín = 100; Máx = 399; Step = 1
Q3: Mín = 100; Máx = 1000; Step = 1</t>
  </si>
  <si>
    <t>A1 = {{Q1}}-{{Q2}}+{{Q3}}</t>
  </si>
  <si>
    <t>&lt;p&gt;Primero se resuelve la resta:&lt;/p&gt;&lt;p&gt;{{Q1}} − {{Q2}} = {{T1}}&lt;/p&gt;&lt;p&gt;A continuación, se resuelve la suma:&lt;/p&gt;&lt;p&gt;{{T1}} + {{Q3}} = {{A1}}&lt;/p&gt;</t>
  </si>
  <si>
    <t>{"id":"M3-NyO-11a-E-2","stimulus":"&lt;p&gt;Calcula el resultado de esta operación.&lt;/p&gt;","template":"&lt;p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400,"max":2000,"step":1},{"name":"Q2","label":null,"min":100,"max":399,"step":1},{"name":"Q3","label":null,"min":100,"max":1000,"step":1}],"calculated":[{"name":"A1","label":"{{function}}","function":"{{Q1}}-{{Q2}}+{{Q3}}"},{"name":"T1","label":"","function":"{{Q1}}-{{Q2}}","temp":true}],"uniques":true},"algorithm":{"name":"calculateOperation","params":{"method":"equivLiteral","keyboard":"NUMERICAL"}}}</t>
  </si>
  <si>
    <t>Una floristería ha preparado {{T1}} ramos de flores para San Valentín. Hasta el mediodía ha vendido {{Q1}} ramos y por la tarde han preparado otros {{Q3}}. ¿Cuántos ramos han quedado al final del día?
Han quedado {{A1}} ramos.</t>
  </si>
  <si>
    <t>Uma floricultura vende {{Q1}} ramalhetes de flores por dia. Cada ramalhete contém {{Q2}} rosas e {{Q3}} margaridas. De quantas flores essa floricultura precisa por dia?
Ela precisa de {{A1}} flores.</t>
  </si>
  <si>
    <t>Q1: Mín: 60; Máx: 100; Step: 1
Q2: Mín: 60; Máx: 100; Step: 1
Q3: Mín: 10; Máx: 80; Step: 1</t>
  </si>
  <si>
    <t>T1 = {{Q1}}+{{Q2}}
A1 = {{Q2}}+{{Q3}}</t>
  </si>
  <si>
    <t>¿Cuántos ramos ha preparado y vendido la floristería?
Tenía {{A2}} ramos de flores, de los cuales ha vendido {{A3}}. Por eso por la tarde ha preparado {{A4}} más.
[Cloze with math]
A2 = {{Q1}}+{{Q2}}
A3 = {{Q1}}
A4 = {{Q3}}</t>
  </si>
  <si>
    <t>¿Qué hay que calcular?
Cuántos ramos han quedado al final del día.*
Cuántos ramos había al inicio del día
Cuántos ramos han quedado al mediodía.
[Single choice]</t>
  </si>
  <si>
    <t>¿Con qué cálculo se pueden obtener los ramos al final del día?
{{T1}} − {{Q1}} + {{Q3}} = ...*
{{T1}} − {{Q1}} − {{Q3}} = ...
{{T1}} + {{Q1}} + {{Q3}} = ...
[Single choice]</t>
  </si>
  <si>
    <t>Para empezar, resta los ramos iniciales a los que se vendieron al mediodía.
{{T1}} − {{Q1}} = {{A5}}
[Cloze with math]
A5 = {{Q2}}</t>
  </si>
  <si>
    <t>Por último, suma a esa cantidad los ramos que se han preparado por la tarde para obtener los ramos que tiene al final del día.
{{Q2}} + {{Q3}} = {{A1}}
[Cloze with math]
A1 = {{Q2}}+{{Q3}}</t>
  </si>
  <si>
    <t>{"id":"M3-NyO-11a-A-1","seed":{"parameters":[{"name":"Q1","label":null,"min":60,"max":100,"step":1},{"name":"Q2","label":null,"min":60,"max":100,"step":1},{"name":"Q3","label":null,"min":10,"max":80,"step":1}],"uniques":true},"scaffolding":[{"id":"step-0","stimulus":"&lt;p&gt;Una floristería ha preparado {{T1}} ramos de flores para San Valentín. Hasta el mediodía ha vendido {{Q1}} ramos y por la tarde ha preparado otros {{Q3}}. ¿Cuántos ramos han quedado al final del día?&lt;/p&gt;","template":"&lt;p&gt;Han quedado {{response}} ramos.&lt;/p&gt;","seed":{"parameters":[],"calculated":[{"name":"T1","function":"{{Q1}}+{{Q2}}","temp":true},{"name":"0-A1","label":"{{function}}","function":"{{Q2}}+{{Q3}}"}]},"algorithm":{"name":"calculateOperation","params":{"method":"equivLiteral","keyboard":"NUMERICAL"}}},{"id":"step-1","stimulus":"&lt;p&gt;¿Cuántos ramos ha preparado y vendido la floristería?&lt;/p&gt;","template":"&lt;p&gt;Tenía {{response}} ramos de flores, de los cuales ha vendido {{response}}. Por eso por la tarde ha preparado {{response}} más.&lt;/p&gt;","seed":{"calculated":[{"name":"1-A2","label":"{{function}}","function":"{{Q1}}+{{Q2}}"},{"name":"1-A3","label":"{{function}}","function":"{{Q1}}"},{"name":"1-A4","label":"{{function}}","function":"{{Q3}}"}]},"algorithm":{"name":"calculateOperation","params":{"method":"equivLiteral","keyboard":"NUMERICAL"}}},{"id":"step-2","stimulus":"&lt;p&gt;¿Qué hay que calcular?&lt;/p&gt;","seed":{"calculated":[{"name":"2-A1","label":"&lt;p&gt;Cuántos ramos han quedado al final del día.&lt;/p&gt;"},{"name":"2-A2","label":"&lt;p&gt;Cuántos ramos había al inicio del día.&lt;/p&gt;","incorrect":true},{"name":"2-A3","label":"&lt;p&gt;Cuántos ramos han quedado al mediodía.&lt;/p&gt;","incorrect":true}]},"algorithm":{"name":"trueFalse","template":"Multiple choice – standard"}},{"id":"step-3","stimulus":"&lt;p&gt;¿Con qué cálculo se pueden obtener los ramos al final del día?&lt;/p&gt;","seed":{"calculated":[{"name":"T1","function":"{{Q1}}+{{Q2}}+{{Q3}}","temp":true},{"name":"3-A1","label":"&lt;p&gt;{{T1}} − {{Q1}} + {{Q3}} = ...&lt;/p&gt;","function":"{{Q2}}"},{"name":"3-A2","label":"&lt;p&gt;{{T1}} − {{Q1}} − {{Q3}} = ...&lt;/p&gt;","incorrect":true},{"name":"3-A3","label":"&lt;p&gt;{{T1}} + {{Q1}} + {{Q3}} = ...&lt;/p&gt;","incorrect":true}]},"algorithm":{"name":"trueFalse","template":"Multiple choice – standard"}},{"id":"step-4","stimulus":"&lt;p&gt;Para empezar, resta los ramos iniciales a los que se vendieron al mediodía.&lt;/p&gt;","template":"&lt;p style=\"text-align: center\"&gt;{{T1}} − {{Q1}} = {{response}}&lt;/p&gt;","seed":{"calculated":[{"name":"T1","function":"{{Q1}}+{{Q2}}","temp":true},{"name":"4-A1","label":"{{function}}","function":"{{Q2}}"}]},"algorithm":{"name":"calculateOperation","params":{"method":"equivLiteral","keyboard":"NUMERICAL"}}},{"id":"step-5","stimulus":"&lt;p&gt;Por último, suma a esa cantidad los ramos que se han preparado por la tarde para obtener los ramos que tiene al final del día.&lt;/p&gt;","template":"&lt;p&gt;{{Q2}} + {{Q3}} = {{response}}&lt;/p&gt;","seed":{"calculated":[{"name":"5-A1","label":"{{function}}","function":" {{Q2}}+{{Q3}}"}]},"algorithm":{"name":"calculateOperation","params":{"method":"equivSymbolic","keyboard":"NUMERICAL"}}}]}</t>
  </si>
  <si>
    <t>Agustín ha recibido {{T1}} € de sus padres por su cumpleaños. De ese dinero se ha gastado {{Q1}} € en libros. Al volver a casa, ha recibido {{Q3}} € de sus tíos. ¿Cuánto dinero tiene Agustín al final?
Agustín tiene {{A1}} €.</t>
  </si>
  <si>
    <t>Em uma loja de roupas, Marina usou {{Q1}} euros para pagar por {{Q2}} {{Q3}} e {{Q4}} {{Q5}}. Se cada {{Q3}} custa {{Q6}} euros e cada {{Q5}} custa {{Q7}} euros. Quanto Marina recebeu de troco?
Marina recebeu {{A1}} euros de troco.</t>
  </si>
  <si>
    <t>Q1: Mín = 80; Máx = 120; Step = 1
Q2: Mín = 20; Máx = 50; Step = 1
Q3: Mín = 10; Máx = 25; Step = 1</t>
  </si>
  <si>
    <t>¿Cuánto dinero ha recibido y gastado Agustín?
Sus padres le han dado {{A2}} €, de los cuales se ha gastado {{A3}} €, y sus tíos, {{A4}} €.
[Cloze with math]
A2 = {{T1}}
A3 = {{Q1}}
A4 = {{Q3}}</t>
  </si>
  <si>
    <t>¿Qué hay que calcular?
Cuánto dinero tiene Agustín al final.*
Cuánto dinero tiene Agustín después de comprar libros.
Cuánto dinero ha gastado Agustín.
[Single choice]</t>
  </si>
  <si>
    <t>¿Con qué cálculo se puede obtener el dinero que le ha quedado a Agustín?
{{T1}} − {{Q1}} + {{Q3}} = ...*
{{T1}} − {{Q1}} − {{Q3}} = ...
{{T1}} + {{Q1}} + {{Q3} = ...
[Single choice]</t>
  </si>
  <si>
    <t>Para empezar, resta al dinero que ha recibido de sus padres el precio de los libros.
{{T1}} € − {{Q1}} € = {{A5}} €
[Cloze with math]
A5 = {{Q2}}</t>
  </si>
  <si>
    <t>Por último, suma a esa cantidad el dinero que le han dado sus tíos para obtener cuánto tiene al final del día.
{{Q2}} € + {{Q3}} € = {{A1}} €
[Cloze with math]
A1 = {{Q2}}+{{Q3}}</t>
  </si>
  <si>
    <t>{"id":"M3-NyO-11a-A-2","seed":{"parameters":[{"name":"Q1","label":null,"min":80,"max":120,"step":1},{"name":"Q2","label":null,"min":20,"max":50,"step":1},{"name":"Q3","label":null,"min":10,"max":25,"step":1}],"uniques":true},"scaffolding":[{"id":"step-0","stimulus":"&lt;p&gt;Agustín ha recibido {{T1}} € de sus padres por su cumpleaños. De ese dinero se ha gastado {{Q1}} € en libros. Al volver a casa, ha recibido {{Q3}} € de sus tíos. ¿Cuánto dinero tiene Agustín al final?&lt;/p&gt;","template":"&lt;p&gt;Agustín tiene {{response}} €.&lt;/p&gt;","seed":{"parameters":[],"calculated":[{"name":"T1","function":"{{Q1}}+{{Q2}}","temp":true},{"name":"0-A1","label":"{{function}}","function":"{{Q2}}+{{Q3}}"}]},"algorithm":{"name":"calculateOperation","params":{"method":"equivLiteral","keyboard":"NUMERICAL"}}},{"id":"step-1","stimulus":"&lt;p&gt;¿Cuánto dinero ha recibido y gastado Agustín?&lt;/p&gt;","template":"&lt;p&gt;Sus padres le han dado {{response}} €, de los cuales se ha gastado {{response}} €, y sus tíos, {{response}} €.&lt;/p&gt;","seed":{"calculated":[{"name":"1-A2","label":"{{function}}","function":"{{Q1}}+{{Q2}}"},{"name":"1-A3","label":"{{function}}","function":"{{Q1}}"},{"name":"1-A4","label":"{{function}}","function":"{{Q3}}"}]},"algorithm":{"name":"calculateOperation","params":{"method":"equivLiteral","keyboard":"NUMERICAL"}}},{"id":"step-2","stimulus":"&lt;p&gt;¿Qué hay que calcular?&lt;/p&gt;","seed":{"calculated":[{"name":"2-A1","label":"&lt;p&gt;Cuánto dinero tiene Agustín al final.&lt;/p&gt;"},{"name":"2-A2","label":"&lt;p&gt;Cuánto dinero tiene Agustín después de comprar libros.&lt;/p&gt;","incorrect":true},{"name":"2-A3","label":"&lt;p&gt;Cuánto dinero ha gastado Agustín.&lt;/p&gt;","incorrect":true}]},"algorithm":{"name":"trueFalse","template":"Multiple choice – standard"}},{"id":"step-3","stimulus":"&lt;p&gt;¿Con qué cálculo se puede obtener el dinero que le ha quedado a Agustín?&lt;/p&gt;","seed":{"calculated":[{"name":"T1","function":"{{Q1}}+{{Q2}}","temp":true},{"name":"3-A1","label":"&lt;p&gt;{{T1}} − {{Q1}} + {{Q3}} = ...&lt;/p&gt;","function":"{{Q2}}"},{"name":"3-A2","label":"&lt;p&gt;{{T1}} − {{Q1}} − {{Q3}} = ...&lt;/p&gt;","incorrect":true},{"name":"3-A3","label":"&lt;p&gt;{{T1}} + {{Q1}} + {{Q3}} = ...&lt;/p&gt;","incorrect":true}]},"algorithm":{"name":"trueFalse","template":"Multiple choice – standard"}},{"id":"step-4","stimulus":"&lt;p&gt;Para empezar, resta al dinero que ha recibido de sus padres el precio de los libros.&lt;/p&gt;","template":"&lt;p style=\"text-align: center\"&gt;{{T1}} − {{Q1}} = {{response}}&lt;/p&gt;","seed":{"calculated":[{"name":"T1","function":"{{Q1}}+{{Q2}}","temp":true},{"name":"4-A1","label":"{{function}}","function":"{{Q2}}"}]},"algorithm":{"name":"calculateOperation","params":{"method":"equivLiteral","keyboard":"NUMERICAL"}}},{"id":"step-5","stimulus":"&lt;p&gt;Por último, suma a esa cantidad el dinero que le han dado sus tíos para obtener cuánto tiene al final del día.&lt;/p&gt;","template":"&lt;p&gt;{{Q2}} + {{Q3}} = {{response}}&lt;/p&gt;","seed":{"calculated":[{"name":"5-A1","label":"{{function}}","function":" {{Q2}}+{{Q3}}"}]},"algorithm":{"name":"calculateOperation","params":{"method":"equivSymbolic","keyboard":"NUMERICAL"}}}]}</t>
  </si>
  <si>
    <t>Josefa tiene {{T1}} minutos para hacer los deberes. Ha empleado {{Q2}} minutos en matemáticas y {{Q3}} minutos leyendo para la asignatura de lengua. ¿Cuántos minutos le han sobrado?
Le han sobrado {{A1}} minutos.</t>
  </si>
  <si>
    <t>Em um trem de viagem que parte de Madrid para Barcelona, embarcaram {{T1}} passageiros. Passando por Tarragona desceram {{Q1}} passageiros e entraram o {{Q2}} dessa quantidade. Quantos passageiros desembarcaram em Barcelona?
Desembarcaram {{A1}} passageiros em Barcelona.</t>
  </si>
  <si>
    <t>Q1: Mín = 10; Máx = 60; Step = 1
Q2: Mín = 10; Máx = 60; Step = 1
Q3: Mín = 10; Máx = 60; Step = 1</t>
  </si>
  <si>
    <t>T1 = {{Q1}}+{{Q2}}+{{Q3}}
A1 = {{Q1}}</t>
  </si>
  <si>
    <t>¿Cómo ha distribuido su tiempo de estudio Josefa?
Tiene {{A2}} minutos para estudiar, de los cuales ha pasado {{A3}} minutos con matemáticas y {{A4}} leyendo.
[Cloze with math]
A2 = {{T1}}
A3 = {{Q2}}
A4 = {{Q3}}</t>
  </si>
  <si>
    <t>¿Qué pide el enunciado?
Cuántos minutos le han sobrado a Josefa.*
Cuántos minutos ha empleado en los deberes.
Cuántos minutos ha estado leyendo.
[Single choice]</t>
  </si>
  <si>
    <t>¿Con qué cálculo se pueden obtener los minutos libres de Josefa?
{{T1}} − {{Q2}} − {{Q3}} = ...*
{{T1}} − {{Q2}} + {{Q3}} = ...
{{T1}} + {{Q2}} + {{Q3} = ...
[Single choice]</t>
  </si>
  <si>
    <t>Para empezar, resta al tiempo disponible los minutos que Josefa ha empleado estudiando matemáticas.
{{T1}} − {{Q2}} = {{A5}}
[Cloze with math]
{{A5}} = {{T1}}-{{Q2}}</t>
  </si>
  <si>
    <t>Por último, resta a esa cantidad los minutos que ha estado leyendo Josefa para obtener el tiempo que le ha quedado libre.
{{T2}} − {{Q3}} = {{A1}}
[Cloze with math]
T2 = {{T1}}-{{Q3}}
A1 = {{Q1}}</t>
  </si>
  <si>
    <t>{"id":"M3-NyO-11a-A-3","seed":{"parameters":[{"name":"Q1","label":null,"min":10,"max":60,"step":1},{"name":"Q2","label":null,"min":10,"max":60,"step":1},{"name":"Q3","label":null,"min":10,"max":60,"step":1}],"uniques":true},"scaffolding":[{"id":"step-0","stimulus":"&lt;p&gt;Josefa tiene {{T1}} minutos para hacer los deberes. Ha empleado {{Q2}} minutos en matemáticas y {{Q3}} minutos leyendo para la asignatura de lengua. ¿Cuántos minutos le han sobrado?&lt;/p&gt;","template":"&lt;p&gt;Le han sobrado {{response}} minutos.&lt;/p&gt;","seed":{"parameters":[],"calculated":[{"name":"T1","function":"{{Q1}}+{{Q2}}+{{Q3}}","temp":true},{"name":"0-A1","label":"{{function}}","function":"{{Q1}}"}]},"algorithm":{"name":"calculateOperation","params":{"method":"equivLiteral","keyboard":"NUMERICAL"}}},{"id":"step-1","stimulus":"&lt;p&gt;¿Cómo ha distribuido su tiempo de estudio Josefa?&lt;/p&gt;","template":"&lt;p&gt;Tiene {{response}} minutos para estudiar, de los cuales ha pasado {{response}} minutos con matemáticas y {{response}} leyendo.&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minutos le han sobrado a Josefa.&lt;/p&gt;"},{"name":"2-A2","label":"&lt;p&gt;Cuántos minutos ha empleado en los deberes.&lt;/p&gt;","incorrect":true},{"name":"2-A3","label":"&lt;p&gt;Cuántos minutos ha estado leyendo.&lt;/p&gt;","incorrect":true}]},"algorithm":{"name":"trueFalse","template":"Multiple choice – standard"}},{"id":"step-3","stimulus":"&lt;p&gt;¿Con qué cálculo se pueden obtener los minutos libres de Josefa?&lt;/p&gt;","seed":{"calculated":[{"name":"T1","function":"{{Q1}}+{{Q2}}+{{Q3}}","temp":true},{"name":"3-A1","label":"&lt;p&gt;{{T1}} − {{Q2}} − {{Q3}} = ...&lt;/p&gt;","function":"{{Q2}}"},{"name":"3-A2","label":"&lt;p&gt;{{T1}} − {{Q2}} + {{Q3}} = ...&lt;/p&gt;","incorrect":true},{"name":"3-A3","label":"&lt;p&gt;{{T1}} + {{Q2}} + {{Q3}} = ...&lt;/p&gt;","incorrect":true}]},"algorithm":{"name":"trueFalse","template":"Multiple choice – standard"}},{"id":"step-4","stimulus":"&lt;p&gt;Para empezar, resta al tiempo disponible los minutos que Josefa ha empleado estudiando matemáticas.&lt;/p&gt;","template":"&lt;p style=\"text-align: center\"&gt;{{T1}} − {{Q2}} = {{response}}&lt;/p&gt;","seed":{"calculated":[{"name":"T1","function":"{{Q1}}+{{Q2}}+{{Q3}}","temp":true},{"name":"4-A1","label":"{{function}}","function":"{{T1}}-{{Q2}}"}]},"algorithm":{"name":"calculateOperation","params":{"method":"equivLiteral","keyboard":"NUMERICAL"}}},{"id":"step-5","stimulus":"&lt;p&gt;Por último, resta a esa cantidad los minutos que ha estado leyendo Josefa para obtener el tiempo que le ha quedado libre.&lt;/p&gt;","template":"&lt;p&gt;{{T2}} − {{Q3}} = {{response}}&lt;/p&gt;","seed":{"calculated":[{"name":"T1","function":"{{Q1}}+{{Q2}}+{{Q3}}","temp":true},{"name":"T2","function":"{{T1}}-{{Q2}}","temp":true},{"name":"5-A1","label":"{{function}}","function":" {{Q1}}"}]},"algorithm":{"name":"calculateOperation","params":{"method":"equivSymbolic","keyboard":"NUMERICAL"}}}]}</t>
  </si>
  <si>
    <t>El juego de bloques de Hugo tiene {{T1}} piezas. Su madre le ha dado {{Q2}} piezas a su hermana para que juegue y {{Q3}} a un amigo de Hugo. ¿Cuántos bloques le quedan a Hugo?
Le quedan {{A1}} bloques.</t>
  </si>
  <si>
    <t>Q1: Mín = 100; Máx = 250; Step = 1
Q2: Mín = 100; Máx = 250; Step = 1
Q3: Mín = 100; Máx = 250; Step = 1</t>
  </si>
  <si>
    <t>¿Cuántos bloques componen el juego?
El juego tiene {{A2}} bloques, de los cuales la hermana de Hugo ha recibido {{A3}} y su amigo, {{A4}}.
[Cloze with math]
A2 = {{T1}}
A3 = {{Q2}}
A4 = {{Q3}}</t>
  </si>
  <si>
    <t>¿Qué pide el enunciado?
Cuántos bloques le quedan a Hugo.*
Cuantos bloques ha repartido la madre de Hugo.
Cuántos bloques tiene el juego en total.
[Single choice]</t>
  </si>
  <si>
    <t>¿Con qué cálculo se puede obtener el número de bloques que le quedan a Hugo?
{{T1}} − {{Q2}} − {{Q3}} = ...*
{{T1}} − {{Q2}} + {{Q3}} = ...
{{T1}} + {{Q2}} + {{Q3} = ...
[Single choice]</t>
  </si>
  <si>
    <t>Empieza restando a la cantidad total de bloques los que la madre le ha dado a la hermana de Hugo.
{{T1}} − {{Q2}} = {{A5}}
[Cloze with math]
{{A5}} = {{T1}}-{{Q2}}</t>
  </si>
  <si>
    <t>Por último, resta a esa cantidad los bloques que ha recibido el amigo de Hugo para obtener los que le quedan a él.
{{T2}} − {{Q3}} = {{A1}}
[Cloze with math]
T2 = {{T1}}-{{Q3}}
A1 = {{Q1}}</t>
  </si>
  <si>
    <t>{"id":"M3-NyO-11a-A-4","seed":{"parameters":[{"name":"Q1","label":null,"min":100,"max":250,"step":1},{"name":"Q2","label":null,"min":100,"max":250,"step":1},{"name":"Q3","label":null,"min":100,"max":250,"step":1}],"uniques":true},"scaffolding":[{"id":"step-0","stimulus":"&lt;p&gt;El juego de bloques de Hugo tiene {{T1}} piezas. Su madre le ha dado {{Q2}} piezas a su hermana para que juegue y {{Q3}} a un amigo de Hugo. ¿Cuántos bloques le quedan a Hugo?&lt;/p&gt;","template":"&lt;p&gt;Le quedan {{response}} bloques.&lt;/p&gt;","seed":{"parameters":[],"calculated":[{"name":"T1","function":"{{Q1}}+{{Q2}}+{{Q3}}","temp":true},{"name":"0-A1","label":"{{function}}","function":"{{Q1}}"}]},"algorithm":{"name":"calculateOperation","params":{"method":"equivLiteral","keyboard":"NUMERICAL"}}},{"id":"step-1","stimulus":"&lt;p&gt;¿Cuántos bloques componen el juego?&lt;/p&gt;","template":"&lt;p&gt;El juego tiene {{response}} bloques, de los cuales la hermana de Hugo ha recibido {{response}} y su amigo, {{response}}.&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bloques le quedan a Hugo.&lt;/p&gt;"},{"name":"2-A2","label":"&lt;p&gt;Cuantos bloques ha repartido la madre de Hugo.&lt;/p&gt;","incorrect":true},{"name":"2-A3","label":"&lt;p&gt;Cuántos bloques tiene el juego en total.&lt;/p&gt;","incorrect":true}]},"algorithm":{"name":"trueFalse","template":"Multiple choice – standard"}},{"id":"step-3","stimulus":"&lt;p&gt;¿Con qué cálculo se puede obtener el número de bloques que le quedan a Hugo?&lt;/p&gt;","seed":{"calculated":[{"name":"T1","function":"{{Q1}}+{{Q2}}+{{Q3}}","temp":true},{"name":"3-A1","label":"&lt;p&gt;{{T1}}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bloques los que la madre le ha dado a la hermana de Hugo.&lt;/p&gt;","template":"&lt;p style=\"text-align: center\"&gt;{{T1}} − {{Q2}} = {{response}}&lt;/p&gt;","seed":{"calculated":[{"name":"T1","function":"{{Q1}}+{{Q2}}+{{Q3}}","temp":true},{"name":"4-A1","label":"{{function}}","function":"{{T1}}-{{Q2}}"}]},"algorithm":{"name":"calculateOperation","params":{"method":"equivLiteral","keyboard":"NUMERICAL"}}},{"id":"step-5","stimulus":"&lt;p&gt;Por último, resta a esa cantidad los bloques que ha recibido el amigo de Hugo para obtener los que le quedan a él.&lt;/p&gt;","template":"&lt;p&gt;{{T2}} − {{Q3}} = {{response}}&lt;/p&gt;","seed":{"calculated":[{"name":"T1","function":"{{Q1}}+{{Q2}}+{{Q3}}","temp":true},{"name":"T2","function":"{{T1}}-{{Q2}}","temp":true},{"name":"5-A1","label":"{{function}}","function":" {{Q1}}"}]},"algorithm":{"name":"calculateOperation","params":{"method":"equivSymbolic","keyboard":"NUMERICAL"}}}]}</t>
  </si>
  <si>
    <t>El cofre de un tesoro pirata tiene {{T1}} monedas: {{Q2}} son de bronce, {{Q3}} de plata y el resto de oro. ¿Cuántas monedas de oro hay en el cofre?
En el cofre hay {{A1}} monedas de oro.</t>
  </si>
  <si>
    <t>Q1: Mín = 500; Máx = 2000; Step = 1
Q2: Mín = 500; Máx = 2000; Step = 1
Q3: Mín = 500; Máx = 2000; Step = 1</t>
  </si>
  <si>
    <t>¿Cuántas monedas hay en el cofre?
El cofre tiene {{A2}} monedas, de las cuales {{A3}} son de bronce y {{A4}}, de plata.
[Cloze with math]
A2 = {{T1}}
A3 = {{Q2}}
A4 = {{Q3}}</t>
  </si>
  <si>
    <t>¿Qué pide el enunciado?
Cuántas monedas de oro hay en el cofre.*
Cuántas monedas de hay en el cofre en total.
Cuántas monedas de bronce hay en el cofre.
[Single choice]</t>
  </si>
  <si>
    <t>¿Con qué cálculo se puede obtener el número de monedas de oro?
{{T1}} − {{Q2}} − {{Q3}} = ...*
{{T1}} − {{Q2}} + {{Q3}} = ...
{{T1}} + {{Q2}} + {{Q3} = ...
[Single choice]</t>
  </si>
  <si>
    <r>
      <rPr>
        <rFont val="Calibri"/>
        <color rgb="FF000000"/>
        <sz val="12.0"/>
      </rPr>
      <t xml:space="preserve">Empieza restando a la cantidad total de monedas las monedas de bronce.
{{T1}} − {{Q2}} = {{A5}}
</t>
    </r>
    <r>
      <rPr>
        <rFont val="Calibri"/>
        <color rgb="FF000000"/>
        <sz val="12.0"/>
      </rPr>
      <t xml:space="preserve">[Cloze with math]
</t>
    </r>
    <r>
      <rPr>
        <rFont val="Calibri"/>
        <color rgb="FF000000"/>
        <sz val="12.0"/>
      </rPr>
      <t>{{A5}} = {{T1}}-{{Q2}}</t>
    </r>
  </si>
  <si>
    <t>Por último, resta a esa cantidad las monedas de plata para obtener las monedas de oro del cofre.
{{T2}} − {{Q3}} = {{A1}}
[Cloze with math]
T2 = {{T1}}-{{Q3}}
A1 = {{Q1}}</t>
  </si>
  <si>
    <t>{"id":"M3-NyO-11a-A-5","seed":{"parameters":[{"name":"Q1","label":null,"min":500,"max":2000,"step":1},{"name":"Q2","label":null,"min":500,"max":2000,"step":1},{"name":"Q3","label":null,"min":500,"max":2000,"step":1}],"uniques":true},"scaffolding":[{"id":"step-0","stimulus":"&lt;p&gt;El cofre de un tesoro pirata tiene {{T1}} monedas: {{Q2}} son de bronce, {{Q3}} de plata y el resto de oro. ¿Cuántas monedas de oro hay en el cofre?&lt;/p&gt;","template":"&lt;p&gt;En el cofre hay {{response}} monedas de oro.&lt;/p&gt;","seed":{"parameters":[],"calculated":[{"name":"T1","function":"{{Q1}}+{{Q2}}+{{Q3}}","temp":true},{"name":"0-A1","label":"{{function}}","function":"{{Q1}}"}]},"algorithm":{"name":"calculateOperation","params":{"method":"equivLiteral","keyboard":"NUMERICAL"}}},{"id":"step-1","stimulus":"&lt;p&gt;¿Cuántas monedas hay en el cofre?&lt;/p&gt;","template":"&lt;p&gt;El cofre tiene {{response}} monedas, de las cuales {{response}} son de bronce y {{response}}, de plata.&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enunciado?&lt;/p&gt;","seed":{"calculated":[{"name":"2-A1","label":"&lt;p&gt;Cuántas monedas de oro hay en el cofre.&lt;/p&gt;"},{"name":"2-A2","label":"&lt;p&gt;Cuántas monedas de hay en el cofre en total.&lt;/p&gt;","incorrect":true},{"name":"2-A3","label":"&lt;p&gt;Cuántas monedas de bronce hay en el cofre.&lt;/p&gt;","incorrect":true}]},"algorithm":{"name":"trueFalse","template":"Multiple choice – standard"}},{"id":"step-3","stimulus":"&lt;p&gt;¿Con qué cálculo se puede obtener el número de monedas de oro?&lt;/p&gt;","seed":{"calculated":[{"name":"T1","function":"{{Q1}}+{{Q2}}+{{Q3}}","temp":true},{"name":"3-A1","label":"&lt;p&gt;{{T1}}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monedas las monedas de bronce.&lt;/p&gt;","template":"&lt;p style=\"text-align: center\"&gt;{{T1}} − {{Q2}} = {{response}}&lt;/p&gt;","seed":{"calculated":[{"name":"T1","function":"{{Q1}}+{{Q2}}+{{Q3}}","temp":true},{"name":"4-A1","label":"{{function}}","function":"{{T1}}-{{Q2}}"}]},"algorithm":{"name":"calculateOperation","params":{"method":"equivLiteral","keyboard":"NUMERICAL"}}},{"id":"step-5","stimulus":"&lt;p&gt;Por último, resta a esa cantidad las monedas de plata para obtener las monedas de oro del cofre.&lt;/p&gt;","template":"&lt;p&gt;{{T2}} − {{Q3}} = {{response}}&lt;/p&gt;","seed":{"calculated":[{"name":"T1","function":"{{Q1}}+{{Q2}}+{{Q3}}","temp":true},{"name":"T2","function":"{{T1}}-{{Q2}}","temp":true},{"name":"5-A1","label":"{{function}}","function":" {{Q1}}"}]},"algorithm":{"name":"calculateOperation","params":{"method":"equivSymbolic","keyboard":"NUMERICAL"}}}]}</t>
  </si>
  <si>
    <t>M3-NyO-12a</t>
  </si>
  <si>
    <t>Aproxima números a las unidades y decenas de millar (nºs naturales de 4 y 5 cifras)</t>
  </si>
  <si>
    <t>Selecciona la unidad de millar más cercana a {{T1}}.
A1*
A2
A3
A4
A5
(Se ven solo 3 opciones.)</t>
  </si>
  <si>
    <t>Escoge a qué decena se aproxima el número {{Q1}}.
A1*
A2
A3
A1 = math.round({{Q1}}/1000)*1000
A2 = math.round({{Q1}}/1000)*1000 + 100
A3 = math.round({{Q1}}/1000)*1000 - 100
{{Q1}} → {{A1}}
{{Q2}} → {{A2}}
{{Q3}} → {{A3}}</t>
  </si>
  <si>
    <t>Q1: Mín: 1000; Máx: 9000; Step: 1000
Q2: [100, 200, 300, 400, 600, 700, 800, 900]</t>
  </si>
  <si>
    <t>T1 = {{Q1}}+{{Q2}}
A1 = Lemonlib.round({{T1}}/1000)*1000
A2 = Lemonlib.round({{T1}}/1000)*1000 + 1000
A3 = Lemonlib.round({{T1}}/1000)*1000 - 1000
A4 = Lemonlib.round({{T1}}/1000)*1000 + 2000
A5 = Lemonlib.round({{T1}}/1000)*1000 - 2000</t>
  </si>
  <si>
    <t>Para aproximar un número a las unidades de millar, hay que buscar entre qué dos unidades de millar se encuentra y elegir la más cercana.</t>
  </si>
  <si>
    <t>&lt;p&gt;Para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t>
  </si>
  <si>
    <t>T2 = math.floor({{T1}}/1000)*1000
T3 = math.ceil({{T1}}/1000)*1000
T4 = {{T1}}-{{T2}}
T5 = {{T3}}-{{T1}}</t>
  </si>
  <si>
    <t>{"id":"M3-NyO-12a-I-1","stimulus":"&lt;p&gt;Selecciona la unidad de millar más cercana a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seed":{"parameters":[{"name":"Q1","label":null,"min":3000,"max":9000,"step":1000},{"name":"Q2","label":null,"list":["100","200","300","400","600","700","800","900"]}],"calculated":[{"name":"T1","function":"{{Q1}}+{{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t>
  </si>
  <si>
    <t>Selecciona la decena de millar más cercana a {{T1}}.
A1*
A2
A3
A4
A5
Se ven 3 opciones.</t>
  </si>
  <si>
    <t xml:space="preserve">Escoge a qué decena se aproxima el número {{Q1}}.
A1*
A2
A3
A1 = math.round({{Q1}}/1000)*1000
A2 = math.round({{Q1}}/1000)*1000 + 100
A3 = math.round({{Q1}}/1000)*1000 - 100
</t>
  </si>
  <si>
    <t>Q1: Mín: 10000; Máx: 90000; Step: 10000
Q2: [1000, 2000, 3000, 4000, 6000, 7000, 8000, 9000]</t>
  </si>
  <si>
    <t>T1 = {{Q1}}+{{Q2}}
A1 = Lemonlib.round({{T1}}/10000)*10000
A2 = Lemonlib.round({{T1}}/10000)*10000 + 10000
A3 = Lemonlib.round({{T1}}/10000)*10000 - 10000
A4 = Lemonlib.round({{T1}}/10000)*10000 + 20000
A5 = Lemonlib.round({{T1}}/10000)*10000 - 20000</t>
  </si>
  <si>
    <t>Para aproximar un número a las decenas de millar, hay que buscar entre qué dos unidades de millar se encuentra y elegir la más cercana.</t>
  </si>
  <si>
    <t>&lt;p&gt;Para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t>
  </si>
  <si>
    <t>T2 = math.floor({{T1}}/10000)*10000
T3 = math.ceil({{T1}}/10000)*10000
T4 = {{T1}}-{{T2}}
T5 = {{T3}}-{{T1}}</t>
  </si>
  <si>
    <t>{"id":"M3-NyO-12a-I-2","stimulus":"&lt;p&gt;Selecciona la decena de millar más cercana a {{T1}}.&lt;/p&gt;","hint":"&lt;p&gt;Para aproximar un número a las decenas de millar, hay que buscar entre qué dos unidades de millar se encuentra y elegir la más cercana.&lt;/p&gt;","feedback":"&lt;p&gt;Para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seed":{"parameters":[{"name":"Q1","label":null,"min":30000,"max":90000,"step":10000},{"name":"Q2","label":null,"list":["1000","2000","3000","4000","6000","7000","8000","9000"]}],"calculated":[{"name":"T1","function":"{{Q1}}+{{Q2}}","temp":true},{"name":"T2","function":"math.floor({{T1}}/10000)*10000","temp":true},{"name":"T3","function":"math.ceil({{T1}}/10000)*10000","temp":true},{"name":"T4","function":"{{T1}}-{{T2}}","temp":true},{"name":"T5","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t>
  </si>
  <si>
    <t>Escribe la unidad de millar más próxima al número {{T1}}.
La unidad de millar más cercana a {{T1}}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</si>
  <si>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</si>
  <si>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T1 = {{Q1}}+{{Q2}}
A1 = Lemonlib.round({{Q1}}/1000)*1000</t>
  </si>
  <si>
    <t>¿Qué pide el enunciado? 
El número aproximado a las unidades de millar.*
El número aproximado a las decenas de millar.
El número aproximado a las decenas.
(single choice)</t>
  </si>
  <si>
    <t>Completa el siguiente texto. 
Para aproximar un número a las unidades de millar hay que buscar entre qué dos [unidades de millar*/decenas/centenas] se encuentra y elegir [la más cercana*/la más lejana].
 (Drop down)</t>
  </si>
  <si>
    <t>{{T1}} está entre {{T2}} y {{T3}}. ¿Cuántas unidades lo separan de cada unidad de millar?
{{T1}} está a {{A3}} unidades de {{T2}}.
{{T1}} está a {{A4}} unidades de {{T3}}.
(cloze math)
T1 = {{Q1}}+{{Q2}}
T2 = math.floor({{T1}}/1000)*1000
T3 = math.ceil({{T1}}/1000)*1000
A3 = {{T1}}-{{T2}}
A4 = {{T3}}-{{T1}}</t>
  </si>
  <si>
    <t>Sabiendo que {{T1}} está a {{T4}} unidades de {{T2}} y a {{T5}} unidades de {{T3}}, completa el siguiente texto.
La unidad de millar más próxima a {{T1}} es {{A1}}.
(cloze math)
T1 = {{Q1}}+{{Q2}}
T2 = math.floor({{T1}}/1000)*1000
T3 = math.ceil({{T1}}/1000)*1000
T4 = {{T1}}-{{T2}}
T5 = {{T3}}-{{T1}}
A1 = Lemonlib.round({{Q1}}/1000)*1000</t>
  </si>
  <si>
    <t>{"id":"M3-NyO-12a-E-1","seed":{"parameters":[{"name":"Q1","label":null,"min":1000,"max":9000,"step":1000},{"name":"Q2","list":["100","200","300","400","600","700","800","900"]}],"uniques":true},"scaffolding":[{"id":"step-0","stimulus":"&lt;p&gt;Escribe la unidad de millar más próxima al número {{T1}}.&lt;/p&gt;","template":"&lt;p&gt;La unidad de millar más cercana a {{T1}} es {{response}}.&lt;/p&gt;","seed":{"parameters":[],"calculated":[{"name":"A1","function":"math.round({{T1}}/1000)*1000"},{"name":"T1","function":"{{Q1}}+{{Q2}}","temp":true}]},"algorithm":{"name":"calculateOperation","params":{"method":"equivLiteral","keyboard":"NUMERICAL"}}},{"id":"step-1","stimulus":"&lt;p&gt;¿Qué pide el enunciado?&lt;/p&gt;","seed":{"calculated":[{"name":"1-A1","label":"&lt;p&gt;El número aproximado a las decenas de millar.&lt;/p&gt;","incorrect":true},{"name":"1-A2","label":"&lt;p&gt;El número aproximado a las decenas.&lt;/p&gt;","incorrect":true},{"name":"1-A3","label":"&lt;p&gt;El número aproximado a las unidades de millar.&lt;/p&gt;"}]},"algorithm":{"name":"trueFalse","template":"Multiple choice – standard"}},{"id":"step-2","stimulus":"&lt;p&gt;Completa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down"}},{"id":"step-3","stimulus":"&lt;p&gt;{{T1}}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-4","stimulus":"&lt;p&gt;Sabiendo que {{T1}} está a {{T4}} unidades de {{T2}} y a {{T5}} unidades de {{T3}}, completa el siguiente texto.&lt;/p&gt;","template":"&lt;p&gt;La unidad de millar más próxima a {{T1}}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</si>
  <si>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Escribe la decena de millar más próxima al número {{T1}}.
La decena de millar más cercana a {{T1}}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</si>
  <si>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</si>
  <si>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T1 = {{Q1}}+{{Q2}}
A1 = Lemonlib.round({{Q1}}/10000)*10000</t>
  </si>
  <si>
    <t>¿Qué pide el enunciado?
El número aproximado a la decenas de millar. *
El número aproximado a las unidades de millar.
El número aproximado a las decenas.
(single choice)</t>
  </si>
  <si>
    <t>Completa el siguiente texto. 
Para aproximar un número a las decenas de millar hay que buscar entre qué dos [decenas de millar */decenas/centenas] se encuentra y elegir [la más cercana*/la más lejana].
 (Drop down)</t>
  </si>
  <si>
    <t>{{T1}} está entre {{T2}} y {{T3}}. ¿Cuántas unidades lo separan de cada decena de millar?
{{T1}} está a {{A3}} unidades de {{T2}}.
{{T1}} está a {{A4}} unidades de {{T3}}.
(cloze math)
T1 = {{Q1}}+{{Q2}}
T2 = math.floor({{T1}}/10000)*10000
T3 = math.ceil({{T1}}/10000)*10000
A3 = {{T1}}-{{T2}}
A4 = {{T3}}-{{T1}}</t>
  </si>
  <si>
    <t>Sabiendo que {{T1}} está a {{T4}} unidades de {{T2}} y a {{T5}} unidades de {{T3}}, completa el siguiente texto.
La decena de millar más próxima a {{T1}} es {{A1}}.
(cloze math)
T1 = {{Q1}}+{{Q2}}
T2 = math.floor({{T1}}/10000)*10000
T3 = math.ceil({{T1}}/10000)*10000
T4 = {{T1}}-{{T2}}
T5 = {{T3}}-{{T1}}
A1 = Lemonlib.round({{Q1}}/10000)*10000</t>
  </si>
  <si>
    <t>{"id":"M3-NyO-12a-E-2","seed":{"parameters":[{"name":"Q1","label":null,"min":10000,"max":90000,"step":10000},{"name":"Q2","list":["1000","2000","3000","4000","6000","7000","8000","9000"]}],"uniques":true},"scaffolding":[{"id":"step-0","stimulus":"&lt;p&gt;Escribe la decena de millar más próxima al número {{T1}}.&lt;/p&gt;","template":"&lt;p&gt;La decena de millar más cercana a {{T1}} es {{response}}.&lt;/p&gt;","seed":{"parameters":[],"calculated":[{"name":"A1","function":"math.round({{T1}}/10000)*10000"},{"name":"T1","function":"{{Q1}}+{{Q2}}","temp":true}]},"algorithm":{"name":"calculateOperation","params":{"method":"equivLiteral","keyboard":"NUMERICAL"}}},{"id":"step-1","stimulus":"&lt;p&gt;¿Qué pide el enunciado?&lt;/p&gt;","seed":{"calculated":[{"name":"1-A1","label":"&lt;p&gt;El número aproximado a las decenas.&lt;/p&gt;","incorrect":true},{"name":"1-A2","label":"&lt;p&gt;El número aproximado a las unidades de millar.&lt;/p&gt;","incorrect":true},{"name":"1-A3","label":"&lt;p&gt;El número aproximado a la decenas de millar.&lt;/p&gt;"}]},"algorithm":{"name":"trueFalse","template":"Multiple choice – standard"}},{"id":"step-2","stimulus":"&lt;p&gt;Completa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down"}},{"id":"step-3","stimulus":"&lt;p&gt;{{T1}}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-4","stimulus":"&lt;p&gt;Sabiendo que {{T1}} está a {{T4}} unidades de {{T2}} y a {{T5}} unidades de {{T3}}, completa el siguiente texto.&lt;/p&gt;","template":"&lt;p&gt;La decena de millar más próxima a {{T1}}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</si>
  <si>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Carolina tiene &lt;span class=\"no-break\"&gt;{{T1}} €&lt;/span&gt; en su cuenta bancaria. Aproxima esta cantidad a la unidad de millar más cercana.
La unidad de millar más cercana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</si>
  <si>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</si>
  <si>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T1 = {{Q1}}+{{Q2}}
A1 = Lemonlib.round({{T1}}/1000)*1000</t>
  </si>
  <si>
    <t>Sin aproximar, ¿cuántos euros tiene Carolina en su cuenta?
Tiene &lt;span class=\"no-break\"&gt;{{A2}} €&lt;/span&gt; en su cuenta.
(cloze math)
A2 = {{Q1}}+{{Q2}}</t>
  </si>
  <si>
    <t>¿Qué pide el enunciado?
Aproximar los ahorros de Carolina a las unidades de millar.*
Aproximar los ahorros de Carolina a las centenas.
Aproximar los ahorros de Carolina a las decenas de millar.
(single choice)</t>
  </si>
  <si>
    <t>Completa el siguiente texto. 
Para aproximar un número a las unidades de millar hay que buscar entre qué dos [unidades de millar */decenas/centenas] se encuentra y elegir [la más cercana*/la más lejana].
(Drop down)</t>
  </si>
  <si>
    <t>Sabiendo que {{T1}} está a {{T4}} unidades de {{T2}} y a {{T5}} unidades de {{T3}}, completa el siguiente texto.
El millar más próximo a los &lt;span class=\"no-break\"&gt;{{T1}} €&lt;/span&gt; que tiene Carolina es {{A1}}.
(cloze math)
T1 = {{Q1}}+{{Q2}}
T2 = math.floor({{T1}}/1000)*1000
T3 = math.ceil({{T1}}/1000)*1000
T4 = {{T1}}-{{T2}}
T5 = {{T3}}-{{T1}}
A1 = Lemonlib.round({{T1}}/1000)*1000</t>
  </si>
  <si>
    <t>{"id":"M3-NyO-12a-A-1","seed":{"parameters":[{"name":"Q1","label":null,"min":1000,"max":9000,"step":1000},{"name":"Q2","list":["100","200","300","400","600","700","800","900"]}],"uniques":true},"scaffolding":[{"id":"step-0","stimulus":"&lt;p&gt;Carolina tiene &lt;span class=\"no-break\"&gt;{{T1}} €&lt;/span&gt; en su cuenta bancaria. Aproxima esta cantidad a la unidad de millar más cercana.&lt;/p&gt;","template":"&lt;p&gt;La unidad de millar más cercana es {{response}}.&lt;/p&gt;","seed":{"parameters":[],"calculated":[{"name":"A1","function":"math.round({{T1}}/1000)*1000"},{"name":"T1","function":"{{Q1}}+{{Q2}}","temp":true}]},"algorithm":{"name":"calculateOperation","params":{"method":"equivLiteral","keyboard":"NUMERICAL"}}},{"id":"step-1","stimulus":"&lt;p&gt;Sin aproximar, ¿cuántos euros tiene Carolina en su cuenta?&lt;/p&gt;","template":"&lt;p&gt;Tiene &lt;span class=\"no-break\"&gt;{{response}} €&lt;/span&gt; en su cuenta.&lt;/p&gt;","seed":{"calculated":[{"name":"A2","function":"{{Q1}}+{{Q2}}"}]},"algorithm":{"name":"calculateOperation","params":{"method":"equivLiteral","decimalPlaces":2,"keyboard":"NUMERICAL"}}},{"id":"step-2","stimulus":"&lt;p&gt;¿Qué pide el enunciado?&lt;/p&gt;","seed":{"calculated":[{"name":"1-A1","label":"&lt;p&gt;Aproximar los ahorros de Carolina a las decenas de millar.&lt;/p&gt;","incorrect":true},{"name":"1-A2","label":"&lt;p&gt;Aproximar los ahorros de Carolina a las centenas.&lt;/p&gt;","incorrect":true},{"name":"1-A3","label":"&lt;p&gt;Aproximar los ahorros de Carolina a las unidades de millar.&lt;/p&gt;"}]},"algorithm":{"name":"trueFalse","template":"Multiple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los &lt;span class=\"no-break\"&gt;{{T1}} €&lt;/span&gt; que tiene Carolina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</si>
  <si>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Una arqueóloga ha encontrado un fósil de {{T1}} años. ¿Cuál es la decena de millar más cercana a este número?
La decena de millar más cercana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</si>
  <si>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</si>
  <si>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T1 = {{Q1}}+{{Q2}}
A1 = Lemonlib.round({{T1}}/10000)*10000</t>
  </si>
  <si>
    <t>Sin aproximar, ¿cuántos años tiene el fósil?
El fósil tiene {{A2}} años.
(cloze math)
A2 = {{Q1}}+{{Q2}}</t>
  </si>
  <si>
    <t>¿Qué pide el enunciado?
Aproximar la edad del fósil a las decenas de millar.*
Aproximar la edad del fósil a las centenas.
Aproximar la edad del fósil a las unidades de millar.
(single choice)</t>
  </si>
  <si>
    <t>Completa el siguiente texto. 
Para aproximar un número a las decenas de millar hay que buscar entre qué dos [decenas de millar */decenas/unidades de millar] se encuentra y elegir [la más cercana*/la más lejana].
(Drop down)</t>
  </si>
  <si>
    <t>Sabiendo que {{T1}} está a {{T4}} unidades de {{T2}} y a {{T5}} unidades de {{T3}}, completa el siguiente texto.
La decena de millar más próxima a los {{T1}} años que tiene el fósil hallado es {{A1}}.
(cloze math)
T1 = {{Q1}}+{{Q2}}
T2 = math.floor({{T1}}/10000)*10000
T3 = math.ceil({{T1}}/10000)*10000
T4 = {{T1}}-{{T2}}
T5 = {{T3}}-{{T1}}
A1 = Lemonlib.round({{T1}}/10000)*10000</t>
  </si>
  <si>
    <t>{"id":"M3-NyO-12a-A-2","seed":{"parameters":[{"name":"Q1","label":null,"min":10000,"max":90000,"step":10000},{"name":"Q2","list":["1000","2000","3000","4000","6000","7000","8000","9000"]}],"uniques":true},"scaffolding":[{"id":"step-0","stimulus":"&lt;p&gt;Una arqueóloga ha encontrado un fósil de {{T1}} años. ¿Cuál es la decena de millar más cercana a este número?&lt;/p&gt;","template":"&lt;p&gt;La decena de millar más cercana es {{response}}.&lt;/p&gt;","seed":{"parameters":[],"calculated":[{"name":"A1","function":"math.round({{T1}}/10000)*10000"},{"name":"T1","function":"{{Q1}}+{{Q2}}","temp":true}]},"algorithm":{"name":"calculateOperation","params":{"method":"equivLiteral","keyboard":"NUMERICAL"}}},{"id":"step-1","stimulus":"&lt;p&gt;Sin aproximar, ¿cuántos años tiene el fósil?&lt;/p&gt;","template":"&lt;p&gt;El fósil tiene {{response}} años.&lt;/p&gt;","seed":{"calculated":[{"name":"A2","function":"{{Q1}}+{{Q2}}"}]},"algorithm":{"name":"calculateOperation","params":{"method":"equivLiteral","decimalPlaces":2,"keyboard":"NUMERICAL"}}},{"id":"step-2","stimulus":"&lt;p&gt;¿Qué pide el enunciado?&lt;/p&gt;","seed":{"calculated":[{"name":"1-A1","label":"&lt;p&gt;Aproximar la edad del fósil a las unidades de millar.&lt;/p&gt;","incorrect":true},{"name":"1-A2","label":"&lt;p&gt;Aproximar la edad del fósil a las centenas.&lt;/p&gt;","incorrect":true},{"name":"1-A3","label":"&lt;p&gt;Aproximar la edad del fósil a las decenas de millar.&lt;/p&gt;"}]},"algorithm":{"name":"trueFalse","template":"Multiple choice – standard"}},{"id":"step-3","stimulus":"&lt;p&gt;Completa el siguiente texto.&lt;/p&gt;","template":"Para aproximar un número a las decenas de millar, hay que buscar entre qué dos {{response}} se encuentra y elegir {{response}}.","seed":{"calculated":[{"name":"2-A1","label":"unidades de millar","group":"1","incorrect":true},{"name":"2-A2","label":"decenas","group":"1","incorrect":true},{"name":"2-A3","label":"decenas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los {{T1}} años que tiene el fósil hallado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</si>
  <si>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A un partido de fútbol acudieron {{T1}} personas. Aproxima este valor a la decena de millar más cercana.
La decena de millar más cercana es {{A1}}.</t>
  </si>
  <si>
    <r>
      <rPr>
        <rFont val="Calibri"/>
        <color rgb="FF000000"/>
        <sz val="12.0"/>
      </rPr>
      <t xml:space="preserve">Q1: Mín: 10000; Máx: </t>
    </r>
    <r>
      <rPr>
        <rFont val="Calibri"/>
        <color rgb="FF000000"/>
        <sz val="12.0"/>
      </rPr>
      <t>90000</t>
    </r>
    <r>
      <rPr>
        <rFont val="Calibri"/>
        <color rgb="FF000000"/>
        <sz val="12.0"/>
      </rPr>
      <t xml:space="preserve">; Step: </t>
    </r>
    <r>
      <rPr>
        <rFont val="Calibri"/>
        <color rgb="FF000000"/>
        <sz val="12.0"/>
      </rPr>
      <t>10000
Q2: [1000, 2000, 3000, 4000, 6000, 7000, 8000, 9000]</t>
    </r>
  </si>
  <si>
    <t>Sin aproximar, ¿cuántas personas acudieron al partido de fútbol?
Acudieron {{A2}} personas.
(cloze math)
A2 = {{Q1}}+{{Q2}}</t>
  </si>
  <si>
    <t>¿Qué pide el enunciado?
Aproximar la cantidad de personas que acudieron al partido a las decenas de millar.*
Aproximar la cantidad de personas que acudieron al partido a las centenas.
Aproximar la cantidad de personas que acudieron al partido a las unidades de millar.
(single choice)</t>
  </si>
  <si>
    <t>Completa el siguiente texto. 
Para aproximar un número a las decenas de millar, hay que buscar entre qué dos [decenas de millar */decenas/centenas] se encuentra y elegir [la más cercana*/la más lejana].
 (Drop down)</t>
  </si>
  <si>
    <t>Sabiendo que {{T1}} está a {{T4}} unidades de {{T2}} y a {{T5}} unidades de {{T3}}, completa el siguiente texto.
La decena de millar más próxima a las {{T1}} personas que acudieron al partido de fútbol es {{A1}}.
(cloze math)
T1 = {{Q1}}+{{Q2}}
T2 = math.floor({{T1}}/10000)*10000
T3 = math.ceil({{T1}}/10000)*10000
T4 = {{T1}}-{{T2}}
T5 = {{T3}}-{{T1}}
A1 = Lemonlib.round({{T1}}/10000)*10000</t>
  </si>
  <si>
    <t>{"id":"M3-NyO-12a-A-3","seed":{"parameters":[{"name":"Q1","label":null,"min":10000,"max":90000,"step":10000},{"name":"Q2","list":["1000","2000","3000","4000","6000","7000","8000","9000"]}],"uniques":true},"scaffolding":[{"id":"step-0","stimulus":"&lt;p&gt;A un partido de fútbol acudieron {{T1}} personas. Aproxima este valor a la decena de millar más cercana.&lt;/p&gt;","template":"&lt;p&gt;La decena de millar más cercana es {{response}}.&lt;/p&gt;","seed":{"parameters":[],"calculated":[{"name":"A1","function":"math.round({{T1}}/10000)*10000"},{"name":"T1","function":"{{Q1}}+{{Q2}}","temp":true}]},"algorithm":{"name":"calculateOperation","params":{"method":"equivLiteral","keyboard":"NUMERICAL"}}},{"id":"step-1","stimulus":"&lt;p&gt;Sin aproximar, ¿cuántas personas acudieron al partido de fútbol?&lt;/p&gt;","template":"&lt;p&gt;Acudieron {{response}} personas.&lt;/p&gt;","seed":{"calculated":[{"name":"A2","function":"{{Q1}}+{{Q2}}"}]},"algorithm":{"name":"calculateOperation","params":{"method":"equivLiteral","decimalPlaces":2,"keyboard":"NUMERICAL"}}},{"id":"step-2","stimulus":"&lt;p&gt;¿Qué pide el enunciado?&lt;/p&gt;","seed":{"calculated":[{"name":"1-A1","label":"&lt;p&gt;Aproximar la cantidad de personas que acudieron al partido a las decenas de millar.&lt;/p&gt;"},{"name":"1-A2","label":"&lt;p&gt;Aproximar la cantidad de personas que acudieron al partido a las centenas.&lt;/p&gt;","incorrect":true},{"name":"1-A3","label":"&lt;p&gt;Aproximar la cantidad de personas que acudieron al partido a las unidades de millar.&lt;/p&gt;","incorrect":true}]},"algorithm":{"name":"trueFalse","template":"Multiple choice – standard"}},{"id":"step-3","stimulus":"&lt;p&gt;Completa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las {{T1}} personas que acudieron al partido de fútbol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t>
  </si>
  <si>
    <t>En el centro de una ciudad se han colocado {{T1}} luces blancas. ¿Cuál es la unidad de millar más cercana a este número?
La unidad de millar más cercana es {{A1}}.</t>
  </si>
  <si>
    <r>
      <rPr>
        <rFont val="Calibri"/>
        <color rgb="FF000000"/>
        <sz val="12.0"/>
      </rPr>
      <t xml:space="preserve">Q1: Mín: 1000; Máx: </t>
    </r>
    <r>
      <rPr>
        <rFont val="Calibri"/>
        <color rgb="FF000000"/>
        <sz val="12.0"/>
      </rPr>
      <t>9000</t>
    </r>
    <r>
      <rPr>
        <rFont val="Calibri"/>
        <color rgb="FF000000"/>
        <sz val="12.0"/>
      </rPr>
      <t xml:space="preserve">; Step: </t>
    </r>
    <r>
      <rPr>
        <rFont val="Calibri"/>
        <color rgb="FF000000"/>
        <sz val="12.0"/>
      </rPr>
      <t>1000
Q2: [100, 200, 300, 400, 600, 700, 800, 900]</t>
    </r>
  </si>
  <si>
    <t>Sin aproximar, ¿cuántas luces se han colocado en el centro de la ciudad?
Se han colocado {{A2}} luces.
(cloze math)
A2 = {{Q1}}+{{Q2}}</t>
  </si>
  <si>
    <t>¿Qué pide el enunciado?
Aproximar la cantidad de luces a las unidades de millar.*
Aproximar la cantidad de luces a las centenas.
Aproximar la cantidad de luces a las decenas de millar.
(single choice)</t>
  </si>
  <si>
    <t>Completa el siguiente texto. 
Para aproximar un número a las unidades de millar, hay que buscar entre qué dos [unidades de millar */decenas/centenas] se encuentra y elegir [la más cercana*/la más lejana].
 (Drop down)</t>
  </si>
  <si>
    <t>Sabiendo que {{T1}} está a {{T4}} unidades de {{T2}} y a {{T5}} unidades de {{T3}}, completa el siguiente texto.
El millar más próximo a las {{T1}} luces que se han colocado en la ciudad es {{A1}}.
(cloze math)
T1 = {{Q1}}+{{Q2}}
T2 = math.floor({{T1}}/1000)*1000
T3 = math.ceil({{T1}}/1000)*1000
T4 = {{T1}}-{{T2}}
T5 = {{T3}}-{{T1}}
A1 = Lemonlib.round({{T1}}/1000)*1000</t>
  </si>
  <si>
    <t>{"id":"M3-NyO-12a-A-4","seed":{"parameters":[{"name":"Q1","label":null,"min":1000,"max":9000,"step":1000},{"name":"Q2","list":["100","200","300","400","600","700","800","900"]}],"uniques":true},"scaffolding":[{"id":"step-0","stimulus":"&lt;p&gt;En el centro de una ciudad se han colocado {{T1}} luces blancas. ¿Cuál es la unidad de millar más cercana a este número?&lt;/p&gt;","template":"&lt;p&gt;La unidad de millar más cercana es {{response}}.&lt;/p&gt;","seed":{"parameters":[],"calculated":[{"name":"A1","function":"math.round({{T1}}/1000)*1000"},{"name":"T1","function":"{{Q1}}+{{Q2}}","temp":true}]},"algorithm":{"name":"calculateOperation","params":{"method":"equivLiteral","keyboard":"NUMERICAL"}}},{"id":"step-1","stimulus":"&lt;p&gt;Sin aproximar, ¿cuántas luces se han colocado en el centro de la ciudad?&lt;/p&gt;","template":"&lt;p&gt;Se han colocado {{response}} luces.&lt;/p&gt;","seed":{"calculated":[{"name":"A2","function":"{{Q1}}+{{Q2}}"}]},"algorithm":{"name":"calculateOperation","params":{"method":"equivLiteral","decimalPlaces":2,"keyboard":"NUMERICAL"}}},{"id":"step-2","stimulus":"&lt;p&gt;¿Qué pide el enunciado?&lt;/p&gt;","seed":{"calculated":[{"name":"1-A1","label":"&lt;p&gt;Aproximar la cantidad de luces a las unidades de millar.&lt;/p&gt;"},{"name":"1-A2","label":"&lt;p&gt;Aproximar la cantidad de luces a las centenas.&lt;/p&gt;","incorrect":true},{"name":"1-A3","label":"&lt;p&gt;Aproximar la cantidad de luces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las {{T1}} luces que se han colocado en la ciudad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t>
  </si>
  <si>
    <t>Un astrónomo ha analizado {{T1}} asteroides que giran alrededor del Sol. ¿Cuál es la unidad de millar más cercana a este número?
La unidad de millar más cercana es {{A1}}.</t>
  </si>
  <si>
    <t>Una nueva canción se ha reproducido, durante la primera hora, {{T1}} veces. ¿Cuál es la unidad de millar más cercana a este número?
La unidad de millar más cercana es {{A1}}.</t>
  </si>
  <si>
    <r>
      <rPr>
        <rFont val="Calibri"/>
        <color rgb="FF000000"/>
        <sz val="12.0"/>
      </rPr>
      <t>Q1: Mín =</t>
    </r>
    <r>
      <rPr>
        <rFont val="Calibri"/>
        <color rgb="FF000000"/>
        <sz val="12.0"/>
      </rPr>
      <t xml:space="preserve"> 100</t>
    </r>
    <r>
      <rPr>
        <rFont val="Calibri"/>
        <color rgb="FF000000"/>
        <sz val="12.0"/>
      </rPr>
      <t>; Máx = 999; Incremento = 1
Q2: Mín = 1; Máx = 9; Incremento = 1</t>
    </r>
  </si>
  <si>
    <t>T1 = {{Q1}}*10+{{Q2}}
A1 = Lemonlib.round({{T1}}/1000)*1000</t>
  </si>
  <si>
    <t>Sin aproximar, ¿cuántos asteroides ha analizado el astrónomo?
Ha analizado {{A2}} asteroides.
(cloze math)
A2 = {{T1}}</t>
  </si>
  <si>
    <t>¿Qué pide el enunciado?
Aproximar el número de asteroides a las unidades de millar.*
Aproximar el número de asteroides a las centenas.
Aproximar el número de asteroides a las decenas de millar.
(single choice)</t>
  </si>
  <si>
    <t>Completa el siguiente texto. 
Para aproximar un número a las unidades de millar, hay que buscar entre qué dos [unidades de millar */decenas/centenas] se encuentra y elegir [la más cercana*/la más lejana].
(Drop down)</t>
  </si>
  <si>
    <t>{{T1}} está entre {{T2}} y {{T3}}. ¿Cuántas unidades lo separan de cada unidad de millar?
{{T1}} está a {{A1}} unidades de {{T2}}.
{{T1}} está a {{A2}} unidades de {{T3}}.
(cloze math)
T2 = math.floor({{T1}}/1000)*1000
T3 = math.ceil({{T1}}/1000)*1000
A3 = {{T1}}-{{T2}}
A4 = {{T3}}-{{T1}}</t>
  </si>
  <si>
    <t>Sabiendo que {{T1}} está a {{T4}} unidades de {{T2}} y a {{T5}} unidades de {{T3}}, completa el siguiente texto.
El millar más próximo a los {{T1}} asteroides que ha analizado el astrónomo es {{A1}}.
(cloze math)
{{T4}} = {{T1}}-{{T2}}
{{T5}} = {{T3}}-{{T1}}</t>
  </si>
  <si>
    <t>{"id":"M3-NyO-12a-A-5","seed":{"parameters":[{"name":"Q1","label":null,"min":100,"max":999,"step":1},{"name":"Q2","label":null,"min":1,"max":9,"step":1}],"uniques":true},"scaffolding":[{"id":"step-0","stimulus":"&lt;p&gt;Un astrónomo ha analizado {{T1}} asteroides que giran alrededor del Sol. ¿Cuál es la unidad de millar más cercana a este número?&lt;/p&gt;","template":"&lt;p&gt;La unidad de millar más cercana es {{response}}.&lt;/p&gt;","seed":{"parameters":[],"calculated":[{"name":"T1","function":"{{Q1}}*10+{{Q2}}","temp":true},{"name":"0-A1","function":"math.round({{T1}}/1000)*1000"}]},"algorithm":{"name":"calculateOperation","params":{"method":"equivLiteral","keyboard":"NUMERICAL"}}},{"id":"step-1","stimulus":"&lt;p&gt;Sin aproximar, ¿cuántos asteroides ha analizado el astrónomo?&lt;/p&gt;","template":"&lt;p&gt;Ha analizado {{response}} asteroides.&lt;/p&gt;","seed":{"calculated":[{"name":"T1","function":"{{Q1}}*10+{{Q2}}","temp":true},{"name":"1-A2","label":"{{function}}","function":"{{T1}}"}]},"algorithm":{"name":"calculateOperation","params":{"method":"equivLiteral","keyboard":"NUMERICAL"}}},{"id":"step-2","stimulus":"&lt;p&gt;¿Qué pide el enunciado que calcules?&lt;/p&gt;","seed":{"calculated":[{"name":"2-A1","label":"&lt;p&gt;Aproximar el número de asteroides a las unidades de millar.&lt;/p&gt;"},{"name":"2-A2","label":"&lt;p&gt;Aproximar el número de asteroides a las centenas.&lt;/p&gt;","incorrect":true},{"name":"2-A3","label":"&lt;p&gt;Aproximar el número de asteroides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{{response}}.","seed":{"calculated":[{"name":"2-A1","label":"unidades de millar","group":"1"},{"name":"2-A2","label":"decenas","group":"1","incorrect":true},{"name":"2-A3","label":"decenas de millar","group":"1","incorrect":true},{"name":"2-A4","label":"la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10+{{Q2}}","temp":true},{"name":"T2","function":"math.floor({{T1}}/1000)*1000","temp":true},{"name":"T3","function":"math.ceil({{T1}}/1000)*1000","temp":true}]},"algorithm":{"name":"calculateOperation","params":{"method":"equivLiteral","keyboard":"NUMERICAL"}}},{"id":"step-5","stimulus":"&lt;p&gt;Sabiendo que {{T1}} está a {{T4}} unidades de {{T2}} y a {{T5}} unidades de {{T3}}, completa el siguiente texto.&lt;/p&gt;","template":"&lt;p&gt;El millar más próximo a los {{T1}} asteroides que ha analizado el astrónomo es {{response}}.&lt;/p&gt;","seed":{"calculated":[{"name":"5-A1","function":"math.round({{T1}}/1000)*1000"},{"name":"T1","function":"{{Q1}}*10+{{Q2}}","temp":true},{"name":"T2","function":"math.floor({{T1}}/1000)*1000","temp":true},{"name":"T3","function":"math.ceil({{T1}}/1000)*1000","temp":true},{"name":"T4","function":"{{T1}}-{{T2}}","temp":true},{"name":"T5","function":"{{T3}}-{{T1}}","temp":true}]},"algorithm":{"name":"calculateOperation","params":{"method":"equivLiteral","keyboard":"NUMERICAL"}}}]}</t>
  </si>
  <si>
    <t>M3-NyO-13a</t>
  </si>
  <si>
    <t>Construye series numéricas ascendentes de cadencia 2, 5, 10, 25, 50 y 100 con números de hasta cuatro cifras</t>
  </si>
  <si>
    <t>Arrastra los números correspondientes para completar esta serie numérica.
{{A1}}, {{A2}}, {{T1}}, {{Q1}}, {{T2}}, {{A3}}, {{A4}}</t>
  </si>
  <si>
    <t>Cloze with drag and drop</t>
  </si>
  <si>
    <t>Q1= Min = 301; Max = 600; Step = 1
Q2= List=2, 5, 10, 25, 50, 100</t>
  </si>
  <si>
    <t>T1 = {{Q1}}-{{Q2}}
T2 = {{Q1}}+{{Q2}}
A1 = {{Q1}}-3*{{Q2}}
A2 = {{Q1}}-2*{{Q2}}
A3 = {{Q1}}+2*{{Q2}}
A4 = {{Q1}}+3*{{Q2}}</t>
  </si>
  <si>
    <t>Resta {{T1}} a {{Q1}} para encontrar el patrón de la serie.</t>
  </si>
  <si>
    <t>&lt;p&gt;Hay que buscar el patrón de la serie:&lt;/p&gt;&lt;p&gt;{{Q1}} − {{T1}} = {{Q2}}&lt;/p&gt;&lt;p&gt;{{T2}} − {{Q1}} = {{Q2}}&lt;/p&gt;&lt;p&gt;Es decir, los números están separados entre sí por {{Q2}} unidades.&lt;/p&gt;</t>
  </si>
  <si>
    <t>{"id":"M3-NyO-13a-I-1","stimulus":"&lt;p&gt;Arrastra los números correspondientes para completar esta serie numérica.&lt;/p&gt;","template":"&lt;p style=\"text-align: center\"&gt;{{response}}, {{response}}, {{T1}}, {{Q1}}, {{T2}}, {{response}}, {{response}}&lt;/p&gt;","hint":"&lt;p&gt;Resta {{T1}} a {{Q1}} para encontrar el patrón de la serie.&lt;/p&gt;","feedback":"&lt;p&gt;Hay que buscar el patrón de la serie:&lt;/p&gt;&lt;p style=\"text-align: center\"&gt;{{Q1}} − {{T1}} = {{Q2}}&lt;/p&gt;&lt;p style=\"text-align: center\"&gt;{{T2}} − {{Q1}} = {{Q2}}&lt;/p&gt;&lt;p&gt;Es decir, los números están separados entre sí por {{Q2}} unidades.&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t>
  </si>
  <si>
    <t>Completa la serie numérica.
{{A1}}, {{A2}}, {{T2}}, {{Q1}}, {{T1}}, {{A3}}, {{A4}}</t>
  </si>
  <si>
    <t>T1 = {{Q1}}+{{Q2}}
T2 = {{Q1}}-{{Q2}}
A1 = {{Q1}}-3*{{Q2}}
A2 = {{Q1}}-2*{{Q2}}
A3 = {{Q1}}+2*{{Q2}}
A4 = {{Q1}}+3*{{Q2}}</t>
  </si>
  <si>
    <t>Resta {{T2}} a {{Q1}} para encontrar el patrón de la serie.</t>
  </si>
  <si>
    <t>&lt;p&gt;Hay que buscar el patrón de la serie:&lt;/p&gt;&lt;p&gt;{{T1}} − {{Q1}} = {{Q2}}&lt;/p&gt;&lt;p&gt;{{Q1}} − {{T2}} = {{Q2}}&lt;/p&gt;&lt;p&gt;Es decir, los números están separados entre sí por {{Q2}} unidades.&lt;/p&gt;</t>
  </si>
  <si>
    <t>{"id":"M3-NyO-13a-E-1","stimulus":"&lt;p&gt;Completa la serie numérica.&lt;/p&gt;","template":"&lt;p style=\"text-align: center\"&gt;{{response}}, {{response}}, {{T2}}, {{Q1}}, {{T1}}, {{response}}, {{response}}&lt;/p&gt;","hint":"&lt;p&gt;Resta {{T2}} a {{Q1}} para encontrar el patrón de la serie.&lt;/p&gt;","feedback":"&lt;p&gt;Hay que buscar el patrón de la serie:&lt;/p&gt;&lt;p style=\"text-align: center\"&gt;{{T1}} − {{Q1}} = {{Q2}}&lt;/p&gt;&lt;p style=\"text-align: center\"&gt;{{Q1}} − {{T2}}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</si>
  <si>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M3-NyO-13b</t>
  </si>
  <si>
    <t>Construye series numéricas descendentes de cadencia 2, 5, 10, 25, 50 y 100 con números de hasta cuatro cifras</t>
  </si>
  <si>
    <t>Arrastra los números correspondientes para completar la serie numérica.
{{A1}}, {{A2}}, {{T2}}, {{Q1}}, {{T1}}, {{A3}}, {{A4}}</t>
  </si>
  <si>
    <t>T1 = {{Q1}}-{{Q2}}
T2 = {{Q1}}+{{Q2}}
A1 = {{Q1}}+3*{{Q2}}
A2 = {{Q1}}+2*{{Q2}}
A3 = {{Q1}}-2*{{Q2}}
A4 = {{Q1}}-3*{{Q2}}</t>
  </si>
  <si>
    <t>Resta {{Q1}} a {{T2}} para encontrar el patrón de la serie.</t>
  </si>
  <si>
    <t>&lt;p&gt;Hay que buscar el patrón de la serie:&lt;/p&gt;&lt;p&gt;{{T2}} − {{Q1}} = {{Q2}}&lt;/p&gt;&lt;p&gt;{{Q1}} − {{T1}} = {{Q2}}&lt;/p&gt;&lt;p&gt;Es decir, los números están separados entre sí por {{Q2}} unidades.&lt;/p&gt;</t>
  </si>
  <si>
    <t>{"id":"M3-NyO-13b-I-1","stimulus":"&lt;p&gt;Arrastra los números correspondientes para completar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t>
  </si>
  <si>
    <t>{"id":"M3-NyO-13b-E-1","stimulus":"&lt;p&gt;Completa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t>
  </si>
  <si>
    <t>M3-NyO-33a</t>
  </si>
  <si>
    <t xml:space="preserve">Identifica que 2 sumas distintas (números de hasta 2 cifras) dan un mismo resultado </t>
  </si>
  <si>
    <t>Une las sumas que dan el mismo resultado.
{{T11}} + {{Q21}} | {{T21}} + {{Q31}}
{{T12}} + {{Q22}} | {{T22}} + {{Q32}}
{{T13}} + {{Q23}} | {{T23}} + {{Q33}}</t>
  </si>
  <si>
    <t>Q11= Min=25; Max=50; Step=1
Q12= Min=25; Max=50; Step=1
Q13= Min=25; Max=50; Step=1
Q21= Min=10; Max=24; Step=1
Q22= Min=10; Max=24; Step=1
Q23= Min=10; Max=24; Step=1
Q31= Min=10; Max=24; Step=1
Q32= Min=10; Max=24; Step=1
Q33= Min=10; Max=24; Step=1</t>
  </si>
  <si>
    <t>T11={{Q11}}-{{Q21}}
T21={{Q11}}-{{Q31}}
T12={{Q12}}-{{Q22}}
T22={{Q12}}-{{Q32}}
T13={{Q13}}-{{Q23}}
T23={{Q13}}-{{Q33}}</t>
  </si>
  <si>
    <t>Dos sumas con sumandos diferentes pueden dar el mismo resultado.</t>
  </si>
  <si>
    <t>Dos sumas con sumandos diferentes pueden dar el mismo resultado.
Si falla A1
{{T11}} + {{Q21}} = {{T21}} + {{Q31}} = {{Q11}}
Si falla A2
{{T12}} + {{Q22}} = {{T22}} + {{Q32}} = {{Q12}}
Si falla A3
{{T13}} + {{Q23}} = {{T23}} + {{Q33}} = {{Q13}}</t>
  </si>
  <si>
    <t>{"id":"M3-NyO-33a-I-1","stimulus":"&lt;p&gt;Arrastra cada suma hasta la que tenga el mismo resultado.&lt;/p&gt;","hint":"&lt;p&gt;Dos sumas con sumandos diferentes pueden dar el mismo resultado.&lt;/p&gt;","feedback":"&lt;p&gt;Dos sumas con sumandos diferentes pueden dar el mismo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</si>
  <si>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Escribe el resultado de estas sumas.
{{T1}} + {{Q2}} = {{A1}}
{{T2}} + {{Q3}} = {{A1}}</t>
  </si>
  <si>
    <t>Q1= Min=25; Max=50; Step=1
Q2-Q3= Min=10; Max=24; Step=1</t>
  </si>
  <si>
    <t>T1={{Q1}}-{{Q2}}
T2={{Q1}}-{{Q3}}
A1={{Q1}}</t>
  </si>
  <si>
    <t>&lt;p&gt;Dos sumas con sumandos diferentes pueden dar el mismo resultado. Por eso ambas tienen el mismo resultado:&lt;/p&gt;&lt;p&gt;{{T1}} + {{Q2}} = {{T2}} + {{Q3}} = {{Q1}}&lt;/p&gt;</t>
  </si>
  <si>
    <t>{"id":"M3-NyO-33a-E-1","stimulus":"&lt;p&gt;Escribe el resultado de estas sumas.&lt;/p&gt;","template":"&lt;p style=\"text-align: center\"&gt;{{T1}} + {{Q2}} = {{response}}&lt;/p&gt;&lt;p style=\"text-align: center\"&gt;{{T2}} + {{Q3}} = {{response}}&lt;/p&gt;","hint":"&lt;p&gt;Dos sumas con sumandos diferentes pueden dar el mismo resultado.&lt;/p&gt;","feedback":"&lt;p&gt;Dos sumas con sumandos diferentes pueden dar el mismo resultado. Por eso ambas tienen el mismo resultado:&lt;/p&gt;&lt;p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t>
  </si>
  <si>
    <t>M3-NyO-37a</t>
  </si>
  <si>
    <t xml:space="preserve">Identifica que 2 restas distintas (números de hasta 2 cifras) dan un mismo resultado </t>
  </si>
  <si>
    <t>Une las restas que dan el mismo resultado.
{{T11}} − {{Q21}} | {{T21}} − {{Q31}}
{{T12}} − {{Q22}} | {{T22}} − {{Q32}}
{{T13}} − {{Q23}} | {{T23}} − {{Q33}}</t>
  </si>
  <si>
    <t>Q11= Min=1; Max=50; Step=1
Q12= Min=1; Max=50; Step=1
Q13= Min=1; Max=50; Step=1
Q21= Min=1; Max=50; Step=1
Q22= Min=1; Max=50; Step=1
Q23= Min=1; Max=50; Step=1
Q31= Min=1; Max=50; Step=1
Q32= Min=1; Max=50; Step=1
Q33= Min=1; Max=50; Step=1</t>
  </si>
  <si>
    <t>T11={{Q11}}+{{Q21}}
T21={{Q11}}+{{Q31}}
T12={{Q12}}+{{Q22}}
T22={{Q12}}+{{Q32}}
T13={{Q13}}+{{Q23}}
T23={{Q13}}+{{Q33}}</t>
  </si>
  <si>
    <t>Dos restas con minuendos y sustraendos diferentes pueden dar el mismo resultado.</t>
  </si>
  <si>
    <t>Dos restas con minuendos y sustraendos diferentes pueden dar el mismo resultado.
Si falla A1
{{T11}} − {{Q21}} = {{T21}} − {{Q31}} = {{Q11}}
Si falla A2
{{T12}} − {{Q22}} = {{T22}} − {{Q32}} = {{Q12}}
Si falla A3
{{T13}} − {{Q23}} = {{T23}} − {{Q33}} = {{Q13}}</t>
  </si>
  <si>
    <t>{"id":"M3-NyO-37a-I-1","stimulus":"&lt;p&gt;Arrastra cada resta hasta la que tenga el mismo resultado&lt;/p&gt;","hint":"&lt;p&gt;Dos restas con minuendos y sustraendos diferentes pueden dar el mismo resultado.&lt;/p&gt;","feedback":"&lt;p&gt;Dos restas con minuendos y sustraendos diferentes pueden dar el mismo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t>
  </si>
  <si>
    <t>Calcula estas dos restas.
{{T1}} − {{Q2}} = {{A1}}
{{T2}} − {{Q3}} = {{A1}}</t>
  </si>
  <si>
    <t>Q1= Min=20; Max=80; Step=1
Q2-Q3= Min=1; Max=19; Step=1</t>
  </si>
  <si>
    <t>T1={{Q1}}+{{Q2}}
T2={{Q1}}+{{Q3}}
A1={{Q1}}</t>
  </si>
  <si>
    <t>&lt;p&gt;Dos restas con minuendos y sustraendos diferentes pueden dar el mismo resultado. Por eso ambas tienen el mismo resultado:&lt;/p&gt;&lt;p&gt;{{T1}} − {{Q2}} = {{T2}} − {{Q3}} = {{Q1}}&lt;/p&gt;</t>
  </si>
  <si>
    <t>{"id":"M3-NyO-37a-E-1","stimulus":"&lt;p&gt;Calcula estas dos restas.&lt;/p&gt;","template":"&lt;p style=\"text-align: center\"&gt;{{T1}} - {{Q2}} = {{response}}&lt;/p&gt;&lt;p style=\"text-align: center\"&gt;{{T2}} - {{Q3}} = {{response}}&lt;/p&gt;","hint":"&lt;p&gt;Dos restas con minuendos y sustraendos diferentes pueden dar el mismo resultado.&lt;/p&gt;","feedback":"&lt;p&gt;Dos restas con minuendos y sustraendos diferentes pueden dar el mismo resultado. Por eso ambas tienen el mismo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t>
  </si>
  <si>
    <t>M3-NyO-14a</t>
  </si>
  <si>
    <t>Memoriza las tablas de multiplicar del 1 al 10</t>
  </si>
  <si>
    <t>Arrastra los resultados a su multiplicación correspondiente.
{{Q1}} × {{Q4}} = {{A1}}
{{Q2}} × {{Q5}} = {{A2}}
{{Q3}} × {{Q6}} = {{A3}}</t>
  </si>
  <si>
    <t>Q1-Q3: Mín = 1; Máx = 10; Step = 1
Q4-Q6: lista: 1, 2, 3, 5, 7</t>
  </si>
  <si>
    <t>A1 = {{Q1}}*{{Q4}}
A2 = {{Q2}}*{{Q5}}
A3 = {{Q3}}*{{Q6}}</t>
  </si>
  <si>
    <t>&lt;p&gt;Recita las tablas de multiplicar del {{Q1}}, {{Q2}} y {{Q3}}.&lt;/p&gt;</t>
  </si>
  <si>
    <t>&lt;p&gt;Memoriza las tablas de multiplicar. Esta es la del {{Q1}}:&lt;/p&gt;&lt;table style=\"width: 100%;\"&gt;\r\n\t&lt;tbody&gt;\r\n\t\t&lt;tr&gt;\r\n\t\t\t&lt;td style=\"width: 33.3333%;\"&gt;\r\n\t\t\t\t&lt;div style=\"text-align: center;\"&gt;{{Q1}} × 1 = {{Q1}}&lt;/div&gt;\r\n\t\t\t&lt;/td&gt;\r\n\t\t\t&lt;td style=\"width: 33.3333%;\"&gt;\r\n\t\t\t\t&lt;div style=\"text-align: center;\"&gt;{{Q1}} × 4 = {{T3}}&lt;/div&gt;\r\n\t\t\t&lt;/td&gt;\r\n\t\t\t&lt;td style=\"width: 33.3333%;\"&gt;\r\n\t\t\t\t&lt;div style=\"text-align: center;\"&gt;{{Q1}} × 7 = {{T6}}&lt;/div&gt;\r\n\t\t\t&lt;/td&gt;\r\n\t\t&lt;/tr&gt;\r\n\t\t&lt;tr&gt;\r\n\t\t\t&lt;td style=\"width: 33.3333%;\"&gt;\r\n\t\t\t\t&lt;div style=\"text-align: center;\"&gt;{{Q1}} × 2 = {{T1}}&lt;/div&gt;\r\n\t\t\t&lt;/td&gt;\r\n\t\t\t&lt;td style=\"width: 33.3333%;\"&gt;\r\n\t\t\t\t&lt;div style=\"text-align: center;\"&gt;{{Q1}} × 5 = {{T4}}&lt;/div&gt;\r\n\t\t\t&lt;/td&gt;\r\n\t\t\t&lt;td style=\"width: 33.3333%;\"&gt;\r\n\t\t\t\t&lt;div style=\"text-align: center;\"&gt;{{Q1}} × 8 = {{T7}}&lt;/div&gt;\r\n\t\t\t&lt;/td&gt;\r\n\t\t&lt;/tr&gt;\r\n\t\t&lt;tr&gt;\r\n\t\t\t&lt;td style=\"width: 33.3333%;\"&gt;\r\n\t\t\t\t&lt;div style=\"text-align: center;\"&gt;{{Q1}} × 3 = {{T2}}&lt;/div&gt;\r\n\t\t\t&lt;/td&gt;\r\n\t\t\t&lt;td style=\"width: 33.3333%;\"&gt;\r\n\t\t\t\t&lt;div style=\"text-align: center;\"&gt;{{Q1}} × 6 = {{T5}}&lt;/div&gt;\r\n\t\t\t&lt;/td&gt;\r\n\t\t\t&lt;td style=\"width: 33.3333%;\"&gt;\r\n\t\t\t\t&lt;div style=\"text-align: center;\"&gt;{{Q1}} × 9 = {{T8}}&lt;/div&gt;\r\n\t\t\t&lt;/td&gt;\r\n\t\t&lt;/tr&gt;\r\n\t&lt;/tbody&gt;\r\n&lt;/table&gt;\r\n</t>
  </si>
  <si>
    <t>T1 = {{Q1}}*2
T2 = {{Q1}}*3
T3 = {{Q1}}*4
T4 = {{Q1}}*5
T5 = {{Q1}}*6
T6 = {{Q1}}*7
T7 = {{Q1}}*8
T8 = {{Q1}}*9
T9 = {{Q1}}*10</t>
  </si>
  <si>
    <t>{
    "id": "M3-NyO-14a-I-1",
    "stimulus": "&lt;p&gt;Arrastra los resultados a su multiplicación correspondiente.&lt;/p&gt;",
    "template": "&lt;p style=\"text-align: center\"&gt;{{Q1}} × {{Q4}} = {{response}}&lt;/p&gt;&lt;p style=\"text-align: center\"&gt;{{Q2}} × {{Q5}} = {{response}}&lt;/p&gt;&lt;p style=\"text-align: center\"&gt;{{Q2}} × {{Q6}} = {{response}}&lt;/p&gt;",
    "hint": "&lt;p&gt;Recita las tablas de multiplicar del {{Q1}}, {{Q2}}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t>
  </si>
  <si>
    <t>Escribe el resultado de estas multiplicaciones.
{{Q1}} × {{Q2}} = {{A1}}
{{Q3}} × {{Q4}} = {{A2}}</t>
  </si>
  <si>
    <t>Q1-Q4: Mín = 1; Máx = 10; Step = 1</t>
  </si>
  <si>
    <t>A1 = {{Q1}}*{{Q2}}
A2 = {{Q3}}*{{Q4}}</t>
  </si>
  <si>
    <t>Recita las tablas de multiplicar del {{Q1}} y {{Q3}}.</t>
  </si>
  <si>
    <t>{
    "id": "M3-NyO-14a-E-1",
    "stimulus": "&lt;p&gt;Escribe el resultado de estas multiplicaciones.&lt;/p&gt;",
    "template": "&lt;p style=\"text-align: center\"&gt;{{Q1}} × {{Q2}} = {{response}}&lt;/p&gt;&lt;p style=\"text-align: center\"&gt;{{Q2}} × {{Q4}} = {{response}}&lt;/p&gt;",
    "hint": "&lt;p&gt;Recita las tablas de multiplicar del {{Q1}}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t>
  </si>
  <si>
    <t>Un paquete de galletas cuesta {{Q1}} €. ¿Cuál será el precio de {{Q2}} paquetes?
El precio de {{Q2}} paquetes será de {{A1}} €.</t>
  </si>
  <si>
    <r>
      <rPr>
        <rFont val="Calibri"/>
        <color rgb="FF000000"/>
        <sz val="12.0"/>
      </rPr>
      <t xml:space="preserve">Q1: Mín = 1; Máx = 10; Step = 1
Q2: Mín = </t>
    </r>
    <r>
      <rPr>
        <rFont val="Calibri"/>
        <color rgb="FF000000"/>
        <sz val="12.0"/>
      </rPr>
      <t>2</t>
    </r>
    <r>
      <rPr>
        <rFont val="Calibri"/>
        <color rgb="FF000000"/>
        <sz val="12.0"/>
      </rPr>
      <t>; Máx = 10; Step = 1</t>
    </r>
  </si>
  <si>
    <t>A1 = {{Q1}}*{{Q2}}</t>
  </si>
  <si>
    <t>&lt;p&gt;Recita la tabla de multiplicar del {{Q1}}:&lt;/p&gt;&lt;p&gt;{{Q1}} × 1 = {{Q1}}&lt;/p&gt;&lt;p&gt;{{Q1}} × 2 = {{T1}}&lt;/p&gt;&lt;p&gt;{{Q1}} × 3 = {{T2}}&lt;/p&gt;&lt;p&gt;Y, así, sucesivamente.&lt;/p&gt;</t>
  </si>
  <si>
    <t>&lt;p&gt;El precio total se calcula multiplicando el precio de un paquete por el número de paquetes:&lt;/p&gt;&lt;p&gt;{{Q1}} × {{Q2}} = {{A1}}&lt;/p&gt;</t>
  </si>
  <si>
    <t>T1 = {{Q1}}*2
T2 = {{Q1}}*3</t>
  </si>
  <si>
    <t>{"id":"M3-NyO-14a-A-1","stimulus":"&lt;p&gt;Un paquete de galletas cuesta &lt;span class=\"no-break\"&gt;{{Q1}} €.&lt;/span&gt; ¿Cuál será el precio de {{Q2}} paquetes?&lt;/p&gt;","template":"&lt;p&gt;El precio de {{Q2}} paquetes será de &lt;span class=\"no-break\"&gt;{{response}} €.&lt;/span&gt;&lt;/p&gt;","hint":"&lt;p&gt;Recita la tabla de multiplicar del {{Q1}}:&lt;/p&gt;&lt;p style=\"text-align: center\"&gt;{{Q1}} × 1 = {{Q1}}&lt;/p&gt;&lt;p style=\"text-align: center\"&gt;{{Q1}} × 2 = {{T1}}&lt;/p&gt;&lt;p style=\"text-align: center\"&gt;{{Q1}} × 3 = {{T2}}&lt;/p&gt;&lt;p&gt;Y, así, sucesivamente.&lt;/p&gt;","feedback":"&lt;p&gt;El precio total se calcula multiplicando el precio de un paquete por el número de paquetes:&lt;/p&gt;&lt;p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t>
  </si>
  <si>
    <t>Cada sección del catálogo de una tienda de muebles tiene una extensión de {{Q1}} páginas. Si hay {{Q2}} secciones, ¿cuántas páginas tiene el catálogo?
El catálogo tiene {{A1}} páginas.</t>
  </si>
  <si>
    <r>
      <rPr>
        <rFont val="Calibri"/>
        <color rgb="FF000000"/>
        <sz val="12.0"/>
      </rPr>
      <t xml:space="preserve">Q1: Mín = </t>
    </r>
    <r>
      <rPr>
        <rFont val="Calibri"/>
        <color rgb="FF000000"/>
        <sz val="12.0"/>
      </rPr>
      <t>5</t>
    </r>
    <r>
      <rPr>
        <rFont val="Calibri"/>
        <color rgb="FF000000"/>
        <sz val="12.0"/>
      </rPr>
      <t xml:space="preserve">; Máx = 10; Step = 1
Q2: Mín = </t>
    </r>
    <r>
      <rPr>
        <rFont val="Calibri"/>
        <color rgb="FF000000"/>
        <sz val="12.0"/>
      </rPr>
      <t>2</t>
    </r>
    <r>
      <rPr>
        <rFont val="Calibri"/>
        <color rgb="FF000000"/>
        <sz val="12.0"/>
      </rPr>
      <t>; Máx = 10; Step = 1</t>
    </r>
  </si>
  <si>
    <t>&lt;p&gt;El número total de páginas se calcula multiplicando las páginas de una sección por el número de secciones:&lt;/p&gt;&lt;p&gt;{{Q1}} × {{Q2}} = {{A1}}&lt;/p&gt;</t>
  </si>
  <si>
    <t>{"id":"M3-NyO-14a-A-2","stimulus":"&lt;p&gt;Cada sección del catálogo de una tienda de muebles tiene una extensión de {{Q1}} páginas. Si hay {{Q2}} secciones, ¿cuántas páginas tiene el catálogo?&lt;/p&gt;","template":"&lt;p&gt;El catálogo tiene {{response}} páginas.&lt;/p&gt;","hint":"&lt;p&gt;Recita la tabla de multiplicar del {{Q1}}:&lt;/p&gt;&lt;p style=\"text-align: center\"&gt;{{Q1}} × 1 = {{Q1}}&lt;/p&gt;&lt;p style=\"text-align: center\"&gt;{{Q1}} × 2 = {{T1}}&lt;/p&gt;&lt;p style=\"text-align: center\"&gt;{{Q1}} × 3 = {{T2}}&lt;/p&gt;&lt;p&gt;Y, así, sucesivamente.&lt;/p&gt;","feedback":"&lt;p&gt;El número total de páginas se calcula multiplicando las páginas de una sección por el número de secciones:&lt;/p&gt;&lt;p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t>
  </si>
  <si>
    <t>En una calle hay {{Q1}} coches aparcados. ¿Cuántos habrá en {{Q2}} calles iguales?
En {{Q2}} calles habrá {{A1}} coches.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</si>
  <si>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</si>
  <si>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vehículos se calcula multiplicando los coches de una calle por el número de calles.&lt;/p&gt;&lt;p&gt;{{Q1}} × {{Q2}} = {{A1}}&lt;/p&gt;</t>
  </si>
  <si>
    <t>{"id":"M3-NyO-14a-A-3","stimulus":"&lt;p&gt;En una calle hay {{Q1}} coches aparcados. ¿Cuántos habrá en {{Q2}} calles iguales?&lt;/p&gt;","template":"&lt;p&gt;En {{Q2}} calles habrá {{response}} coches.&lt;/p&gt;","hint":"&lt;p&gt;Recita la tabla de multiplicar del {{Q1}}:&lt;/p&gt;&lt;p style=\"text-align: center\"&gt;{{Q1}} × 1 = {{Q1}}&lt;/p&gt;&lt;p style=\"text-align: center\"&gt;{{Q1}} × 2 = {{T1}}&lt;/p&gt;&lt;p style=\"text-align: center\"&gt;{{Q1}} × 3 = {{T2}}&lt;/p&gt;&lt;p&gt;Y, así, sucesivamente.&lt;/p&gt;","feedback":"&lt;p&gt;El número total de vehículos se calcula multiplicando los coches de una calle por el número de calles.&lt;/p&gt;&lt;p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</si>
  <si>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Durante unas olimpiadas, {{Q1}} atletas de un país han ganado {{Q2}} medallas cada uno. ¿Cuántas medallas han conseguido entre los {{Q1}}?
Entre los {{Q1}} han conseguido {{A1}} medallas.</t>
  </si>
  <si>
    <r>
      <rPr>
        <rFont val="Calibri"/>
        <color rgb="FF000000"/>
        <sz val="12.0"/>
      </rPr>
      <t xml:space="preserve">Q1: Mín = </t>
    </r>
    <r>
      <rPr>
        <rFont val="Calibri"/>
        <color rgb="FF000000"/>
        <sz val="12.0"/>
      </rPr>
      <t>2</t>
    </r>
    <r>
      <rPr>
        <rFont val="Calibri"/>
        <color rgb="FF000000"/>
        <sz val="12.0"/>
      </rPr>
      <t xml:space="preserve">; Máx = 10; Step = 1
Q2: Mín = </t>
    </r>
    <r>
      <rPr>
        <rFont val="Calibri"/>
        <color rgb="FF000000"/>
        <sz val="12.0"/>
      </rPr>
      <t>2</t>
    </r>
    <r>
      <rPr>
        <rFont val="Calibri"/>
        <color rgb="FF000000"/>
        <sz val="12.0"/>
      </rPr>
      <t>; Máx = 10; Step = 1</t>
    </r>
  </si>
  <si>
    <t>&lt;p&gt;El número total de medallas se calcula multiplicando el número de atletas por el número de medallas.&lt;/p&gt;&lt;p&gt;{{Q1}} × {{Q2}} = {{A1}}&lt;/p&gt;</t>
  </si>
  <si>
    <t>{"id":"M3-NyO-14a-A-4","stimulus":"&lt;p&gt;Durante unas olimpiadas, {{Q1}} atletas de un país han ganado {{Q2}} medallas cada uno. ¿Cuántas medallas han conseguido entre los {{Q1}}?&lt;/p&gt;","template":"&lt;p&gt;Entre los {{Q1}} han conseguido {{response}} medallas.&lt;/p&gt;","hint":"&lt;p&gt;Recita la tabla de multiplicar del {{Q1}}:&lt;/p&gt;&lt;p style=\"text-align: center\"&gt;{{Q1}} × 1 = {{Q1}}&lt;/p&gt;&lt;p style=\"text-align: center\"&gt;{{Q1}} × 2 = {{T1}}&lt;/p&gt;&lt;p style=\"text-align: center\"&gt;{{Q1}} × 3 = {{T2}}&lt;/p&gt;&lt;p&gt;Y, así, sucesivamente.&lt;/p&gt;","feedback":"&lt;p&gt;El número total de medallas se calcula multiplicando el número de atletas por el número de medallas.&lt;/p&gt;&lt;p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t>
  </si>
  <si>
    <t>Isabel ha comprado {{Q1}} cajas de lápices de colores, cada una con {{Q2}} lápices. ¿Cuántos lápices tiene Isabel?
Tiene {{A1}} lápices.</t>
  </si>
  <si>
    <r>
      <rPr>
        <rFont val="Calibri"/>
        <color rgb="FF000000"/>
        <sz val="12.0"/>
      </rPr>
      <t xml:space="preserve">Q1: Mín = </t>
    </r>
    <r>
      <rPr>
        <rFont val="Calibri"/>
        <color rgb="FF000000"/>
        <sz val="12.0"/>
      </rPr>
      <t>2</t>
    </r>
    <r>
      <rPr>
        <rFont val="Calibri"/>
        <color rgb="FF000000"/>
        <sz val="12.0"/>
      </rPr>
      <t>; Máx = 10; Step = 1
Q2: Mín = 5; Máx = 10; Step = 1</t>
    </r>
  </si>
  <si>
    <t>&lt;p&gt;El número total de lápices se calcula multiplicando el número de cajas por el de lápices.&lt;/p&gt;&lt;p&gt;{{Q1}} × {{Q2}} = {{A1}}&lt;/p&gt;</t>
  </si>
  <si>
    <t>{"id":"M3-NyO-14a-A-5","stimulus":"&lt;p&gt;Isabel ha comprado {{Q1}} cajas de lápices de colores, cada una con {{Q2}} lápices. ¿Cuántos lápices tiene Isabel?&lt;/p&gt;","template":"&lt;p&gt;Tiene {{response}} lápices.&lt;/p&gt;","hint":"&lt;p&gt;Recita la tabla de multiplicar del {{Q1}}:&lt;/p&gt;&lt;p style=\"text-align: center\"&gt;{{Q1}} × 1 = {{Q1}}&lt;/p&gt;&lt;p style=\"text-align: center\"&gt;{{Q1}} × 2 = {{T1}}&lt;/p&gt;&lt;p style=\"text-align: center\"&gt;{{Q1}} × 3 = {{T2}}&lt;/p&gt;&lt;p&gt;Y, así, sucesivamente.&lt;/p&gt;","feedback":"&lt;p&gt;El número total de lápices se calcula multiplicando el número de cajas por el de lápices.&lt;/p&gt;&lt;p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t>
  </si>
  <si>
    <t>M3-NyO-14b</t>
  </si>
  <si>
    <t>Expresa una multiplicación dada como suma de sumandos iguales y viceversa (números de 1 a 10)</t>
  </si>
  <si>
    <t>Selecciona la igualdad de sumas y multiplicaciones correcta.
{{Q1}} × {{Q2}} = {{T1}}*
{{Q3}} × {{Q4}} = {{T2}}
{{Q5}} × {{Q6}} = {{T3}}
{{Q7}} × {{Q8}} = {{T4}}
Se ven 3</t>
  </si>
  <si>
    <t>Q1,Q3,Q5,Q7 = Mín = 1; Máx = 10; Step = 1
Q2,Q4,Q6,Q8 = Mín = 2; Máx = 10; Step = 1</t>
  </si>
  <si>
    <t>T1 = '{{Q1}}'+' + {{Q1}}'.repeat({{Q2}}-1)
T2 = '{{Q3}}'+' + {{Q3}}'.repeat({{Q4}})
T3 = '{{Q5}}'+' + {{Q5}}'.repeat({{Q6}}+1)
T4 = '{{Q7}}'+' + {{Q7}}'.repeat({{Q8}}+2)</t>
  </si>
  <si>
    <t>Una multiplicación equivale a la suma de sumandos iguales.</t>
  </si>
  <si>
    <t>&lt;p&gt;Una multiplicación equivale a la suma de sumandos iguales.&lt;/p&gt;
Si falla A2:
&lt;p&gt;La igualdad correcta es:&lt;/p&gt;&lt;p&gt;{{Q3}} × {{Q4}} = {{T5}}&lt;/p&gt;
Si falla A3:
&lt;p&gt;La igualdad correcta es:&lt;/p&gt;&lt;p&gt;{{Q5}} × {{Q6}} = {{T6}}&lt;/p&gt;
Si falla A4:
&lt;p&gt;La igualdad correcta es:&lt;/p&gt;&lt;p&gt;{{Q7}} × {{Q8}} = {{T7}}&lt;/p&gt;</t>
  </si>
  <si>
    <t>T5 = '{{Q3}}'+' + {{Q3}}'.repeat({{Q4}}-1)
T6 = '{{Q5}}'+' + {{Q5}}'.repeat({{Q6}}-1)
T7 = '{{Q7}}'+' + {{Q7}}'.repeat({{Q8}}-1)</t>
  </si>
  <si>
    <t>{"id":"M3-NyO-14b-I-1","stimulus":"&lt;p&gt;Selecciona la igualdad de sumas y multiplicaciones correcta.&lt;/p&gt;","hint":"&lt;p&gt;Una multiplicación equivale a la suma de sumandos iguales.&lt;/p&gt;","feedback":"&lt;p&gt;Una multiplicación equivale a la suma de sumandos iguale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{{Q3}}'.repeat({{Q4}})","incorrect":true,"feedback":"&lt;p&gt;La igualdad correcta es:&lt;/p&gt;&lt;p&gt;{{Q3}} × {{Q4}} = {{T5}}&lt;/p&gt;"},{"name":"A3","label":"{{Q5}} × {{Q6}} = {{function}}","function":"'{{Q5}}'+' + {{Q5}}'.repeat({{Q6}}+1)","incorrect":true,"feedback":"&lt;p&gt;La igualdad correcta es:&lt;/p&gt;&lt;p&gt;{{Q5}} × {{Q6}} = {{T6}}&lt;/p&gt;"},{"name":"A4","label":"{{Q7}} × {{Q8}} = {{function}}","function":"'{{Q7}}'+' + {{Q7}}'.repeat({{Q8}}+2)","incorrect":true,"feedback":"&lt;p&gt;La igualdad correcta es:&lt;/p&gt;&lt;p&gt;{{Q7}} × {{Q8}} = {{T7}}&lt;/p&gt;"}],"uniques":true},"algorithm":{"name":"trueFalse","template":"Multiple choice – standard","params":{"countCorrect":1,"countIncorrect":2,"showCheckIcon":true}}}</t>
  </si>
  <si>
    <t>Escribe la multiplicación equivalente a esta suma. Escribe el número más pequeño como primer factor y el más grande como el segundo.
{{T1}} = {{A1}}</t>
  </si>
  <si>
    <t>Q1-Q2 = Mín = 2; Máx = 10; Step = 1</t>
  </si>
  <si>
    <t>T1 = '{{Q1}}'+' + {{Q1}}'.repeat({{Q2}}-1)
T2 = math.min({{Q1}}, {{Q2}}
T3 = math.min({{Q1}}, {{Q2}}
A1 = {{T2}} \times {{T3}}</t>
  </si>
  <si>
    <t>&lt;p&gt;Una multiplicación equivale a la suma de sumandos iguales.&lt;/p&gt;</t>
  </si>
  <si>
    <t>{"id":"M3-NyO-14b-E-1","stimulus":"&lt;p&gt;Escribe la multiplicación equivalente a esta suma. Escribe el número más pequeño como primer factor y el más grande como el segundo.&lt;/p&gt;","template":"&lt;p style=\"text-align: center\"&gt;{{T1}} = {{response}}&lt;/p&gt;","hint":"&lt;p&gt;Una multiplicación equivale a la suma de sumandos iguales.&lt;/p&gt;","feedback":"&lt;p&gt;Una multiplicación equivale a la suma de sumandos iguales.&lt;/p&gt;","seed":{"parameters":[{"name":"Q1","label":null,"min":2,"max":10,"step":1},{"name":"Q2","label":null,"min":2,"max":10,"step":1}],"calculated":[{"name":"T1","label":"{{function}}","function":"'{{Q1}}'+'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t>
  </si>
  <si>
    <t>M3-NyO-14c</t>
  </si>
  <si>
    <t>Completa multiplicaciones en las que uno de los factores o el resultado son desconocidos (factores de 1 cifra)</t>
  </si>
  <si>
    <r>
      <rPr>
        <rFont val="Calibri"/>
        <color rgb="FF000000"/>
        <sz val="12.0"/>
      </rPr>
      <t xml:space="preserve">Completa la siguiente multiplicación.
{{Q1}} × ... = {{T1}}
</t>
    </r>
    <r>
      <rPr>
        <rFont val="Calibri"/>
        <color rgb="FF000000"/>
        <sz val="12.0"/>
      </rPr>
      <t>{{A1}}*
{{A2}}
{{A3}}</t>
    </r>
  </si>
  <si>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</si>
  <si>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T1 = {{Q1]]*{{Q2}}
A1 = {{Q2}}
A2 = {{Q3}}
A3 = {{Q4}}</t>
  </si>
  <si>
    <t>&lt;p&gt;La tabla de multiplicar del {{Q1}} comienza:&lt;/p&gt;&lt;p&gt;{{Q1}} × 1 = {{Q1}}&lt;/p&gt;&lt;p&gt;{{Q1}} × 2 = {{T2}}&lt;/p&gt;&lt;p&gt;...&lt;/p&gt;</t>
  </si>
  <si>
    <t>&lt;p&gt;La tabla de multiplicar del {{Q1}} es:&lt;/p&gt;&lt;p&gt;{{Q1}} × 1 = {{Q1}}&lt;/p&gt;&lt;p&gt;{{Q1}} × 2 = {{T2}}&lt;/p&gt;&lt;p&gt;{{Q1}} × 3 = {{T3}}&lt;/p&gt;&lt;p&gt;{{Q1}} × 4 = {{T4}}&lt;/p&gt;&lt;p&gt;{{Q1}} × 5 = {{T5}}&lt;/p&gt;&lt;p&gt;{{Q1}} × 6 = {{T6}}&lt;/p&gt;&lt;p&gt;{{Q1}} × 7 = {{T7}}&lt;/p&gt;&lt;p&gt;{{Q1}} × 8 = {{T8}}&lt;/p&gt;&lt;p&gt;{{Q1}} × 9 = {{T9}}&lt;/p&gt;&lt;p&gt;{{Q1}} × 10 = {{T10}}&lt;/p&gt;</t>
  </si>
  <si>
    <t>T2 = {{Q1}}*2
T3 = {{Q1}}*3
T4 = {{Q1}}*4
T5 = {{Q1}}*5
T6 = {{Q1}}*6
T7 = {{Q1}}*7
T8 = {{Q1}}*8
T9 = {{Q1}}*9
T10 = {{Q1}}*10</t>
  </si>
  <si>
    <t>{
    "id": "M3-NyO-14c-I-1",
    "stimulus": "&lt;p&gt;Completa la siguiente multiplicación.&lt;/p&gt;&lt;p style=\"text-align: center\"&gt;{{Q1}} × ...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</si>
  <si>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 × {{Q1}} = {{T1}}
{{A1}}*
{{A2}}
{{A3}}</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</si>
  <si>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
Q3: Mín= 2; Máx= 9; Step= 1 
Q4: Mín= 2; Máx= 9; Step= 1</t>
    </r>
  </si>
  <si>
    <t>{
    "id": "M3-NyO-14c-I-2",
    "stimulus": "&lt;p&gt;Completa la siguiente multiplicación.&lt;/p&gt;&lt;p style=\"text-align: center\"&gt;... × {{Q1}}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t>
  </si>
  <si>
    <t>Completa la siguiente multiplicación.
{{A1}} × {{Q2}}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</si>
  <si>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</si>
  <si>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T1 = {{Q1}}*{{Q2}} 
A1 = {{Q1}}</t>
  </si>
  <si>
    <t>&lt;p&gt;La tabla de multiplicar del {{Q2}} comienza:&lt;/p&gt;&lt;p&gt;{{Q2}} × 1 = {{Q1}}&lt;/p&gt;&lt;p&gt;{{Q2}} × 2 = {{T2}}&lt;/p&gt;&lt;p&gt;...&lt;/p&gt;</t>
  </si>
  <si>
    <t>&lt;p&gt;La tabla de multiplicar del {{Q2}} es:&lt;/p&gt;&lt;p&gt;{{Q2}} × 1 = {{Q2}}&lt;/p&gt;&lt;p&gt;{{Q2}} × 2 = {{T2}}&lt;/p&gt;&lt;p&gt;{{Q2}} × 3 = {{T3}}&lt;/p&gt;&lt;p&gt;{{Q2}} × 4 = {{T4}}&lt;/p&gt;&lt;p&gt;{{Q2}} × 5 = {{T5}}&lt;/p&gt;&lt;p&gt;{{Q2}} × 6 = {{T6}}&lt;/p&gt;&lt;p&gt;{{Q2}} × 7 = {{T7}}&lt;/p&gt;&lt;p&gt;{{Q2}} × 8 = {{T8}}&lt;/p&gt;&lt;p&gt;{{Q2}} × 9 = {{T9}}&lt;/p&gt;&lt;p&gt;{{Q2}} × 10 = {{T10}}&lt;/p&gt;</t>
  </si>
  <si>
    <t>T2 = {{Q2}}*2
T3 = {{Q2}}*3
T4 = {{Q2}}*4
T5 = {{Q2}}*5
T6 = {{Q2}}*6
T7 = {{Q2}}*7
T8 = {{Q2}}*8
T9 = {{Q2}}*9
T10 = {{Q2}}*10</t>
  </si>
  <si>
    <t>{
    "id": "M3-NyO-14c-E-1",
    "stimulus": "&lt;p&gt;Completa la siguiente multiplicación.&lt;/p&gt;",
    "template": "&lt;p&gt;{{response}} × {{Q2}} = {{T1}}&lt;/p&gt;",
    "hint": "&lt;p&gt;La tabla de multiplicar del {{Q2}} comienza así:&lt;/p&gt;&lt;p&gt;{{Q2}} × &lt;span style=\"color: rgb(243, 121, 52);\"&gt;1&lt;/span&gt; = {{Q2}}&lt;/p&gt;&lt;p&gt;{{Q2}}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</si>
  <si>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Completa la siguiente multiplicación.
{{Q2}} × {{A1}} = {{T1}}</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</si>
  <si>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Máx= 9; Step= 1</t>
    </r>
  </si>
  <si>
    <t>{
    "id": "M3-NyO-14c-E-2",
    "stimulus": "&lt;p&gt;Completa la siguiente multiplicación.&lt;/p&gt;",
    "template": "&lt;p style=\"text-align: center\"&gt;{{Q2}} × {{response}} = {{T1}}&lt;/p&gt;",
    "hint": "&lt;p&gt;La tabla de multiplicar del {{Q2}} comienza así:&lt;/p&gt;&lt;p style=\"text-align: center\"&gt;{{Q2}} × &lt;span style=\"color: rgb(243, 121, 52);\"&gt;1&lt;/span&gt; = {{Q2}}&lt;/p&gt;&lt;p style=\"text-align: center\"&gt;{{Q2}}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t>
  </si>
  <si>
    <t>Un granjero tiene {{Q1}} gallinas en cada corral. Si tiene {{T1}} gallinas en total, ¿cuántos corrales hay en su granja? Completa la siguiente multiplicación para averiguarlo.
{{Q1}} × ... = {{T1}}
La granja tiene {{A1}} corrales.</t>
  </si>
  <si>
    <t xml:space="preserve">Q1: Mín=2; Máx=8; Step=1 
Q2: Mín=6; Máx=9; Step=1  </t>
  </si>
  <si>
    <t>T1 = {{Q1}}*{{Q2}} 
A1 = {{Q2}}</t>
  </si>
  <si>
    <t>{
    "id": "M3-NyO-14c-A-1",
    "stimulus": "&lt;p&gt;Un granjero tiene {{Q1}} gallinas en cada corral. Si tiene {{T1}} gallinas en total, ¿cuántos corrales hay en su granja? Completa la siguiente multiplicación para averiguarlo.&lt;/p&gt;&lt;p style=\"text-align: center\"&gt;{{Q1}} × ... = {{T1}}&lt;/p&gt;",
    "template": "La granja tiene {{response}} corrales.",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</si>
  <si>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edificio tiene {{Q1}} ventanas por piso. Si el edificio tiene {{T1}} ventanas en total, ¿cuántos pisos hay? Completa la siguiente multiplicación para obtener la respuesta.
... × {{Q1}} = {{T1}}
El edificio tiene {{A1}} pisos.</t>
  </si>
  <si>
    <r>
      <rPr>
        <rFont val="Calibri"/>
        <color rgb="FF000000"/>
        <sz val="12.0"/>
      </rPr>
      <t xml:space="preserve">Um prédio tem {{Q1}} janelas por andar. Sabendo que o total de janelas é {{T1}}, quantos andares tem esse prédio? Complete a seguinte multiplicação para obter a resposta.
</t>
    </r>
    <r>
      <rPr>
        <rFont val="Calibri"/>
        <color rgb="FF000000"/>
        <sz val="12.0"/>
      </rPr>
      <t>...</t>
    </r>
    <r>
      <rPr>
        <rFont val="Calibri"/>
        <color rgb="FF000000"/>
        <sz val="12.0"/>
      </rPr>
      <t xml:space="preserve"> × {{Q1}} = {{T1}}
</t>
    </r>
    <r>
      <rPr>
        <rFont val="Calibri"/>
        <color rgb="FF000000"/>
        <sz val="12.0"/>
      </rPr>
      <t>O prédio tem {{A1}} andares.</t>
    </r>
  </si>
  <si>
    <t>{
    "id": "M3-NyO-14c-A-2",
    "stimulus": "&lt;p&gt;Un edificio tiene {{Q1}} ventanas por piso. Si el edificio tiene {{T1}} ventanas en total, ¿cuántos pisos hay? Completa la siguiente multiplicación para obtener la respuesta.&lt;/p&gt;&lt;p style=\"text-align: center\"&gt;... × {{Q1}} = {{T1}}&lt;/p&gt;",
    "template": "&lt;p&gt;El edificio tiene {{response}} pisos.&lt;/p&gt;",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</si>
  <si>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En un aula, las sillas están dispuestas en {{Q1}} filas iguales. Si hay un total de {{T1}} sillas, ¿cuántas sillas hay por fila? Completa la siguiente multiplicación para obtener la respuesta.
{{Q1}} × ... = {{T1}}
Hay {{A1}} sillas por fila.</t>
  </si>
  <si>
    <t xml:space="preserve">Q1: Mín: 3; Máx: 6; Step: 1 
Q2: Mín: 4; Máx: 6; Step: 1  </t>
  </si>
  <si>
    <t>{
    "id": "M3-NyO-14c-A-3",
    "stimulus": "&lt;p&gt;En un aula, las sillas están dispuestas en {{Q1}} filas iguales. Si hay un total de {{T1}} sillas, ¿cuántas sillas hay por fila? Completa la siguiente multiplicación para obtener la respuesta.&lt;/p&gt;&lt;p style=\"text-align: center\"&gt;{{Q1}} × ... = {{T1}}&lt;/p&gt;",
    "template": "&lt;p&gt;Hay {{response}} sillas por fila.&lt;/p&gt;",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</si>
  <si>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Para ordenar los libros de una estantería, Tatiana ha colocado {{Q1}} libros en cada balda. Si hay {{T1}} libros, ¿cuántas baldas componen la estantería? Completa la siguiente multiplicación para obtener la respuesta.
... × {{Q1}} = {{T1}}
La estantería tiene {{A1}} baldas.</t>
  </si>
  <si>
    <r>
      <rPr>
        <rFont val="Calibri"/>
        <color rgb="FF000000"/>
        <sz val="12.0"/>
      </rPr>
      <t xml:space="preserve">Ao organizar livros em uma estante, Tatiana colocou {{Q1}} livros em cada prateleira. Sabendo que ao todo foram colocados {{T1}} livros, quantas prateleiras foram utilizadas? Complete a multiplicação a seguir para obter a resposta.
</t>
    </r>
    <r>
      <rPr>
        <rFont val="Calibri"/>
        <color rgb="FF000000"/>
        <sz val="12.0"/>
      </rPr>
      <t>...</t>
    </r>
    <r>
      <rPr>
        <rFont val="Calibri"/>
        <color rgb="FF000000"/>
        <sz val="12.0"/>
      </rPr>
      <t xml:space="preserve"> × {{Q1}} = {{T1}}.
</t>
    </r>
    <r>
      <rPr>
        <rFont val="Calibri"/>
        <color rgb="FF000000"/>
        <sz val="12.0"/>
      </rPr>
      <t>Foram utilizadas {{A1}} prateleiras.</t>
    </r>
  </si>
  <si>
    <t>{
    "id": "M3-NyO-14c-A-4",
    "stimulus": "&lt;p&gt;Para ordenar los libros de una estantería, Tatiana ha colocado {{Q1}} libros en cada balda. Si hay {{T1}} libros, ¿cuántas baldas componen la estantería? Completa la siguiente multiplicación para obtener la respuesta.&lt;/p&gt;&lt;p style=\"text-align: center\"&gt;... × {{Q1}} = {{T1}}&lt;/p&gt;",
    "template": "&lt;p&gt;La estantería tiene {{response}} baldas.&lt;/p&gt;",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</si>
  <si>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Un profesor quiere dividir la clase en {{Q1}} grupos con el mismo número de estudiantes en cada uno. Si hay {{T1}} estudiantes en la clase, ¿cuántos habrá en cada grupo? Completa la siguiente multiplicación para obtener la respuesta.
{{Q1}} × ... = {{T1}}
Cada grupo estará compuesto por {{A1}} estudiantes.</t>
  </si>
  <si>
    <r>
      <rPr>
        <rFont val="Calibri"/>
        <color rgb="FF000000"/>
        <sz val="12.0"/>
      </rPr>
      <t xml:space="preserve">O professor Marcos deseja dividir a turma em {{Q1}} grupos com o mesmo número de alunos em cada grupo. Se a turma tem um total de {{T1}} alunos, quantos alunos terá cada grupo? Complete a multiplicação a seguir para obter a resposta.
{{Q1}} × </t>
    </r>
    <r>
      <rPr>
        <rFont val="Calibri"/>
        <color rgb="FF000000"/>
        <sz val="12.0"/>
      </rPr>
      <t>...</t>
    </r>
    <r>
      <rPr>
        <rFont val="Calibri"/>
        <color rgb="FF000000"/>
        <sz val="12.0"/>
      </rPr>
      <t xml:space="preserve"> = {{T1}}.
</t>
    </r>
    <r>
      <rPr>
        <rFont val="Calibri"/>
        <color rgb="FF000000"/>
        <sz val="12.0"/>
      </rPr>
      <t>Cada grupo terá {{A1}} alunos.</t>
    </r>
  </si>
  <si>
    <r>
      <rPr>
        <rFont val="Calibri"/>
        <color rgb="FF000000"/>
        <sz val="12.0"/>
      </rPr>
      <t xml:space="preserve">Q1: Mín= 2; Máx= </t>
    </r>
    <r>
      <rPr>
        <rFont val="Calibri"/>
        <color rgb="FF000000"/>
        <sz val="12.0"/>
      </rPr>
      <t>6</t>
    </r>
    <r>
      <rPr>
        <rFont val="Calibri"/>
        <color rgb="FF000000"/>
        <sz val="12.0"/>
      </rPr>
      <t xml:space="preserve">; Step= 1 
Q2: Mín= 3; Máx= 5; Step= 1  </t>
    </r>
  </si>
  <si>
    <t>{
    "id": "M3-NyO-14c-A-5",
    "stimulus": "&lt;p&gt;Un profesor quiere dividir la clase en {{Q1}} grupos con el mismo número de estudiantes en cada uno. Si hay {{T1}} estudiantes en la clase, ¿cuántos habrá en cada grupo? Completa la siguiente multiplicación para obtener la respuesta.&lt;/p&gt;&lt;p style=\"text-align: center\"&gt;{{Q1}} × ... = {{T1}}&lt;/p&gt;",
    "template": "&lt;p&gt;Cada grupo estará compuesto por {{response}} estudiantes.&lt;/p&gt;",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t>
  </si>
  <si>
    <t>M3-NyO-14d</t>
  </si>
  <si>
    <t>Expresa una multiplicación dada como suma de sumandos iguales y viceversa utilizando objetos (números de 1 a 10)</t>
  </si>
  <si>
    <t>&lt;p&gt;¿Cuántas abejas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</si>
  <si>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Q1 = "min": 2, "max": 6, "step": 1
Q2 = "min": 2, "max": 4, "step": 1
Q3 = "min": 2, "max": 6, "step": 1
Q4 = "min": 2, "max": 6, "step": 1</t>
  </si>
  <si>
    <r>
      <rPr>
        <rFont val="Calibri"/>
        <color rgb="FF000000"/>
        <sz val="12.0"/>
      </rPr>
      <t>T1 = math.max({{Q1}}, {{Q2}})
T2 = math.min({{Q1}}, {{Q2}})
T3 = '&lt;img src=\"</t>
    </r>
    <r>
      <rPr>
        <rFont val="Calibri"/>
        <color rgb="FF1155CC"/>
        <sz val="12.0"/>
        <u/>
      </rPr>
      <t>https://blueberry-assets.oneclick.es/M2_NyO_19a_8.svg</t>
    </r>
    <r>
      <rPr>
        <rFont val="Calibri"/>
        <color rgb="FF000000"/>
        <sz val="12.0"/>
      </rPr>
      <t>\" width=\"50\"&gt;'.repeat({{T1}})
T4 = if ({{T2}} &gt; 1) '&lt;img src=\"https://blueberry-assets.oneclick.es/M2_NyO_19a_8.svg\" width=\"50\"&gt;'.repeat({{T1}})
T5 = if ({{T2}} &gt; 2) '&lt;img src=\"https://blueberry-assets.oneclick.es/M2_NyO_19a_8.svg\" width=\"50\"&gt;'.repeat({{T1}})
T6 = if ({{T2}} &gt; 3) '&lt;img src=\"https://blueberry-assets.oneclick.es/M2_NyO_19a_8.svg\" width=\"50\"&gt;'.repeat({{T1}})
A1 = {{Q1}} × {{Q2}} = {{Q1}}{{function}}
function = ' + {{Q1}}'.repeat({{Q2}}-1)"
A2 = {{Q1}} × {{Q2}} = {{Q1}}{{function}}
function = ' + {{Q1}}'.repeat({{Q3}}-1)
A3 = {{Q1}} × {{Q2}} = {{Q1}}{{function}}
function = ' + {{Q1}}'.repeat({{Q4}}-1)</t>
    </r>
  </si>
  <si>
    <t>Una multiplicación se puede expresar como una suma de sumandos iguales.</t>
  </si>
  <si>
    <r>
      <rPr>
        <rFont val="Calibri"/>
        <sz val="12.0"/>
      </rPr>
      <t>{
    "id": "M3-NyO-14d-I-1",
    "stimulus": "&lt;p&gt;¿Cuántas abejas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t>
    </r>
    <r>
      <rPr>
        <rFont val="Calibri"/>
        <color rgb="FF1155CC"/>
        <sz val="12.0"/>
        <u/>
      </rPr>
      <t>https://blueberry-assets.oneclick.es/M2_NyO_19a_8.svg</t>
    </r>
    <r>
      <rPr>
        <rFont val="Calibri"/>
        <sz val="12.0"/>
      </rPr>
      <t>\"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t>
    </r>
  </si>
  <si>
    <t>&lt;p&gt;¿Cuántos ratones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</si>
  <si>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https://blueberry-assets.oneclick.es/M2_NyO_19a_6.svg</t>
    </r>
    <r>
      <rPr>
        <rFont val="Calibri"/>
        <color rgb="FF000000"/>
        <sz val="12.0"/>
      </rPr>
      <t>\" width=\"50\"&gt;'.repeat({{T1}})
T4 = if ({{T2}} &gt; 1) '&lt;img src=\"https://blueberry-assets.oneclick.es/M2_NyO_19a_6.svg\" width=\"50\"&gt;'.repeat({{T1}})
T5 = if ({{T2}} &gt; 2) '&lt;img src=\"https://blueberry-assets.oneclick.es/M2_NyO_19a_6.svg\" width=\"50\"&gt;'.repeat({{T1}})
T6 = if ({{T2}} &gt; 3) '&lt;img src=\"https://blueberry-assets.oneclick.es/M2_NyO_19a_6.svg\" width=\"50\"&gt;'.repeat({{T1}})
A1 = {{Q1}} × {{Q2}} = {{Q1}}{{function}}
function = ' + {{Q1}}'.repeat({{Q2}}-1)"
A2 = {{Q1}} × {{Q2}} = {{Q1}}{{function}}
function = ' + {{Q1}}'.repeat({{Q3}}-1)
A3 = {{Q1}} × {{Q2}} = {{Q1}}{{function}}
function = ' + {{Q1}}'.repeat({{Q4}}-1)</t>
    </r>
  </si>
  <si>
    <r>
      <rPr>
        <rFont val="Calibri"/>
        <sz val="12.0"/>
      </rPr>
      <t>{
    "id": "M3-NyO-14d-I-2",
    "stimulus": "&lt;p&gt;¿Cuántos ratones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t>
    </r>
    <r>
      <rPr>
        <rFont val="Calibri"/>
        <color rgb="FF1155CC"/>
        <sz val="12.0"/>
        <u/>
      </rPr>
      <t>https://blueberry-assets.oneclick.es/M2_NyO_19a_6.svg</t>
    </r>
    <r>
      <rPr>
        <rFont val="Calibri"/>
        <sz val="12.0"/>
      </rPr>
      <t>\"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 true,
            "columns": 1
        }
    }
}</t>
    </r>
  </si>
  <si>
    <t>&lt;p&gt;¿Cuántas mariquitas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</si>
  <si>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t>
    </r>
    <r>
      <rPr>
        <rFont val="Calibri"/>
        <color rgb="FF000000"/>
        <sz val="12.0"/>
      </rPr>
      <t>https://blueberry-assets.oneclick.es/M2_NyO_19a_10.svg</t>
    </r>
    <r>
      <rPr>
        <rFont val="Calibri"/>
        <color rgb="FF000000"/>
        <sz val="12.0"/>
      </rPr>
      <t>\" width=\"50\"&gt;'.repeat({{T1}})
T4 = if ({{T2}} &gt; 1) '&lt;img src=\"https://blueberry-assets.oneclick.es/M2_NyO_19a_10.svg\" width=\"50\"&gt;'.repeat({{T1}})
T5 = if ({{T2}} &gt; 2) '&lt;img src=\"https://blueberry-assets.oneclick.es/M2_NyO_19a_10.svg\" width=\"50\"&gt;'.repeat({{T1}})
T6 = if ({{T2}} &gt; 3) '&lt;img src=\"https://blueberry-assets.oneclick.es/M2_NyO_19a_10.svg\" width=\"50\"&gt;'.repeat({{T1}})
A1 = {{Q1}} × {{Q2}} = {{Q1}}{{function}}
function = ' + {{Q1}}'.repeat({{Q2}}-1)"
A2 = {{Q1}} × {{Q2}} = {{Q1}}{{function}}
function = ' + {{Q1}}'.repeat({{Q3}}-1)
A3 = {{Q1}} × {{Q2}} = {{Q1}}{{function}}
function = ' + {{Q1}}'.repeat({{Q4}}-1)</t>
    </r>
  </si>
  <si>
    <r>
      <rPr>
        <rFont val="Calibri"/>
        <sz val="12.0"/>
      </rPr>
      <t>{
    "id": "M3-NyO-14d-I-3",
    "stimulus": "&lt;p&gt;¿Cuántas mariquitas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"Una multiplicación se puede expresar como una suma de sumandos iguales.",
    "feedback": "Una multiplicación se puede expresar como una suma de sumandos iguales.",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t>
    </r>
    <r>
      <rPr>
        <rFont val="Calibri"/>
        <color rgb="FF1155CC"/>
        <sz val="12.0"/>
        <u/>
      </rPr>
      <t>https://blueberry-assets.oneclick.es/M2_NyO_19a_10.svg</t>
    </r>
    <r>
      <rPr>
        <rFont val="Calibri"/>
        <sz val="12.0"/>
      </rPr>
      <t>\" width=\"50\"&gt;'.repeat({{T1}})",
                "temp": true
            },
            {
                "name": "A1",
                "label": "{{Q1}} × {{Q2}} = {{Q1}}{{function}}",
                "function": "' + {{Q1}}'.repeat({{Q2}}-1)"
            },
            {
                "name": "A2",
                "label": "{{Q1}} × {{Q2}} = {{Q1}}{{function}}",
                "function": "' + {{Q1}}'.repeat({{Q3}}-1)",
                "incorrect": true
            },
            {
                "name": "A3",
                "label": "{{Q1}} × {{Q2}} = {{Q1}}{{function}}",
                "function": "' + {{Q1}}'.repeat({{Q4}}-1)",
                "incorrect": true
            }
        ],
        "uniques": true
    },
    "algorithm": {
        "name": "trueFalse",
        "template": "Multiple choice – standard",
        "params": {
            "countCorrect": 1,
            "countIncorrect": 2,
            "showCheckIcon":true,
            "columns": 1
        }
    }
}</t>
    </r>
  </si>
  <si>
    <t>&lt;p&gt;¿Cuántos abejas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</si>
  <si>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&lt;p&gt;{{T1}} × {{T2}} = {{T1}}{{T7}} = {{response}}&lt;/p&gt;</t>
  </si>
  <si>
    <t>Q1 = "min": 2, "max": 5, "step": 1
Q2 = "min": 2, "max": 4, "step": 1</t>
  </si>
  <si>
    <r>
      <rPr>
        <rFont val="Calibri"/>
        <color rgb="FF000000"/>
        <sz val="12.0"/>
      </rPr>
      <t>T1 = math.max({{Q1}}, {{Q2}})
T2 = math.min({{Q1}}, {{Q2}})
T3 = '&lt;img src=\"https://blueberry-assets.oneclick.es/M2_NyO_19a_12.svg\" width=\"50\"&gt;'.repeat({{T1}})
T4 = if ({{T2}} &gt; 1) '&lt;img src=\"https://blueberry-assets.oneclick.es/M2_NyO_19a_8.svg\" width=\"50\"&gt;'.repeat({{T1}})
T5 = if ({{T2}} &gt; 2) '&lt;img src=\"https://blueberry-assets.oneclick.es/M2_NyO_19a_8.svg\" width=\"50\"&gt;'.repeat({{T1}})
T6 = if ({{T2}} &gt; 3) '&lt;img src=\"</t>
    </r>
    <r>
      <rPr>
        <rFont val="Calibri"/>
        <color rgb="FF1155CC"/>
        <sz val="12.0"/>
        <u/>
      </rPr>
      <t>https://blueberry-assets.oneclick.es/M2_NyO_19a_8.svg</t>
    </r>
    <r>
      <rPr>
        <rFont val="Calibri"/>
        <color rgb="FF000000"/>
        <sz val="12.0"/>
      </rPr>
      <t>\" width=\"50\"&gt;'.repeat({{T1}})
T7 = ' + {{T1}}'.repeat({{T2}}-1)
A1 = {{Q1}}*{{Q2}}"</t>
    </r>
  </si>
  <si>
    <t>{
    "id": "M3-NyO-14d-E-1",
    "stimulus": "&lt;p&gt;¿Cuántos abejas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src=\"https://blueberry-assets.oneclick.es/M2_NyO_19a_8.svg\" width=\"50\"&gt;'.repeat({{T1}})",
                "temp": true
            },
            {
                "name": "T4",
                "label": "{{function}}",
                "function": "if ({{T2}} &gt; 1) '&lt;img src=\"https://blueberry-assets.oneclick.es/M2_NyO_19a_8.svg\" width=\"50\"&gt;'.repeat({{T1}})",
                "temp": true
            },
            {
                "name": "T5",
                "label": "{{function}}",
                "function": "if ({{T2}} &gt; 2) '&lt;img src=\"https://blueberry-assets.oneclick.es/M2_NyO_19a_8.svg\" width=\"50\"&gt;'.repeat({{T1}})",
                "temp": true
            },
            {
                "name": "T6",
                "label": "{{function}}",
                "function": "if ({{T2}} &gt; 3) '&lt;img src=\"https://blueberry-assets.oneclick.es/M2_NyO_19a_8.svg\" width=\"50\"&gt;'.repeat({{T1}})",
                "temp": true
            },
            {
                "name": "T7",
                "label": "{{function}}",
                "function": "' + {{T1}}'.repeat({{T2}}-1)",
                "temp": true
            },
            {
                "name": "A1",
                "label": "{{function}}",
                "function": "{{Q1}}*{{Q2}}"
            }
        ],
        "uniques": false
    },
    "algorithm": {
        "name": "calculateOperation",
        "params": {
            "method": "equivLiteral",
            "keyboard": "NUMERICAL"
        }
    }
}</t>
  </si>
  <si>
    <t>&lt;p&gt;¿Cuántas mariquitas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</si>
  <si>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r>
      <rPr>
        <rFont val="Calibri"/>
        <color rgb="FF000000"/>
        <sz val="12.0"/>
      </rPr>
      <t>T1 = math.max({{Q1}}, {{Q2}})
T2 = math.min({{Q1}}, {{Q2}})
T3 = '&lt;img src=\"https://blueberry-assets.oneclick.es/M2_NyO_19a_12.svg\" width=\"50\"&gt;'.repeat({{T1}})
T4 = if ({{T2}} &gt; 1) '&lt;img src=\"https://blueberry-assets.oneclick.es/M2_NyO_19a_10.svg\" width=\"50\"&gt;'.repeat({{T1}})
T5 = if ({{T2}} &gt; 2) '&lt;img src=\"https://blueberry-assets.oneclick.es/M2_NyO_19a_10.svg\" width=\"50\"&gt;'.repeat({{T1}})
T6 = if ({{T2}} &gt; 3) '&lt;img src=\"</t>
    </r>
    <r>
      <rPr>
        <rFont val="Calibri"/>
        <color rgb="FF1155CC"/>
        <sz val="12.0"/>
        <u/>
      </rPr>
      <t>https://blueberry-assets.oneclick.es/M2_NyO_19a_10.svg</t>
    </r>
    <r>
      <rPr>
        <rFont val="Calibri"/>
        <color rgb="FF000000"/>
        <sz val="12.0"/>
      </rPr>
      <t>\" width=\"50\"&gt;'.repeat({{T1}})
T7 = ' + {{T1}}'.repeat({{T2}}-1)
A1 = {{Q1}}*{{Q2}}"</t>
    </r>
  </si>
  <si>
    <t>{
    "id": "M3-NyO-14d-E-2",
    "stimulus": "&lt;p&gt;¿Cuántas mariquitas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src=\"https://blueberry-assets.oneclick.es/M2_NyO_19a_10.svg\" width=\"50\"&gt;'.repeat({{T1}})",
                "temp": true
            },
            {
                "name": "T4",
                "label": "{{function}}",
                "function": "if ({{T2}} &gt; 1) '&lt;img src=\"https://blueberry-assets.oneclick.es/M2_NyO_19a_10.svg\" width=\"50\"&gt;'.repeat({{T1}})",
                "temp": true
            },
            {
                "name": "T5",
                "label": "{{function}}",
                "function": "if ({{T2}} &gt; 2) '&lt;img src=\"https://blueberry-assets.oneclick.es/M2_NyO_19a_10.svg\" width=\"50\"&gt;'.repeat({{T1}})",
                "temp": true
            },
            {
                "name": "T6",
                "label": "{{function}}",
                "function": "if ({{T2}} &gt; 3) '&lt;img src=\"https://blueberry-assets.oneclick.es/M2_NyO_19a_10.svg\" width=\"50\"&gt;'.repeat({{T1}})",
                "temp": true
            },
            {
                "name": "T7",
                "label": "{{function}}",
                "function": "' + {{T1}}'.repeat({{T2}}-1)",
                "temp": true
            },
            {
                "name": "A1",
                "label": "{{function}}",
                "function": "{{Q1}}*{{Q2}}"
            }
        ],
        "uniques": false
    },
    "algorithm": {
        "name": "calculateOperation",
        "params": {
            "method": "equivLiteral",
            "keyboard": "NUMERICAL"
        }
    }
}</t>
  </si>
  <si>
    <t>&lt;p&gt;¿Cuántas mariposas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</si>
  <si>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src=\"https://blueberry-assets.oneclick.es/M2_NyO_19a_12.svg\" width=\"50\"&gt;'.repeat({{T1}})
T4 = if ({{T2}} &gt; 1) '&lt;img src=\"https://blueberry-assets.oneclick.es/M2_NyO_19a_12.svg\" width=\"50\"&gt;'.repeat({{T1}})
T5 = if ({{T2}} &gt; 2) '&lt;img src=\"https://blueberry-assets.oneclick.es/M2_NyO_19a_12.svg\" width=\"50\"&gt;'.repeat({{T1}})
T6 = if ({{T2}} &gt; 3) '&lt;img src=\"https://blueberry-assets.oneclick.es/M2_NyO_19a_12.svg\" width=\"50\"&gt;'.repeat({{T1}})
T7 = ' + {{T1}}'.repeat({{T2}}-1)
A1 = {{Q1}}*{{Q2}}"</t>
  </si>
  <si>
    <t>{
    "id": "M3-NyO-14d-E-3",
    "stimulus": "&lt;p&gt;¿Cuántas mariposas ves?&lt;/p&gt;&lt;p&gt;&lt;div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"template": "&lt;p style=\"text-align: center\"&gt;{{T1}} × {{T2}} = {{T1}}{{T7}} = {{response}}&lt;/p&gt;",
    "hint": "Una multiplicación se puede expresar como una suma de sumandos iguales.",
    "feedback": "Una multiplicación se puede expresar como una suma de sumandos iguales.",
    "seed": {
        "parameters": [
            {
                "name": "Q1",
                "label": null,
                "min": 2,
                "max": 5,
                "step": 1
            },
            {
                "name": "Q2",
                "label": null,
                "min": 2,
                "max": 4,
                "step": 1
            }
        ],
        "calculated": [
            {
                "name": "T1",
                "label": "{{function}}",
                "function": "math.max({{Q1}}, {{Q2}})",
                "temp": true
            },
            {
                "name": "T2",
                "label": "{{function}}",
                "function": "math.min({{Q1}}, {{Q2}})",
                "temp": true
            },
            {
                "name": "T3",
                "label": "{{function}}",
                "function": "'&lt;img src=\"https://blueberry-assets.oneclick.es/M2_NyO_19a_12.svg\" width=\"50\"&gt;'.repeat({{T1}})",
                "temp": true
            },
            {
                "name": "T4",
                "label": "{{function}}",
                "function": "if ({{T2}} &gt; 1) '&lt;img src=\"https://blueberry-assets.oneclick.es/M2_NyO_19a_12.svg\" width=\"50\"&gt;'.repeat({{T1}})",
                "temp": true
            },
            {
                "name": "T5",
                "label": "{{function}}",
                "function": "if ({{T2}} &gt; 2) '&lt;img src=\"https://blueberry-assets.oneclick.es/M2_NyO_19a_12.svg\" width=\"50\"&gt;'.repeat({{T1}})",
                "temp": true
            },
            {
                "name": "T6",
                "label": "{{function}}",
                "function": "if ({{T2}} &gt; 3) '&lt;img src=\"https://blueberry-assets.oneclick.es/M2_NyO_19a_12.svg\" width=\"50\"&gt;'.repeat({{T1}})",
                "temp": true
            },
            {
                "name": "T7",
                "label": "{{function}}",
                "function": "' + {{T1}}'.repeat({{T2}}-1)",
                "temp": true
            },
            {
                "name": "A1",
                "label": "{{function}}",
                "function": "{{Q1}}*{{Q2}}"
            }
        ],
        "uniques": false
    },
    "algorithm": {
        "name": "calculateOperation",
        "params": {
            "method": "equivLiteral",
            "keyboard": "NUMERICAL"
        }
    }
}</t>
  </si>
  <si>
    <t>M3-NyO-14e</t>
  </si>
  <si>
    <t>Resuelve problemas matemáticos sobre multiplicaciones (factores de 1 cifra)</t>
  </si>
  <si>
    <t>En el bloque de Pedro hay {{Q1}} pisos y en cada uno de ellos viven {{Q2}} personas. ¿Cuánta gente vive en el edificio de Pedro? Arrastra la respuesta correcta.</t>
  </si>
  <si>
    <t>Viven {{response}} personas.</t>
  </si>
  <si>
    <t>Q1 = Min = 3; Max = 9; Step = 1
Q2 = Min = 2; Max = 9; Step = 1
Q3 = Min = 2; Max = 9; Step = 1
Q4 = Min = 2; Max = 9; Step = 1</t>
  </si>
  <si>
    <t>A1 = {{Q1}}*{{Q2}}
A2 = {{Q1}}*{{Q3}}
A3 = {{Q1}}*{{Q4}}</t>
  </si>
  <si>
    <t>&lt;p&gt;Tienes que calcular esta multiplicación:&lt;/p&gt;&lt;p&gt;{{Q1}} × {{Q2}} = ...&lt;/p&gt;</t>
  </si>
  <si>
    <t>&lt;p&gt;Este problema se resuelve así:&lt;/p&gt;&lt;p&gt;{{Q1}} × {{Q2}} = {{A1}}&lt;/p&gt;</t>
  </si>
  <si>
    <t>{
    "id": "M3-NyO-14e-I-1",
    "stimulus": "&lt;p&gt;En el bloque de Pedro hay {{Q1}} pisos y en cada uno de ellos viven {{Q2}} personas. ¿Cuánta gente vive en el edificio de Pedro? Arrastra la respuesta correcta.&lt;/p&gt;",
    "template": "&lt;p&gt;Viven {{response}}  personas.",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</si>
  <si>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Noelia ha comprado {{Q1}} bolsas de caramelos, cada una con {{Q2}} caramelos. ¿Cuántos ha comprado en total? Arrastra la respuesta correcta.</t>
  </si>
  <si>
    <t>Ha comprado {{response}} caramelos.</t>
  </si>
  <si>
    <t>Q1 = Min = 3; Max = 9; Step = 1
Q2 = Min = 4; Max = 9; Step = 1
Q3 = Min = 4; Max = 9; Step = 1
Q4 = Min = 4; Max = 9; Step = 1</t>
  </si>
  <si>
    <t>{
    "id": "M3-NyO-14e-I-2",
    "stimulus": "&lt;p&gt;Noelia ha comprado {{Q1}} bolsas de caramelos, cada una con {{Q2}} caramelos. ¿Cuántos ha comprado en total? Arrastra la respuesta correcta.&lt;/p&gt;",
    "template": "&lt;p&gt;Ha comprado {{response}} caramelos.",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</si>
  <si>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Para arregla {{Q1}} sillas, un carpintero ha necesitado {{Q2}} tornillos para cada una. ¿Cuánto tornillos ha usado en total? Arrastra la respuesta.</t>
  </si>
  <si>
    <t>Ha usado {{response}} tornillos.</t>
  </si>
  <si>
    <t>{
    "id": "M3-NyO-14e-I-3",
    "stimulus": "&lt;p&gt;Para arreglar {{Q1}} sillas, un carpintero ha necesitado {{Q2}} tornillos para cada una. ¿Cuánto tornillos ha usado en total? Arrastra la respuesta.&lt;/p&gt;",
    "template": "&lt;p&gt;Ha usado {{response}} tornillos.",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</si>
  <si>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&lt;p&gt;Carmen ha regalado a cada uno de sus {{Q1}} amigos una pulsera que cuesta {{Q2}} €. ¿Cuánto se ha gastado en total?&lt;/p&gt;</t>
  </si>
  <si>
    <t>&lt;p&gt;Ha gastado {{response}} €&lt;/p&gt;</t>
  </si>
  <si>
    <t>Q1 = Min = 3; Max = 9; Step = 1
Q2 = Min = 2; Max = 9; Step = 1</t>
  </si>
  <si>
    <t>{
    "id": "M3-NyO-14e-E-1",
    "stimulus": "&lt;p&gt;Carmen ha regalado a cada uno de sus {{Q1}} amigos una pulsera que cuesta {{Q2}} €. ¿Cuánto se ha gastado en total?&lt;/p&gt;",
    "template": "&lt;p&gt;Ha gastado {{response}} €.&lt;/p&gt;",
    "hint": "&lt;p&gt;Tienes que calcular esta multiplicación:&lt;/p&gt;&lt;p style=\"text-align: center\"&gt;{{Q1}} × {{Q2}} = ...&lt;/p&gt;",
    "feedback": "&lt;p&gt;Este problema se resuelve así:&lt;/p&gt;&lt;p style=\"text-align: center\"&gt;{{Q1}} × {{Q2}} = {{A1}}&lt;/p&gt;",
    "seed": {
        "parameters": [
            {
                "name": "Q1",
                "label": null,
                "min": 3,
                "max": 9,
                "step": 1
            },
            {
                "name": "Q2",
                "label": null,
                "min": 2,
                "max": 9,
                "step": 1
            }
        ],
        "calculated": [
            {
                "name": "A1",
                "label": "{{function}}",
                "function": "{{Q1}}*{{Q2}}"
            }
        ],
        "uniques": true
    },
    "algorithm": {
        "name": "calculateOperation",
        "params": {
            "method": "equivLiteral",
            "keyboard": "NUMERICAL"
        }
    }
}</t>
  </si>
  <si>
    <t>&lt;p&gt;Julián cada día hace un paseo de {{Q1}} km. ¿Cuántos kilómetros caminará al cabo de {{Q2}} días?&lt;/p&gt;</t>
  </si>
  <si>
    <t>&lt;p&gt;Caminará {{response}} km&lt;/p&gt;</t>
  </si>
  <si>
    <t>Q1 = Min = 2; Max = 9; Step = 1
Q2 = Min = 2; Max = 9; Step = 1</t>
  </si>
  <si>
    <t>{
    "id": "M3-NyO-14e-E-2",
    "stimulus": "&lt;p&gt;Julián cada día hace un paseo de {{Q1}} km. ¿Cuántos kilómetros caminará al cabo de {{Q2}} días?&lt;/p&gt;",
    "template": "&lt;p&gt;Caminará {{response}} km&lt;/p&gt;",
    "hint": "&lt;p&gt;Tienes que calcular esta multiplicación:&lt;/p&gt;&lt;p style=\"text-align: center\"&gt;{{Q1}} × {{Q2}} = ...&lt;/p&gt;",
    "feedback": "&lt;p&gt;Este problema se resuelve así:&lt;/p&gt;&lt;p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</si>
  <si>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&lt;p&gt;Un repartidor de publicidad tiene que echar {{Q1}} folletos distintos en cada uno de los {{Q2}} buzones de un edificio. ¿Cuántos folletos va a repartir en total?&lt;/p&gt;</t>
  </si>
  <si>
    <t>&lt;p&gt;Repartirá {{response}} folletos.&lt;/p&gt;</t>
  </si>
  <si>
    <t>{
    "id": "M3-NyO-14e-E-3",
    "stimulus": "&lt;p&gt;Un repartidor de publicidad tiene que echar {{Q1}} folletos distintos en cada uno de los {{Q2}} buzones de un edificio. ¿Cuántos folletos va a repartir en total?&lt;/p&gt;",
    "template": "&lt;p&gt;Repartirá {{response}} folletos.&lt;/p&gt;",
    "hint": "&lt;p&gt;Tienes que calcular esta multiplicación:&lt;/p&gt;&lt;p style=\"text-align: center\"&gt;{{Q1}} × {{Q2}} = ...&lt;/p&gt;",
    "feedback": "&lt;p&gt;Este problema se resuelve así:&lt;/p&gt;&lt;p style=\"text-align: center\"&gt;{{Q1}} × {{Q2}} = {{A1}}&lt;/p&gt;",
    "seed": {
        "parameters": [
            {
                "name": "Q1",
                "label": null,
                "min": 2,
                "max": 9,
                "step": 1
            },
            {
                "name": "Q2",
                "label": null,
                "min": 2,
                "max": 9,
                "step": 1
            }
        ],
        "calculated": [
            {
                "name": "A1",
                "label": "{{function}}",
                "function": "{{Q1}}*{{Q2}}"
            }
        ],
        "uniques": true
    },
    "algorithm": {
        "name": "calculateOperation",
        "params": {
            "method": "equivLiteral",
            "keyboard": "NUMERICAL"
        }
    }
}</t>
  </si>
  <si>
    <t>M3-NyO-14f</t>
  </si>
  <si>
    <t>Expresa una multiplicación a partir de la representación de una matriz (números de 1 a 10)</t>
  </si>
  <si>
    <t>&lt;p&gt;¿Cómo se puede escribir el número de caracoles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</si>
  <si>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T1 = math.max({{Q1}}, {{Q2}})
T2 = math.min({{Q1}}, {{Q2}})
T3 = '&lt;img src=\"https://blueberry-assets.oneclick.es/M2_NyO_19a_2.svg\" width=\"50\"&gt;'.repeat({{T1}})
T4 = if ({{T2}} &gt; 1) '&lt;img src=\"https://blueberry-assets.oneclick.es/M2_NyO_19a_2.svg\" width=\"50\"&gt;'.repeat({{T1}})
T5 = if ({{T2}} &gt; 2) '&lt;img src=\"https://blueberry-assets.oneclick.es/M2_NyO_19a_2.svg\" width=\"50\"&gt;'.repeat({{T1}})
T6 = if ({{T2}} &gt; 3) '&lt;img src=\"https://blueberry-assets.oneclick.es/M2_NyO_19a_2.svg\" width=\"50\"&gt;'.repeat({{T1}})
A1 = {{T1}} × {{T2}}
A2 = {{T2}} × {{T1}}
A3 = {{Q1}} × {{Q3}}
A4 = {{Q4}} × {{Q2}}</t>
  </si>
  <si>
    <t>Multiplica el número de filas por los caracoles de cada fila.</t>
  </si>
  <si>
    <t>Para contar objetos en filas y columnas, hay que multiplicar el número de filas por los objetos de cada fila.</t>
  </si>
  <si>
    <t>{
    "id": "M3-NyO-14f-I-1",
    "stimulus": "&lt;p&gt;¿Cómo se puede escribir el número de caracoles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caracoles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src=\"https://blueberry-assets.oneclick.es/M2_NyO_19a_2.svg\" width=\"50\"&gt;'.repeat({{T1}})",
                "temp": true
            },
            {
                "name": "T4",
                "label": "{{function}}",
                "function": "if ({{T2}} &gt; 1) '&lt;img src=\"https://blueberry-assets.oneclick.es/M2_NyO_19a_2.svg\" width=\"50\"&gt;'.repeat({{T1}})",
                "temp": true
            },
            {
                "name": "T5",
                "label": "{{function}}",
                "function": "if ({{T2}} &gt; 2) '&lt;img src=\"https://blueberry-assets.oneclick.es/M2_NyO_19a_2.svg\" width=\"50\"&gt;'.repeat({{T1}})",
                "temp": true
            },
            {
                "name": "T6",
                "label": "{{function}}",
                "function": "if ({{T2}} &gt; 3) '&lt;img src=\"https://blueberry-assets.oneclick.es/M2_NyO_19a_2.svg\"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</si>
  <si>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&lt;p&gt;¿Cómo se puede escribir el número de búhos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</si>
  <si>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búhos de cada fila.</t>
  </si>
  <si>
    <t>{
    "id": "M3-NyO-14f-I-2",
    "stimulus": "&lt;p&gt;¿Cómo se puede escribir el número de búhos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búhos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src=\"https://blueberry-assets.oneclick.es/M2_NyO_19a_4.svg\" width=\"50\"&gt;'.repeat({{T1}})",
                "temp": true
            },
            {
                "name": "T4",
                "label": "{{function}}",
                "function": "if ({{T2}} &gt; 1) '&lt;img src=\"https://blueberry-assets.oneclick.es/M2_NyO_19a_4.svg\" width=\"50\"&gt;'.repeat({{T1}})",
                "temp": true
            },
            {
                "name": "T5",
                "label": "{{function}}",
                "function": "if ({{T2}} &gt; 2) '&lt;img src=\"https://blueberry-assets.oneclick.es/M2_NyO_19a_4.svg\" width=\"50\"&gt;'.repeat({{T1}})",
                "temp": true
            },
            {
                "name": "T6",
                "label": "{{function}}",
                "function": "if ({{T2}} &gt; 3) '&lt;img src=\"https://blueberry-assets.oneclick.es/M2_NyO_19a_4.svg\"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</si>
  <si>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¿Cómo se puede escribir el número de ratones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t>
  </si>
  <si>
    <t>Multiplica el número de filas por los ratones de cada fila.</t>
  </si>
  <si>
    <t>{
    "id": "M3-NyO-14f-I-3",
    "stimulus": "&lt;p&gt;¿Cómo se puede escribir el número de ratones que aparecen aquí? Elige la opción correcta.&lt;/p&gt;&lt;p&gt;&lt;div style=\"display:flex; flex-wrap: wrap; justify-content:center;\"&gt;{{T3}}&lt;/div&gt;&lt;/p&gt;&lt;p&gt;&lt;div style=\"display:flex; flex-wrap: wrap; justify-content:center;\"&gt;{{T4}}&lt;/div&gt;&lt;/p&gt;&lt;p&gt;&lt;div style=\"display:flex; flex-wrap: wrap; justify-content:center;\"&gt;{{T5}}&lt;/div&gt;&lt;/p&gt;&lt;p&gt;&lt;div style=\"display:flex; flex-wrap: wrap; justify-content:center;\"&gt;{{T6}}&lt;/div&gt;&lt;/p&gt;",
    "hint": "Multiplica el número de filas por los ratones de cada fila.",
    "feedback": "Para contar objetos en filas y columnas, hay que multiplicar el número de filas por los objetos de cada fila.",
    "seed": {
        "parameters": [
            {
                "name": "Q1",
                "label": null,
                "min": 2,
                "max": 6,
                "step": 1
            },
            {
                "name": "Q2",
                "label": null,
                "min": 2,
                "max": 4,
                "step": 1
            },
            {
                "name": "Q3",
                "label": null,
                "min": 2,
                "max": 6,
                "step": 1
            },
            {
                "name": "Q4",
                "label": null,
                "min": 2,
                "max": 6,
                "step": 1
            }
        ],
        "calculated": [
            {
                "name": "T1",
                "label": "{{function}}",
                "function": "math.max({{Q1}}, {{Q2}})",
                "temp": true
            },
            {
                "name": "T2",
                "label": "{{function}}",
                "function": "math.min({{Q1}}, {{Q2}})",
                "temp": true
            },
            {
                "name": "T3",
                "label": "{{function}}",
                "function": "'&lt;img src=\"https://blueberry-assets.oneclick.es/M2_NyO_19a_6.svg\" width=\"50\"&gt;'.repeat({{T1}})",
                "temp": true
            },
            {
                "name": "T4",
                "label": "{{function}}",
                "function": "if ({{T2}} &gt; 1) '&lt;img src=\"https://blueberry-assets.oneclick.es/M2_NyO_19a_6.svg\" width=\"50\"&gt;'.repeat({{T1}})",
                "temp": true
            },
            {
                "name": "T5",
                "label": "{{function}}",
                "function": "if ({{T2}} &gt; 2) '&lt;img src=\"https://blueberry-assets.oneclick.es/M2_NyO_19a_6.svg\" width=\"50\"&gt;'.repeat({{T1}})",
                "temp": true
            },
            {
                "name": "T6",
                "label": "{{function}}",
                "function": "if ({{T2}} &gt; 3) '&lt;img src=\"https://blueberry-assets.oneclick.es/M2_NyO_19a_6.svg\" width=\"50\"&gt;'.repeat({{T1}})",
                "temp": true
            },
            {
                "name": "A1",
                "label": "{{T1}} × {{T2}}",
                "function": ""
            },
            {
                "name": "A2",
                "label": "{{T2}} × {{T1}}",
                "function": ""
            },
            {
                "name": "A2",
                "label": "{{Q1}} × {{Q3}}",
                "function": "",
                "incorrect": true
            },
            {
                "name": "A3",
                "label": "{{Q4}} × {{Q2}}",
                "function": "",
                "incorrect": true
            }
        ],
        "uniques": true
    },
    "algorithm": {
        "name": "trueFalse",
        "template": "Multiple choice – standard",
        "params": {
            "countCorrect": 1,
            "countIncorrect": 2,
            "showCheckIcon": false,
            "columns": 3
        }
    }
}</t>
  </si>
  <si>
    <t>M3-NyO-42a</t>
  </si>
  <si>
    <t>Multiplica con apoyo de la recta numérica (nºs naturales de 1 cifra)</t>
  </si>
  <si>
    <t>&lt;p&gt;Arrastra el resultado correcto de esta multiplicación. Ayúdate de la recta numérica.&lt;/p&gt;&lt;div class=\"fr-number-line\" data-graphic='{\"distance\":{{Q1}},\"min\":0,\"divisions\":11}'&gt;</t>
  </si>
  <si>
    <t>&lt;p style=\"text-align: center\"&gt;{{Q1}} × {{Q2}} = {{response}}&lt;/p&gt;
A1*
A2
A3</t>
  </si>
  <si>
    <t>Q1 = min = 2; max = 9; Step = 1
Q2 = min = 2; Max = 9; Step = 1
Q3 = min = 2; Max = 9; Step = 1
Q4 = min = 2; Max = 9; Step = 1</t>
  </si>
  <si>
    <t>Cuenta {{Q2}} saltos hacia la derecha desde el 0.</t>
  </si>
  <si>
    <t>&lt;p&gt;Para hacer esta multiplicación con la ayuda de una recta numérica, hay que contar {{Q2}} saltos desde el 0 hacia la izquierda. Por ejemplo, para esta multiplicación:&lt;/p&gt;&lt;p style"text-align:center;"&gt;7 × 3 = 21&lt;/p&gt;
$$IMG=M3_NyO_42a_1</t>
  </si>
  <si>
    <t>{
    "id": "M3-NyO-42a-I-1",
    "stimulus": "&lt;p&gt;Arrastra el resultado correcto de esta multiplicación. Ayúdate de la recta numérica.&lt;/p&gt;&lt;div class=\"fr-number-line\" data-graphic='{\"distance\":{{Q1}},\"min\":0,\"divisions\":11}'&gt;",
    "template": "&lt;p style=\"text-align: center\"&gt;{{Q1}} × {{Q2}} = {{response}}&lt;/p&gt;",
    "hint": "Cuenta {{Q2}} saltos hacia la derecha desde el 0.",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"name": "A2",
                "label": "{{function}}",
                "function": "{{Q1}}*{{Q3}}",
                "incorrect": "true"
            },
            {
                "name": "A3",
                "label": "{{function}}",
                "function": "{{Q1}}*{{Q4}}",
                "incorrect": "true"
            }
        ],
        "uniques": true
    },
    "algorithm": {
        "name": "calculateOperation",
        "template": "Cloze with drag &amp; drop"
    }
}</t>
  </si>
  <si>
    <t>&lt;p&gt;Calcula el resultado de esta multiplicación. Ayúdate de la recta numérica.&lt;/p&gt;&lt;div class=\"fr-number-line\" data-graphic='{\"distance\":{{Q1}},\"min\":0,\"divisions\":11}'&gt;</t>
  </si>
  <si>
    <t>&lt;p style=\"text-align: center\"&gt;{{Q1}} × {{Q2}} = {{response}}&lt;/p&gt;</t>
  </si>
  <si>
    <t>Q1 = min = 2; max = 9; Step = 1
Q2 = min = 2; Max = 9; Step = 1</t>
  </si>
  <si>
    <t>Cuenta {{Q2}} saltos a la derecha desde el 0.</t>
  </si>
  <si>
    <t>{
    "id": "M3-NyO-42a-E-1",
    "stimulus": "&lt;p&gt;Calcula el resultado de esta multiplicación. Ayúdate de la recta numérica.&lt;/p&gt;&lt;div class=\"fr-number-line\" data-graphic='{\"distance\":{{Q1}},\"min\":0,\"divisions\":11}'&gt;",
    "template": "&lt;p style=\"text-align: center\"&gt;{{Q1}} × {{Q2}} = {{response}}&lt;/p&gt;",
    "hint": "Cuenta {{Q2}} saltos hacia la derecha desde el 0.",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width=\"400\"&gt;&lt;/img&gt;&lt;/div&gt;",
    "seed": {
        "parameters": [
            {
                "name": "Q1",
                "label": null,
                "min": 2,
                "max": 9,
                "step": 1
            },
            {
                "name": "Q2",
                "label": null,
                "min": 2,
                "max": 9,
                "step": 1
            },
            {
                "name": "Q3",
                "label": null,
                "min": 2,
                "max": 9,
                "step": 1
            },
            {
                "name": "Q4",
                "label": null,
                "min": 2,
                "max": 9,
                "step": 1
            }
        ],
        "calculated": [
            {
                "name": "A1",
                "label": "{{function}}",
                "function": "{{Q1}}*{{Q2}}"
            }
        ],
        "uniques": true
    },
    "algorithm": {
        "name": "calculateOperation",
        "params": {
            "method": "equivLiteral",
            "keyboard": "NUMERICAL"
        }
    }
}</t>
  </si>
  <si>
    <t>&lt;p&gt;Camilo se ha dado cuenta de que en su restaurante hay {{Q1}} vasos en cada mesa. Si tiene {{Q2}} mesas, ¿cuál es el número de vasos? Ayúdate de la recta numérica.&lt;/p&gt;&lt;div class="fr-number-line" data-graphic='{"distance":{{Q1}},"min":0,"divisions":11}'&gt;</t>
  </si>
  <si>
    <t>&lt;p&gt;Tiene {{response}} vasos.&lt;/p&gt;</t>
  </si>
  <si>
    <t>&lt;p&gt;Cuenta {{Q2}} saltos a la derecha desde el 0.&lt;/p&gt;</t>
  </si>
  <si>
    <t>{
    "id": "M3-NyO-42a-A-1",
    "stimulus": "&lt;p&gt;Camilo se ha dado cuenta de que en su restaurante hay {{Q1}} vasos en cada mesa. Si tiene {{Q2}} mesas, ¿cuál es el número de vasos? Ayúdate de la recta numérica.&lt;/p&gt;&lt;div class=\"fr-number-line\" data-graphic='{\"distance\":{{Q1}},\"min\":0,\"divisions\":11}'&gt;",
    "template": "&lt;p&gt;Tiene {{response}} vasos.&lt;/p&gt;",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</si>
  <si>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&lt;p&gt;Cada planta de un edificio tiene {{Q1}} radiadores. ¿Cuántos habrá en {{Q2}} plantas? Ayúdate de la recta numérica.&lt;/p&gt;&lt;div class="fr-number-line" data-graphic='{"distance":{{Q1}},"min":0,"divisions":11}'&gt;</t>
  </si>
  <si>
    <t>&lt;p&gt;Habrá {{response}} radiadores.&lt;/p&gt;</t>
  </si>
  <si>
    <t>{
    "id": "M3-NyO-42a-A-2",
    "stimulus": "&lt;p&gt;Cada planta de un edificio tiene {{Q1}} radiadores. ¿Cuántos habrá en {{Q2}} plantas? Ayúdate de la recta numérica.&lt;/p&gt;&lt;div class=\"fr-number-line\" data-graphic='{\"distance\":{{Q1}},\"min\":0,\"divisions\":11}'&gt;",
    "template": "&lt;p&gt;Habrá {{response}} radiadores.&lt;/p&gt;",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</si>
  <si>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&lt;p&gt;Una frutería vende limones en bolsas en los que caben {{Q1}}. ¿Cuántos ha comprado un cliente que se ha llevado {{Q2}} bolsas? Ayúdate de la recta numérica.&lt;/p&gt;&lt;div class="fr-number-line" data-graphic='{"distance":{{Q1}},"min":0,"divisions":11}'&gt;</t>
  </si>
  <si>
    <t>&lt;p&gt;Ha comprado {{response}} limones.&lt;/p&gt;</t>
  </si>
  <si>
    <t>{
    "id": "M3-NyO-42a-A-3",
    "stimulus": "&lt;p&gt;Una frutería vende limones en bolsas en los que caben {{Q1}}. ¿Cuántos ha comprado un cliente que se ha llevado {{Q2}} bolsas? Ayúdate de la recta numérica.&lt;/p&gt;&lt;div class=\"fr-number-line\" data-graphic='{\"distance\":{{Q1}},\"min\":0,\"divisions\":11}'&gt;",
    "template": "&lt;p&gt;Ha comprado {{response}} limones.&lt;/p&gt;",
    "hint": "&lt;p&gt;Cuenta {{Q2}} saltos a la derecha desde el 0.&lt;/p&gt;",
    "feedback": "&lt;p&gt;Para hacer esta multiplicación con la ayuda de una recta numérica, hay que contar {{Q2}} saltos desde el 0 hacia la derecha. Por ejemplo, para esta multiplicación:&lt;/p&gt;&lt;p style=\"text-align:center;\"&gt;7 × 3 = 21&lt;/p&gt;&lt;div style=\"display:flex; justify-content:center;\"&gt;&lt;img src=\"https://blueberry-assets.oneclick.es/M3_NyO_42a_1.svg\" width=\"300\"&gt;&lt;/img&gt;&lt;/div&gt;",
    "seed": {
        "parameters": [
            {
                "name": "Q1",
                "label": null,
                "min": 2,
                "max": 9,
                "step": 1
            },
            {
                "name": "Q2",
                "label": null,
                "min": 2,
                "max": 9,
                "step": 1
            }
        ],
        "calculated": [
            {
                "name": "A1",
                "label": "{{function}}",
                "function": "{{Q1}}*{{Q2}}"
            }
        ],
        "uniques": true
    },
    "algorithm": {
        "name": "calculateOperation",
        "params": {
            "method": "equivLiteral",
            "keyboard": "NUMERICAL"
        }
    }
}</t>
  </si>
  <si>
    <t>M3-NyO-15a</t>
  </si>
  <si>
    <t>Utiliza la propiedad conmutativa de la multiplicación (nºs de una cifra)</t>
  </si>
  <si>
    <t>Selecciona la igualdad en la que se ve la propiedad conmutativa de la multiplicación.
{{Q1}} × {{Q2}} = {{Q2}} × {{Q1}}*
{{Q3}} × {{Q4}} × {{Q5}} = {{Q4}} × {{Q5}} × {{Q3}}*
{{Q6}} × ({{Q7}} × {{Q8}}) = ({{Q6}} × {{Q7}}) × {{Q8}}
({{Q9}} × {{Q10}}) × {{Q11}} = {{Q9}} × ({{Q10}} × {{Q11}})
{{Q12}} × ({{Q13}} + {{Q14}}) = {{Q12}} × {{Q13}} + {{Q12}} × {{Q14}}
{{Q15}} × {{Q16}} + {{Q15}} × {{Q17}} = {{Q15}} × ({{Q16}} + {{Q17}})
(Se ven 3, 1 correcta)</t>
  </si>
  <si>
    <t>Indica en cuál de estas equivalencias se ve la propiedad conmutativa de la multiplicación.
{{Q1}} × {{Q2}} = {{Q2}} × {{Q1}} *
{{Q3}} × {{Q4}} = {{Q4}} × {{Q3}} *
{{Q5}} × {{Q6}} = {{Q6}} × {{Q5}} *
{{Q7}} × {{Q8}} = {{Q7}} × {{Q7}}
{{Q5}} × {{Q4}} = {{Q4}} × {{Q4}}
{{Q1}} × {{Q3}} = {{Q1}} × {{Q1}}
(Se ven 3, 1 correcta)</t>
  </si>
  <si>
    <t>Q1-Q17: Mín = 1; Máx = 9; step 1</t>
  </si>
  <si>
    <t>La multiplicación tiene propiedad conmutativa porque el orden de los factores no cambia el producto.</t>
  </si>
  <si>
    <t>&lt;p&gt;La multiplicación tiene propiedad conmutativa porque el orden de los factores no cambia el producto:&lt;/p&gt;&lt;p&gt;{{Q1}} × {{Q2}} = {{Q2}} × {{Q1}} = {{T1}}&lt;/p&gt;
- Si falla A3
&lt;p&gt;En esta multiplicación se ve la propiedad asociativa: la forma de agrupar los factores no cambia el producto.&lt;/p&gt;
- Si falla A4
&lt;p&gt;En esta multiplicación se ve la propiedad asociativa: la forma de agrupar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</si>
  <si>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{{Q1}}*{{Q2}}</t>
  </si>
  <si>
    <t>{"id":"M3-NyO-15a-I-1","stimulus":"&lt;p&gt;Selecciona la igualdad en la que se ve la propiedad conmutativa de la multiplicación.&lt;/p&gt;","hint":"&lt;p&gt;La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Q1}} × {{Q2}} = {{Q2}} × {{Q1}}"},{"name":"A2","label":"{{Q3}} × {{Q4}} × {{Q5}} = {{Q4}} × {{Q5}} × {{Q3}}"},{"name":"A3","label":"{{Q6}} × ({{Q7}} × {{Q8}}) = ({{Q6}} × {{Q7}}) × {{Q8}}","feedback":"&lt;p&gt;En esta multiplicación se ve la propiedad asociativa: la forma de agrupar los factores no cambia el producto.&lt;/p&gt;","incorrect":true},{"name":"A4","label":"({{Q9}} × {{Q10}}) × {{Q11}} = {{Q9}} × ({{Q10}} × {{Q11}})","feedback":"&lt;p&gt;En esta multiplicación se ve la propiedad asociativa: la forma de agrupar los factores no cambia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
            "columns": 1
        }
    }
}</t>
  </si>
  <si>
    <t>Completa la siguiente multiplicación para que se verifique la propiedad conmutativa.
{{Q1}} × {{Q2}} = {{A2}} × {{A1}} = {{T1}}</t>
  </si>
  <si>
    <t>[Q1]: Mín = 1; Máx = 9; step 1
[Q2]: Mín = 1; Máx = 9; step 1</t>
  </si>
  <si>
    <t>A1 = {{Q1}}
A2 = {{Q2}}
T1 = {{Q1}}*{{Q2}}</t>
  </si>
  <si>
    <t>&lt;p&gt;La multiplicación tiene propiedad conmutativa porque el orden de los factores no cambia el producto:&lt;/p&gt;&lt;p&gt;{{Q1}} × {{Q2}} = {{Q2}} × {{Q1}} = {{T1}}&lt;/p&gt;</t>
  </si>
  <si>
    <t>{"id":"M3-NyO-15a-E-1","stimulus":"&lt;p&gt;Completa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calculated":[{"name":"T1","label":"{{function}}","function":"{{Q1}}*{{Q2}}","temp":true},{"name":"A1","label":"{{function}}","function":"{{Q2}}"},{"name":"A2","label":"{{function}}","function":"{{Q1}}"}],"uniques":true},"algorithm":{"name":"calculateOperation","params":{"method":"equivLiteral","keyboard":"NUMERICAL"}}}</t>
  </si>
  <si>
    <t>M3-NyO-15b</t>
  </si>
  <si>
    <t>Utiliza la propiedad asociativa de la multiplicación (nºs de una cifra)</t>
  </si>
  <si>
    <t>Observa estas igualdades e indica si muestran o no la propiedad asociativa de la multiplicación.
{{Q1}} × {{Q2}} = {{Q2}} × {{Q1}}
{{Q3}} × {{Q4}} × {{Q5}} = {{Q4}} × {{Q5}} × {{Q3}}
{{Q6}} × ({{Q7}} × {{Q8}}) = ({{Q6}} × {{Q7}}) × {{Q8}}*
({{Q9}} × {{Q10}}) × {{Q11}} = {{Q9}} × ({{Q10}} × {{Q11}})*
{{Q12}} × ({{Q13}} + {{Q14}}) = {{Q12}} × {{Q13}} + {{Q12}} × {{Q14}}
{{Q15}} × {{Q16}} + {{Q15}} × {{Q17}} = {{Q15}} × ({{Q16}} + {{Q17}})
(Se ven 3, 2 correcta)</t>
  </si>
  <si>
    <t>Q1-Q17: Mín = 2; Máx = 9; step 1</t>
  </si>
  <si>
    <t>Las multiplicaciones tienen propiedad asociativa porque la forma de agrupar los factores no altera el producto.</t>
  </si>
  <si>
    <t>&lt;p&gt;Las multiplicaciones tienen propiedad asociativa porque la forma de agrupar los factores no altera el producto:&lt;/p&gt;&lt;p&gt;({{Q6}} × {{Q7}}) × {{Q8}} = {{Q6}} × ({{Q7}} × {{Q8}})&lt;/p&gt;&lt;p&gt;{{T3}} × {{Q8}} = {{Q6}} × {{T2}} = {{T1}}&lt;/p&gt;
- Si falla A1
&lt;p&gt;En esta multiplicación se ve la propiedad conmutativa: el orden de los factores no cambia el producto.&lt;/p&gt;
- Si falla A2
&lt;p&gt;En esta multiplicación se ve la propiedad conmutativa: el orden de los factores no cambia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</si>
  <si>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T1 = {{Q6}}*{{Q7}}*{{Q8}} 
T2 = {{Q7}}*{{Q8}}
T3 = {{Q6}}*{{Q7}}</t>
  </si>
  <si>
    <t>{"id":"M3-NyO-15b-I-1","stimulus":"&lt;p&gt;Observa estas igualdades e indica si aplican o no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center\"&gt;({{Q6}} × {{Q7}}) × {{Q8}} = {{Q6}} × ({{Q7}} × {{Q8}})&lt;/p&gt;&lt;p style=\"text-align: center\"&gt;{{T3}} × {{Q8}} = {{Q6}} × {{T2}} = {{T1}}&lt;/p&gt;","seed":{"parameters":[{"name":"Q1","label":null,"min":2,"max":9,"step":1},{"name":"Q2","label":null,"min":2,"max":9,"step":1},{"name":"Q3","label":null,"min":2,"max":9,"step":1},{"name":"Q4","label":null,"min":2,"max":9,"step":1},{"name":"Q5","label":null,"min":2,"max":9,"step":1},{"name":"Q6","label":null,"min":2,"max":9,"step":1},{"name":"Q7","label":null,"min":2,"max":9,"step":1},{"name":"Q8","label":null,"min":2,"max":9,"step":1},{"name":"Q9","label":null,"min":2,"max":9,"step":1},{"name":"Q10","label":null,"min":2,"max":9,"step":1},{"name":"Q11","label":null,"min":2,"max":9,"step":1},{"name":"Q12","label":null,"min":2,"max":9,"step":1},{"name":"Q13","label":null,"min":2,"max":9,"step":1},{"name":"Q14","label":null,"min":2,"max":9,"step":1},{"name":"Q15","label":null,"min":2,"max":9,"step":1},{"name":"Q16","label":null,"min":2,"max":9,"step":1},{"name":"Q17","label":null,"min":2,"max":9,"step":1}],"calculated":[{"name":"A1","label":"{{Q1}} × {{Q2}} = {{Q2}} × {{Q1}}","feedback":"&lt;p&gt;En esta multiplicación se ve la propiedad conmutativa: el orden de los factores no cambia el producto.&lt;/p&gt;","incorrect":true},{"name":"A2","label":"{{Q3}} × {{Q4}} × {{Q5}} = {{Q4}} × {{Q5}} × {{Q3}}","feedback":"&lt;p&gt;En esta multiplicación se ve la propiedad conmutativa: el orden de los factores no cambia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6}}*{{Q7}}*{{Q8}}","temp":true},{"name":"T2","label":"{{function}}","function":"{{Q7}}*{{Q8}}","temp":true},{"name":"T3","label":"{{function}}","function":"{{Q6}}*{{Q7}}","temp":true}],"uniques":true},"algorithm":{"name":"trueFalse","template":"Choice matrix – inline","params":{"countCorrect":2,"countIncorrect":1,"options":["Sí","No"]}}}</t>
  </si>
  <si>
    <t>Completa la siguiente multiplicación de manera que se verifique la propiedad asociativa.
({{Q1}} × {{Q2}}) × {{Q3}} = {{A1}} × ({{Q2}} × {{Q3}})</t>
  </si>
  <si>
    <t>Q1-Q3: Mín = 2; Máx = 9; step 1</t>
  </si>
  <si>
    <t>A1 = {{Q1}}</t>
  </si>
  <si>
    <t>&lt;p&gt;Las multiplicaciones tienen propiedad asociativa porque la forma de agrupar los factores no altera el producto:&lt;/p&gt;&lt;p&gt;({{Q1}} × {{Q2}}) × {{Q3}} = {{Q1}} × ({{Q2}} × {{Q3}})&lt;/p&gt;&lt;p&gt;{{T2}} × {{Q3}} = {{Q1}} × {{T3}} = {{T1}}&lt;/p&gt;
Sin TE individual</t>
  </si>
  <si>
    <t>T1 = {{Q1}}*{{Q2}}*{{Q3}} 
T2 = {{Q1}}*{{Q2}}
T3 = {{Q2}}*{{Q3}}</t>
  </si>
  <si>
    <t>{"id":"M3-NyO-15b-E-1","stimulus":"&lt;p&gt;Completa la siguiente multiplicación de manera que se verifique la propiedad asociativa.&lt;/p&gt;","template":"&lt;p style=\"text-align: center\"&gt;({{Q1}} × {{Q2}}) × {{Q3}} = {{response}} × ({{Q2}} × {{Q3}})&lt;/p&gt;","hint":"&lt;p&gt;Las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center\"&gt;({{Q1}} × {{Q2}}) × {{Q3}} = {{Q1}} × ({{Q2}} × {{Q3}})&lt;/p&gt;&lt;p style=\"text-align: center\"&gt;{{T2}} × {{Q3}} = {{Q1}} × {{T3}} = {{T1}}&lt;/p&gt;","seed":{"parameters":[{"name":"Q1","label":null,"min":2,"max":9,"step":1},{"name":"Q2","label":null,"min":2,"max":9,"step":1},{"name":"Q3","label":null,"min":2,"max":9,"step":1}],"calculated":[{"name":"T1","label":"{{function}}","function":"{{Q1}}*{{Q2}}*{{Q3}}","temp":true},{"name":"T2","label":"{{function}}","function":"{{Q1}}*{{Q2}}","temp":true},{"name":"T3","label":"{{function}}","function":"{{Q2}}*{{Q3}}","temp":true},{"name":"A1","label":"{{function}}","function":"{{Q1}}"}],"uniques":true},"algorithm":{"name":"calculateOperation","params":{"method":"equivLiteral","keyboard":"NUMERICAL"}}}</t>
  </si>
  <si>
    <t>M3-NyO-15c</t>
  </si>
  <si>
    <t>Utiliza la propiedad distributiva de la multiplicación (nºs de una cifra)</t>
  </si>
  <si>
    <t>Selecciona la igualdad en la que se ve la propiedad distributiva de la multiplicación.
{{Q1}} × {{Q2}} = {{Q2}} × {{Q1}}
{{Q3}} × {{Q4}} × {{Q5}} = {{Q4}} × {{Q5}} × {{Q3}}
{{Q6}} × ({{Q7}} × {{Q8}}) = ({{Q6}} × {{Q7}}) × {{Q8}}
({{Q9}} × {{Q10}}) × {{Q11}} = {{Q9}} × ({{Q10}} × {{Q11}})
{{Q12}} × ({{Q13}} + {{Q14}}) = {{Q12}} × {{Q13}} + {{Q12}} × {{Q14}}*
{{Q15}} × {{Q16}} + {{Q15}} × {{Q17}} = {{Q15}} × ({{Q16}} + {{Q17}})*
(Se ven 3, 1 correcta)</t>
  </si>
  <si>
    <t>Las multiplicaciones tienen propiedad distributiva porque la multiplicación de una suma es la suma de dos multiplicaciones.</t>
  </si>
  <si>
    <t>&lt;p&gt;Las multiplicaciones tienen propiedad distributiva porque la multiplicación de una suma es la suma de dos multiplicaciones.&lt;/p&gt;&lt;p&gt;{{Q12}} × ({{Q13}} + {{Q14}}) = {{Q12}} × {{Q13}} + {{Q12}} × {{Q14}}&lt;/p&gt;&lt;p&gt;{{Q12}} × {{T2}} = {{T3}} + {{T4}} = {{T1}}&lt;/p&gt;
- Si falla A1
&lt;p&gt;En esta multiplicación se ve la propiedad conmutativa: el orden de los factores no cambia el producto.&lt;/p&gt;
- Si falla A2
&lt;p&gt;En esta multiplicación se ve la propiedad conmutativa: el orden de los factores no cambia el producto.&lt;/p&gt;
- Si falla A3
&lt;p&gt;En esta multiplicación se ve la propiedad asociativa: la forma de agrupar los factores no cambia el producto.&lt;/p&gt;
- Si falla A4
&lt;p&gt;En esta multiplicación se ve la propiedad asociativa: la forma de agrupar los factores no cambia el producto.&lt;/p&gt;</t>
  </si>
  <si>
    <t>T1 = {{Q12}}*({{Q13}}+{{Q14}})
T2 ={{Q13}}+{{Q14}}
T3 = {{Q12}}*{{Q13}}
T4 = {{Q12}}*{{Q14}}</t>
  </si>
  <si>
    <t>{"id":"M3-NyO-15c-I-1","stimulus":"&lt;p&gt;Selecciona la igualdad en la que se ve la propiedad distributiva de la multiplicación.&lt;/p&gt;","hint":"&lt;p&gt;La multiplicación es distributiva con respecto a la suma, ya que el producto de un número por una suma es igual a la suma de los productos de dicho número por cada uno de los sumandos.&lt;/p&gt;","feedback":"&lt;p&gt;La multiplicación es distributiva con respecto a la suma, ya que el producto de un número por una suma es igual a la suma de los productos de dicho número por cada uno de los sumandos.&lt;/p&gt;&lt;p style=\"text-align: center\"&gt;{{Q12}} × ({{Q13}} + {{Q14}}) = {{Q12}} × {{Q13}} + {{Q12}} × {{Q14}}&lt;/p&gt;&lt;p style=\"text-align: center\"&gt;{{Q12}} × {{T2}} = {{T3}} + {{T4}}&lt;/p&gt;&lt;p style=\"text-align: center\"&gt;{{T1}}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function}}","function":"{{Q1}} × {{Q2}} = {{Q2}} × {{Q1}}","incorrect":true,"feedback":"&lt;p&gt;En esta multiplicación se ve la propiedad conmutativa: el orden de los factores no cambia el producto.&lt;/p&gt;"},{"name":"A2","label":"{{function}}","function":"{{Q3}} × {{Q4}} × {{Q5}} = {{Q4}} × {{Q5}} × {{Q3}}","incorrect":true,"feedback":"&lt;p&gt;En esta multiplicación se ve la propiedad conmutativa: el orden de los factores no cambia el producto.&lt;/p&gt;"},{"name":"A3","label":"{{function}}","function":"{{Q6}} × ({{Q7}} × {{Q8}}) = ({{Q6}} × {{Q7}}) × {{Q8}}","incorrect":true,"feedback":"&lt;p&gt;En esta multiplicación se ve la propiedad asociativa: la forma de agrupar los factores no cambia el producto.&lt;/p&gt;"},{"name":"A4","label":"{{function}}","function":"({{Q9}} × {{Q10}}) × {{Q11}} = {{Q9}} × ({{Q10}} × {{Q11}})","incorrect":true,"feedback":"&lt;p&gt;En esta multiplicación se ve la propiedad asociativa: la forma de agrupar los factores no cambia el producto.&lt;/p&gt;"},{"name":"A5","label":"{{function}}","function":"{{Q12}} × ({{Q13}} + {{Q14}}) = {{Q12}} × {{Q13}} + {{Q12}} × {{Q14}}"},{"name":"A6","label":"{{function}}","function":"{{Q15}} × {{Q16}} + {{Q15}} × {{Q17}} = {{Q15}} × ({{Q16}} + {{Q17}})"},{"name":"T1","label":"","function":"{{Q12}}*({{Q13}}+{{Q14}})","temp":true},{"name":"T2","label":"","function":"{{Q13}}+{{Q14}}","temp":true},{"name":"T3","label":"","function":"{{Q12}}*{{Q13}}","temp":true},{"name":"T4","label":"","function":"{{Q12}}*{{Q14}}","temp":true}],"uniques":true},"algorithm":{"name":"trueFalse","template":"Multiple choice – standard","params":{"countCorrect":1,"countIncorrect":2,"showCheckIcon":true,
            "columns": 1
        }
    }
}</t>
  </si>
  <si>
    <t>Completa la siguiente equivalencia para que se verifique la propiedad distributiva de la multiplicación.
{{Q1}} × ({{Q2}} + {{Q3}}) = {{Q1}} × {{Q2}} + {{A1}} × {{Q3}}</t>
  </si>
  <si>
    <t xml:space="preserve">Completa la siguiente multiplicación, para que se verifique la propiedad distributiva de la multiplicación.
{{Q1}} × ({{Q2}} + {{Q3}}) = {{Q1}} × {{Q2}} + {{A1}} × {{Q3}}
</t>
  </si>
  <si>
    <t>Q1-Q3: Mín = 1; Máx = 9; step 1</t>
  </si>
  <si>
    <t>&lt;p&gt;Las multiplicaciones tienen propiedad distributiva porque la multiplicación de una suma es la suma de dos multiplicaciones.&lt;/p&gt;&lt;p&gt;{{Q1}} × ({{Q2}} + {{Q3}}) = {{Q1}} × {{Q2}} + {{Q1}} × {{Q3}}&lt;/p&gt;&lt;p&gt;{{Q1}} × {{T2}} = {{T3}} + {{T4}} = {{T1}}&lt;/p&gt;</t>
  </si>
  <si>
    <t>T1 = {{Q1}}*({{Q2}}+{{Q3})
T2 ={{Q2}}+{{Q3}}
T3 = {{Q1}}*{{Q2}}
T4 = {{Q1}}*{{Q3}}</t>
  </si>
  <si>
    <t>{"id":"M3-NyO-15c-E-1","stimulus":"&lt;p&gt;Completa la siguiente equivalencia para que se verifique la propiedad distributiva de la multiplicación.&lt;/p&gt;","template":"&lt;p style=\"text-align: center\"&gt;{{Q1}} × ({{Q2}} + {{Q3}}) = {{Q1}} × {{Q2}} + {{response}}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1}}"}],"uniques":true},"algorithm":{"name":"calculateOperation","params":{"method":"equivLiteral","keyboard":"NUMERICAL"}}}</t>
  </si>
  <si>
    <t>Completa la siguiente equivalencia para que se verifique la propiedad distributiva de la multiplicación.
{{Q1}} × ({{Q2}} + {{Q3}}) = {{Q1}} × {{A1}} + {{Q1}} × {{Q3}}</t>
  </si>
  <si>
    <t>Completa la siguiente multiplicación para que se verifique la propiedad distributiva de la multiplicación.
{{Q1}} × ({{Q2}} + {{Q3}}) = {{Q1}} × {{A1}} + {{Q1}} × {{Q3}}</t>
  </si>
  <si>
    <t>A1 = {{Q2}}</t>
  </si>
  <si>
    <t>{"id":"M3-NyO-15c-E-2","stimulus":"&lt;p&gt;Completa la siguiente equivalencia para que se verifique la propiedad distributiva de la multiplicación.&lt;/p&gt;","template":"&lt;p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2}}"}],"uniques":true},"algorithm":{"name":"calculateOperation","params":{"method":"equivLiteral","keyboard":"NUMERICAL"}}}</t>
  </si>
  <si>
    <t>En un cumpleaños se van a repartir {{Q1}} bolsitas a los invitados, cada una con {{Q2}} caramelos de limón y {{Q3}} caramelos de fresa. ¿Cuántos caramelos se van a repartir?
Se van a repartir {{A1}} caramelos.</t>
  </si>
  <si>
    <r>
      <rPr>
        <rFont val="Calibri"/>
        <color rgb="FF000000"/>
        <sz val="12.0"/>
      </rPr>
      <t xml:space="preserve">Q1: Mín: </t>
    </r>
    <r>
      <rPr>
        <rFont val="Calibri"/>
        <color rgb="FF000000"/>
        <sz val="12.0"/>
      </rPr>
      <t>10</t>
    </r>
    <r>
      <rPr>
        <rFont val="Calibri"/>
        <color rgb="FF000000"/>
        <sz val="12.0"/>
      </rPr>
      <t xml:space="preserve">; Máx: 20;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</si>
  <si>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A1 = {{Q1}}*({{Q2}}+{{Q3}})</t>
  </si>
  <si>
    <t>T1 = {{Q1}}*({{Q2}}+{{Q3}})
T2 ={{Q2}}+{{Q3}}
T3 = {{Q1}}*{{Q2}}
T4 = {{Q1}}*{{Q3}}</t>
  </si>
  <si>
    <t>{"id":"M3-NyO-15c-A-1","stimulus":"&lt;p&gt;En un cumpleaños se van a repartir {{Q1}} bolsitas a los invitados, cada una con {{Q2}} caramelos de limón y {{Q3}} caramelos de fresa. ¿Cuántos caramelos se van a repartir?&lt;/p&gt;","template":"&lt;p&gt;Se van a repartir {{response}} caramelos.&lt;/p&gt;","hint":"&lt;p&gt;Las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9,"step":1},{"name":"Q3","label":null,"min":2,"max":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t>
  </si>
  <si>
    <t>Ignacio quiere regalar material escolar a sus {{Q1}} sobrinos. Va a comprarle a cada uno {{Q2}} lápices negros y {{Q3}} de colores. ¿Cuántos lápices tiene que comprar?
Tiene que comprar {{A1}} lápices.</t>
  </si>
  <si>
    <t>Ignacio quiere regalarle material para clase a sus {{Q1}} sobrinos. Va a comprarle a cada uno {{Q2}} lápices de colores y {{Q3}} lápices negros. ¿Cuántos lápices tiene que comprar?
Ignacio debe comprar {{A1}} lápices.</t>
  </si>
  <si>
    <r>
      <rPr>
        <rFont val="Calibri"/>
        <color rgb="FF000000"/>
        <sz val="12.0"/>
      </rPr>
      <t xml:space="preserve">Q1: Mín: </t>
    </r>
    <r>
      <rPr>
        <rFont val="Calibri"/>
        <color rgb="FF000000"/>
        <sz val="12.0"/>
      </rPr>
      <t>2</t>
    </r>
    <r>
      <rPr>
        <rFont val="Calibri"/>
        <color rgb="FF000000"/>
        <sz val="12.0"/>
      </rPr>
      <t xml:space="preserve">;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</si>
  <si>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{"id":"M3-NyO-15c-A-2","stimulus":"&lt;p&gt;Ignacio quiere regalar material escolar a sus {{Q1}} sobrinos. Va a comprarle a cada uno {{Q2}} lápices negros y {{Q3}} de colores. ¿Cuántos lápices tiene que comprar?&lt;/p&gt;","template":"&lt;p&gt;Tiene que comprar {{response}} lápices.&lt;/p&gt;","hint":"&lt;p&gt;Las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</si>
  <si>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Una ciudad tiene {{Q1}} barrios, cada uno con {{Q2}} bibliotecas y {{Q3}} gimnasios públicos. Si el ayuntamiento quiere arreglar todas sus bibliotecas y gimnasios, ¿cuántos edificios tiene que tener en cuenta?
El ayuntamiento arreglará {{A1}} edificios.</t>
  </si>
  <si>
    <t>En un centro comercial hay {{Q1}} pisos. En cada uno de ellos hay {{Q2}} tiendas de ropa y {{Q3}} tiendas de electrónica. ¿Cuántos locales hay en total?
En total hay {{A1}} locales.</t>
  </si>
  <si>
    <t>Q1: Mín: 2; Máx: 9; Step: 1
Q2: Mín: 2; Máx: 9; Step: 1
Q3: Mín: 2; Máx: 9; Step: 1</t>
  </si>
  <si>
    <t>{"id":"M3-NyO-15c-A-3","stimulus":"&lt;p&gt;Una ciudad tiene {{Q1}} barrios, cada uno con {{Q2}} bibliotecas y {{Q3}} gimnasios públicos. Si el ayuntamiento quiere arreglar todas sus bibliotecas y gimnasios, ¿cuántos edificios tiene que tener en cuenta?&lt;/p&gt;","template":"&lt;p&gt;El ayuntamiento arreglará {{response}} edificios.&lt;/p&gt;","hint":"&lt;p&gt;Las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</si>
  <si>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En el banquete de una boda hay {{Q1}} mesas. Los novios han decidido poner platos de embutido en todas las mesas, de modo que cada una tenga {{Q2}} platos de jamón serrano y {{Q3}} platos de salchichón. ¿Cuántos platos de embutido se servirán en el banquete?
Se servirán {{A1}} platos de embutido.</t>
  </si>
  <si>
    <t>Se instalaron en {{Q1}} parques, juegos para niños. En cada uno de estos parques hay {{Q2}} hamacas y {{Q3}} toboganes. ¿Cuántos juegos se instalaron en total ?
En total se instalaron {{A1}} juegos.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</si>
  <si>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</si>
  <si>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{"id":"M3-NyO-15c-A-4","stimulus":"&lt;p&gt;En el banquete de una boda hay {{Q1}} mesas. Los novios han decidido poner platos de embutido en todas las mesas, de modo que cada una tenga {{Q2}} platos de jamón serrano y {{Q3}} platos de salchichón. ¿Cuántos platos de embutido se servirán en el banquete?&lt;/p&gt;","template":"&lt;p&gt;Se servirán {{response}} platos de embutido.&lt;/p&gt;","hint":"&lt;p&gt;Las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</si>
  <si>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Para un trabajo de clase, una maestra ha repartido {{Q1}} folios a cada una de sus {{Q2}} alumnas y {{Q1}} folios a cada uno de sus {{Q3}} alumnos. ¿Cuántos folios ha dado a sus alumnos?
Ha repartido {{A1}} folios.</t>
  </si>
  <si>
    <t>Una imprenta distribuye, resmas de hojas, en {{Q1}} librerias. De esas hojas, {{Q2}} son de colores  y {{Q3}} son blancas.   ¿Cuántas resmas ha distribuido en total?
La joyería ha comprado {{A1}} perlas.</t>
  </si>
  <si>
    <r>
      <rPr>
        <rFont val="Calibri"/>
        <color rgb="FF000000"/>
        <sz val="12.0"/>
      </rPr>
      <t xml:space="preserve">Q1: Mín: 3; Máx: 9; Step: 1
Q2: Mín: </t>
    </r>
    <r>
      <rPr>
        <rFont val="Calibri"/>
        <color rgb="FF000000"/>
        <sz val="12.0"/>
      </rPr>
      <t>2</t>
    </r>
    <r>
      <rPr>
        <rFont val="Calibri"/>
        <color rgb="FF000000"/>
        <sz val="12.0"/>
      </rPr>
      <t xml:space="preserve">; Máx: 9; Step: 1
Q3: Mín: </t>
    </r>
    <r>
      <rPr>
        <rFont val="Calibri"/>
        <color rgb="FF000000"/>
        <sz val="12.0"/>
      </rPr>
      <t>2</t>
    </r>
    <r>
      <rPr>
        <rFont val="Calibri"/>
        <color rgb="FF000000"/>
        <sz val="12.0"/>
      </rPr>
      <t>; Máx: 9; Step: 1</t>
    </r>
  </si>
  <si>
    <t>{"id":"M3-NyO-15c-A-5","stimulus":"&lt;p&gt;Para un trabajo de clase, una maestra ha repartido {{Q1}} folios a cada una de sus {{Q2}} alumnas y {{Q1}} folios a cada uno de sus {{Q3}} alumnos. ¿Cuántos folios ha dado a sus alumnos?&lt;/p&gt;","template":"&lt;p&gt;Ha repartido {{response}} folios.&lt;/p&gt;","hint":"&lt;p&gt;Las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t>
  </si>
  <si>
    <t>M3-NyO-16a</t>
  </si>
  <si>
    <t>Identifica los términos de la multiplicación: factores, producto, multiplicador y multiplicando</t>
  </si>
  <si>
    <t>Selecciona la frase correcta sobre la siguiente multiplicación.
{{Q1}} × {{Q2}} = {{T1}}
{{Q1}} es el multiplicando.*
{{Q2}} es el multiplicador.*
{{T1}} es el producto.*
{{Q2}} es el multiplicando.
{{T1}} es el multiplicando.
{{Q1}} es el multiplicador.
{{T1}} es el multiplicador.
{{Q1}} es el producto.
{{Q2}} es el producto.
(Se ven 3, una correcta)</t>
  </si>
  <si>
    <t>Indica la opción correcta
A1: El número por el que se está multiplicando = B
A2: El número que se multiplica  = A
(A: multiplicando / B: multiplicador)</t>
  </si>
  <si>
    <t>Q1: Mín: 2; Máx: 9; step: 1
Q2: Mín: 2; Máx: 9; step: 1</t>
  </si>
  <si>
    <t>El multiplicando es el número que se suma tantas veces como indica el multiplicador.</t>
  </si>
  <si>
    <t>&lt;p&gt;El multiplicando, {{Q1}}, es el número que se suma la cantidad de veces que indica el multiplicador, {{Q2}}. El producto es el resultado de la operación, es decir, {{T1}}.&lt;/p&gt;
Sin TE particular.</t>
  </si>
  <si>
    <t>{"id":"M3-NyO-16a-I-1","stimulus":"&lt;p&gt;Selecciona la frase correcta sobre la siguiente multiplicación.&lt;/p&gt;&lt;p style=\"text-align: center\"&gt;{{Q1}} × {{Q2}} = {{T1}}&lt;/p&gt;","hint":"&lt;p&gt;El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{{T1}}.&lt;/p&gt;","seed":{"parameters":[{"name":"Q1","label":null,"min":2,"max":9,"step":1},{"name":"Q2","label":null,"min":2,"max":9,"step":1}],"calculated":[{"name":"A1","label":"{{Q1}} es el multiplicando"},{"name":"A2","label":"{{Q2}} es el multiplicador"},{"name":"A3","label":"{{T1}} es el producto"},{"name":"A4","label":"{{Q2}} es el multiplicando.","incorrect":true},{"name":"A5","label":"{{T1}} es el multiplicando","incorrect":true},{"name":"A6","label":"{{Q1}} es el multiplicador.","incorrect":true},{"name":"A7","label":"{{T1}} es el multiplicador.","incorrect":true},{"name":"A8","label":"{{Q1}} es el producto.","incorrect":true},{"name":"A9","label":"{{Q2}} es el producto.","incorrect":true},{"name":"T1","function":"{{Q1}}*{{Q2}}","temp":true}],"uniques":true},"algorithm":{"name":"trueFalse","template":"Multiple choice – standard","params":{"countCorrect":1,"countIncorrect":2,"showCheckIcon":true}}}</t>
  </si>
  <si>
    <t>Nombra los términos de esta multiplicación.
{{Q1}} × {{Q2}} = {{T1}}
{{Q1}} es el {{A1}}.
{{Q2}} es el {{A2}}.</t>
  </si>
  <si>
    <t>Completa los términos en la multiplicación.
{{A1}} × {{A2}} = producto
{{A1}} = multiplicando
{{A2}} = multiplicador</t>
  </si>
  <si>
    <t>T1 = {{Q1}}*{{Q2}}
A1 = "multiplicando"
A2 = "multiplicador"</t>
  </si>
  <si>
    <t>{"id":"M3-NyO-16a-E-1","stimulus":"&lt;p&gt;Nombra los términos de esta multiplicación.&lt;/p&gt;&lt;p style=\"text-align: center\"&gt;{{Q1}} × {{Q2}} = {{T1}}&lt;/p&gt;","template":"&lt;p&gt;{{Q1}} es el {{response}}.&lt;/p&gt;&lt;p&gt;{{Q2}}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ndo"},{"name":"A2","label":"multiplicador"}],"uniques":true},"algorithm":{"name":"calculateOperation","template":"Cloze with text"}}</t>
  </si>
  <si>
    <t>Nombra los términos de esta multiplicación.
{{Q1}} × {{Q2}} = {{T1}}
{{Q2}} es el {{A1}}.
{{Q1}} es el {{A2}}.</t>
  </si>
  <si>
    <t>T1 = {{Q1}}*{{Q2}}
A1 = "multiplicador"
A2 = "multiplicando"</t>
  </si>
  <si>
    <t>{"id":"M3-NyO-16a-E-2","stimulus":"&lt;p&gt;Nombra los términos de esta multiplicación.&lt;/p&gt;&lt;p style=\"text-align: center\"&gt;{{Q1}} × {{Q2}} = {{T1}}&lt;/p&gt;","template":"&lt;p&gt;{{Q2}} es el {{response}}.&lt;/p&gt;&lt;p&gt;{{Q1}}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dor"},{"name":"A2","label":"multiplicando"}],"uniques":true},"algorithm":{"name":"calculateOperation","template":"Cloze with text"}}</t>
  </si>
  <si>
    <t>M3-NyO-16b</t>
  </si>
  <si>
    <t>Utiliza el algoritmo de la multiplicación (factor 1: nº natural de entre 2 y 3 cifras; factor 2: 1 cifra)</t>
  </si>
  <si>
    <t>Selecciona el resultado de esta multiplicación: {{Q1}} × {{Q2}}.
{{A1}}* 
{{A2}} 
{{A3}}
{{A4}}
{{A5}}
(Se ven 3)</t>
  </si>
  <si>
    <t>Q1: Mín 10; Máx 999; Step: 1
Q2-Q5: Mín 2; Máx 9; Step: 1</t>
  </si>
  <si>
    <t>A1 = {{Q1}}*{{Q2}}
A2 = {{Q1}}+{{Q2}} 
A3 = {{Q1}}*{{Q3}}
A4 = {{Q1}}*{{Q4}}
A5 = {{Q1}}*{{Q5}}</t>
  </si>
  <si>
    <t>Empieza multiplicando la última cifra del multiplicador por el número del multiplicando.</t>
  </si>
  <si>
    <t>&lt;p&gt;El resultado de multiplicar {{Q1}} por {{Q2}} es {{A1}}.&lt;/p&gt;</t>
  </si>
  <si>
    <t>{"id":"M3-NyO-16b-I-1","stimulus":"&lt;p&gt;Selecciona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t>
  </si>
  <si>
    <t>Escribe el resultado de esta multiplicación.
{{Q1}} × {{Q2}} = {{A1}}</t>
  </si>
  <si>
    <t>Q1: Mín 10; Máx 999; Step: 1
Q2: Mín 2; Máx 9; Step: 1</t>
  </si>
  <si>
    <t>&lt;p&gt;El resultado de multiplicar {{Q1}} por {{Q2}} es {{A1}}&lt;/p&gt;</t>
  </si>
  <si>
    <t>{"id":"M3-NyO-16b-E-1","stimulus":"&lt;p&gt;Escribe el resultado de esta multiplicación.&lt;/p&gt;","template":"&lt;p style=\"text-align: center\"&gt;{{Q1}} × {{Q2}} ={{response}}&lt;/p&gt;","hint":"&lt;p&gt;Empieza multiplicando la última cifra del multiplicador por el número del multiplicando.&lt;/p&gt;","feedback":"&lt;p&gt;El resultado de multiplicar {{Q1}} por {{Q2}} es {{A1}}&lt;/p&gt;","seed":{"parameters":[{"name":"Q1","label":null,"min":10,"max":999,"step":1},{"name":"Q2","label":null,"min":2,"max":9,"step":1}],"calculated":[{"name":"A1","label":"{{function}}","function":"{{Q1}}*{{Q2}}"}],"uniques":true},"algorithm":{"name":"calculateOperation","params":{"method":"equivLiteral","keyboard":"NUMERICAL"}}}</t>
  </si>
  <si>
    <t>La escuela ha comprado {{Q1}} libros para los alumnos. Si cada uno cuesta {{Q2}} €, ¿cuánto dinero ha gastado la escuela?
La escuela ha gastado {{A1}} €.</t>
  </si>
  <si>
    <t>Q1: Mín 10; Máx 330; Step: 1
Q2: Mín 2; Máx 7; Step: 1</t>
  </si>
  <si>
    <t>{"id":"M3-NyO-16b-A-1","stimulus":"&lt;p&gt;La escuela ha comprado {{Q1}} libros para los alumnos. Si cada uno cuesta &lt;span class=\"no-break\"&gt;{{Q2}} €,&lt;/span&gt; ¿cuánto dinero ha gastado la escuela?&lt;/p&gt;","template":"&lt;p&gt;La escuela ha gastado &lt;span class=\"no-break\"&gt;{{response}} €.&lt;/span&gt;&lt;/p&gt;","hint":"&lt;p&gt;Empieza multiplicando la última cifra del multiplicador por el número del multiplicando.&lt;/p&gt;","feedback":"&lt;p&gt;El resultado de multiplicar {{Q1}} por {{Q2}} es {{A1}}&lt;/p&gt;","seed":{"parameters":[{"name":"Q1","label":null,"min":10,"max":330,"step":1},{"name":"Q2","label":null,"min":2,"max":7,"step":1}],"calculated":[{"name":"A1","label":"{{function}}","function":"{{Q1}}*{{Q2}}"}],"uniques":true},"algorithm":{"name":"calculateOperation","params":{"method":"equivLiteral","keyboard":"NUMERICAL"}}}</t>
  </si>
  <si>
    <t>Marta suele tardar {{Q1}} minutos en caminar un kilómetro. ¿Cuántos minutos tardará en recorrer {{Q2}} kilómetros?
Marta tardará {{A1}} minutos en recorrer {{Q2}} kilómetros.</t>
  </si>
  <si>
    <r>
      <rPr>
        <rFont val="Calibri"/>
        <color rgb="FF000000"/>
        <sz val="12.0"/>
      </rPr>
      <t xml:space="preserve">Q1: Mín </t>
    </r>
    <r>
      <rPr>
        <rFont val="Calibri"/>
        <color rgb="FF000000"/>
        <sz val="12.0"/>
      </rPr>
      <t>45</t>
    </r>
    <r>
      <rPr>
        <rFont val="Calibri"/>
        <color rgb="FF000000"/>
        <sz val="12.0"/>
      </rPr>
      <t xml:space="preserve">; Máx </t>
    </r>
    <r>
      <rPr>
        <rFont val="Calibri"/>
        <color rgb="FF000000"/>
        <sz val="12.0"/>
      </rPr>
      <t>60</t>
    </r>
    <r>
      <rPr>
        <rFont val="Calibri"/>
        <color rgb="FF000000"/>
        <sz val="12.0"/>
      </rPr>
      <t>; Step: 1
Q2: Mín 2; Máx 9; Step: 1</t>
    </r>
  </si>
  <si>
    <t>{"id":"M3-NyO-16b-A-2","stimulus":"&lt;p&gt;Marta suele tardar {{Q1}} minutos en caminar un kilómetro. ¿Cuántos minutos tardará en recorrer {{Q2}} kilómetros?&lt;/p&gt;","template":"&lt;p&gt;Marta tardará {{response}} minutos en recorrer {{Q2}} kilómetros.&lt;/p&gt;","hint":"&lt;p&gt;Empieza multiplicando la última cifra del multiplicador por el número del multiplicando.&lt;/p&gt;","feedback":"&lt;p&gt;El resultado de multiplicar {{Q1}} por {{Q2}} es {{A1}}&lt;/p&gt;","seed":{"parameters":[{"name":"Q1","label":null,"min":45,"max":50,"step":1},{"name":"Q2","label":null,"min":2,"max":9,"step":1}],"calculated":[{"name":"A1","label":"{{function}}","function":"{{Q1}}*{{Q2}}"}],"uniques":true},"algorithm":{"name":"calculateOperation","params":{"method":"equivLiteral","keyboard":"NUMERICAL"}}}</t>
  </si>
  <si>
    <t>Una empresa de reformas cobra {{Q1}} € cada vez que arregla un cuarto de baño. ¿Cuánto dinero habrá ganado después de reformar {{Q2}} cuartos de baño?
La empresa habrá ganado {{A1}} €.</t>
  </si>
  <si>
    <t>Q1: Mín 300; Máx 450; Step: 1
Q2: Mín 2; Máx 9; Step: 1</t>
  </si>
  <si>
    <t>{"id":"M3-NyO-16b-A-3","stimulus":"&lt;p&gt;Una empresa de reformas cobra {{Q1}} € cada vez que arregla un cuarto de baño. ¿Cuánto dinero habrá ganado después de reformar {{Q2}} cuartos de baño?&lt;/p&gt;","template":"&lt;p&gt;La empresa habrá ganado {{response}} €.&lt;/p&gt;","hint":"&lt;p&gt;Empieza multiplicando la última cifra del multiplicador por el número del multiplicando.&lt;/p&gt;","feedback":"&lt;p&gt;El resultado de multiplicar {{Q1}} por {{Q2}} es {{A1}}&lt;/p&gt;","seed":{"parameters":[{"name":"Q1","label":null,"min":300,"max":450,"step":1},{"name":"Q2","label":null,"min":2,"max":9,"step":1}],"calculated":[{"name":"A1","label":"{{function}}","function":"{{Q1}}*{{Q2}}"}],"uniques":true},"algorithm":{"name":"calculateOperation","params":{"method":"equivLiteral","keyboard":"NUMERICAL"}}}</t>
  </si>
  <si>
    <t>En una granja tienen {{Q2}} cajas con {{Q1}} naranjas en cada una. ¿Cuántas naranjas son en total?
La granja tiene {{A1}} naranjas.</t>
  </si>
  <si>
    <t>Q1: Mín 100; Máx 250; Step: 1
Q2: Mín 2; Máx 9; Step: 1</t>
  </si>
  <si>
    <t>{"id":"M3-NyO-16b-A-4","stimulus":"&lt;p&gt;En una granja tienen {{Q2}} cajas con {{Q1}} naranjas en cada una. ¿Cuántas naranjas son en total?&lt;/p&gt;","template":"&lt;p&gt;La granja tiene {{response}} naranjas.&lt;/p&gt;","hint":"&lt;p&gt;Empieza multiplicando la última cifra del multiplicador por el número del multiplicando.&lt;/p&gt;","feedback":"&lt;p&gt;El resultado de multiplicar {{Q1}} por {{Q2}} es {{A1}}&lt;/p&gt;","seed":{"parameters":[{"name":"Q1","label":null,"min":200,"max":250,"step":1},{"name":"Q2","label":null,"min":2,"max":9,"step":1}],"calculated":[{"name":"A1","label":"{{function}}","function":"{{Q1}}*{{Q2}}"}],"uniques":true},"algorithm":{"name":"calculateOperation","params":{"method":"equivLiteral","keyboard":"NUMERICAL"}}}</t>
  </si>
  <si>
    <t>En una empresa se fabrican {{Q1}} ladrillos en un día. ¿Cuántos se fabrican en {{Q2}} días?
En {{Q2}} días se fabrican {{A1}} ladrillos.</t>
  </si>
  <si>
    <r>
      <rPr>
        <rFont val="Calibri"/>
        <color rgb="FF000000"/>
        <sz val="12.0"/>
      </rPr>
      <t xml:space="preserve">Q1: Mín </t>
    </r>
    <r>
      <rPr>
        <rFont val="Calibri"/>
        <color rgb="FF000000"/>
        <sz val="12.0"/>
      </rPr>
      <t>300</t>
    </r>
    <r>
      <rPr>
        <rFont val="Calibri"/>
        <color rgb="FF000000"/>
        <sz val="12.0"/>
      </rPr>
      <t>; Máx 999; Step: 1
Q2: Mín 2; Máx 9; Step: 1</t>
    </r>
  </si>
  <si>
    <t>{"id":"M3-NyO-16b-A-5","stimulus":"&lt;p&gt;En una empresa se fabrican {{Q1}} ladrillos en un día. ¿Cuántos se fabrican en {{Q2}} días?&lt;/p&gt;","template":"&lt;p&gt;En {{Q2}} días se fabrican {{response}} ladrillos.&lt;/p&gt;","hint":"&lt;p&gt;Empieza multiplicando la última cifra del multiplicador por el número del multiplicando.&lt;/p&gt;","feedback":"&lt;p&gt;El resultado de multiplicar {{Q1}} por {{Q2}} es {{A1}}&lt;/p&gt;","seed":{"parameters":[{"name":"Q1","label":null,"min":300,"max":999,"step":1},{"name":"Q2","label":null,"min":2,"max":9,"step":1}],"calculated":[{"name":"A1","label":"{{function}}","function":"{{Q1}}*{{Q2}}"}],"uniques":true},"algorithm":{"name":"calculateOperation","params":{"method":"equivLiteral","keyboard":"NUMERICAL"}}}</t>
  </si>
  <si>
    <t>M3-NyO-35a</t>
  </si>
  <si>
    <t>Utiliza el algoritmo de la multiplicación (factor 1: nº natural de entre 2 y 3 cifras; factor 2: 2 cifras)</t>
  </si>
  <si>
    <t>Q1: Mín 10; Máx 999; Step: 1
Q2: Mín 10; Máx 99; Step: 1
Q3-Q5: Mín 10; Máx 40; Step: 10</t>
  </si>
  <si>
    <t>A1 = {{Q1}}*{{Q2}}
A2 = {{Q1}}+{{Q2}} 
A3 = {{Q1}}*{{Q3}}
A3 = {{Q1}}*{{Q4}}
A3 = {{Q1}}*{{Q5}}</t>
  </si>
  <si>
    <t>&lt;p&gt;El resultado de multiplicar {{Q1}} por {{Q2}} es {{A3}}.&lt;/p&gt;</t>
  </si>
  <si>
    <t>{"id":"M3-NyO-35a-I-1","stimulus":"&lt;p&gt;Selecciona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10,"max":99,"step":1},{"name":"Q3","label":null,"min":10,"max":40,"step":10},{"name":"Q4","label":null,"min":10,"max":40,"step":10},{"name":"Q5","label":null,"min":10,"max":40,"step":10}],"calculated":[{"name":"A1","label":"{{function}}","function":"{{Q1}}*{{Q2}}"},{"name":"A2","label":"{{function}}","function":"{{Q1}}+{{Q2}} ","incorrect":true},{"name":"A3","label":"{{function}}","function":"{{Q1}}*{{Q3}}","incorrect":true},{"name":"A4","label":"{{function}}","function":"{{Q1}}*{{Q4}}","incorrect":true},{"name":"A5","label":"{{function}}","function":"{{Q1}}*{{Q5}}","incorrect":true}],"uniques":true},"algorithm":{"name":"trueFalse","template":"Multiple choice – standard","params":{"countCorrect":1,"countIncorrect":2,"showCheckIcon":false,"columns":3}}}</t>
  </si>
  <si>
    <t>Calcula el resultado de esta multiplicación.
{{Q1}} × {{Q2}} = {{A1}}</t>
  </si>
  <si>
    <t>Q1: Mín 10; Máx 999; Step: 1
Q2: Mín 10; Máx 99; Step: 1</t>
  </si>
  <si>
    <t>No hacer scaffolding hasta que no se haga la plantilla de la multiplicación</t>
  </si>
  <si>
    <t>{"id":"M3-NyO-35a-E-1","stimulus":"&lt;p&gt;Calcula el resultado de esta multiplicación.&lt;/p&gt;","template":"&lt;p style=\"text-align: center\"&gt;{{Q1}} × {{Q2}} = {{response}}&lt;/p&gt;","hint":"&lt;p&gt;Empieza multiplicando la última cifra del multiplicador por el número del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t>
  </si>
  <si>
    <t>En un rascacielos de Nueva York hay {{Q2}} viviendas en cada piso. Si tiene {Q1}} pisos, ¿cuántas viviendas tiene el rascacielos?
Tiene {{A1}} viviendas.</t>
  </si>
  <si>
    <t>Q1: Mín 80; Máx 170; Step: 1
Q2: Mín 10; Máx 25; Step: 1</t>
  </si>
  <si>
    <t>&lt;p&gt;El resultado de multiplicar {{Q2}} por {{Q1}} es {{A1}}.&lt;/p&gt;</t>
  </si>
  <si>
    <t>{"id":"M3-NyO-35a-A-1","stimulus":"&lt;p&gt;En un rascacielos de Nueva York hay {{Q2}} viviendas en cada piso. Si tiene {{Q1}} pisos, ¿cuántas viviendas tiene el rascacielos?&lt;/p&gt;","template":"&lt;p&gt;Tiene {{response}} viviendas.&lt;/p&gt;","hint":"&lt;p&gt;Empieza multiplicando la última cifra del multiplicador por el número del multiplicando.&lt;/p&gt;","feedback":"&lt;p&gt;El resultado de multiplicar {{Q2}} por {{Q1}} es {{A1}}.&lt;/p&gt;","seed":{"parameters":[{"name":"Q1","label":null,"min":80,"max":170,"step":1},{"name":"Q2","label":null,"min":10,"max":25,"step":1}],"calculated":[{"name":"A1","label":"{{function}}","function":"{{Q1}}*{{Q2}}"}],"uniques":true},"algorithm":{"name":"calculateOperation","params":{"method":"equivLiteral","keyboard":"NUMERICAL"}}}</t>
  </si>
  <si>
    <t>En una plantación se han colocado los limoneros de manera que haya {{Q2}} en cada fila y {{Q1}} en cada columna. ¿Cuántos limoneros hay en total en la plantación?
En la plantación hay {{A1}} limoneros.</t>
  </si>
  <si>
    <t>Q1: Mín 50; Máx 300; Step: 1
Q2: Mín 10; Máx 99; Step: 1</t>
  </si>
  <si>
    <t>{"id":"M3-NyO-35a-A-2","stimulus":"&lt;p&gt;En una plantación se han colocado los limoneros de manera que haya {{Q2}} en cada fila y {{Q1}} en cada columna. ¿Cuántos limoneros hay en total en la plantación?&lt;/p&gt;","template":"&lt;p&gt;En la plantación hay {{response}} limoneros.&lt;/p&gt;","hint":"&lt;p&gt;Empieza multiplicando la última cifra del multiplicador por el número del multiplicando.&lt;/p&gt;","feedback":"&lt;p&gt;El resultado de multiplicar {{Q2}} por {{Q1}} es {{A1}}.&lt;/p&gt;","seed":{"parameters":[{"name":"Q1","label":null,"min":50,"max":300,"step":1},{"name":"Q2","label":null,"min":10,"max":99,"step":1}],"calculated":[{"name":"A1","label":"{{function}}","function":"{{Q1}}*{{Q2}}"}],"uniques":true},"algorithm":{"name":"calculateOperation","params":{"method":"equivLiteral","keyboard":"NUMERICAL"}}}</t>
  </si>
  <si>
    <t>Una conductora de autobús recorre {{Q1}} kilómetros cada día. ¿Cuántos kilómetros recorrerá en {{Q2}} días?
El conductor recorrerá {{A1}} km.</t>
  </si>
  <si>
    <t>Q1: Mín 100; Máx 200; Step: 1
Q2: Mín 10; Máx 99; Step: 1</t>
  </si>
  <si>
    <t>{"id":"M3-NyO-35a-A-3","stimulus":"&lt;p&gt;Una conductora de autobús recorre {{Q1}} km cada día. ¿Cuántos kilómetros recorrerá en {{Q2}} días?&lt;/p&gt;","template":"&lt;p&gt;La conductora recorrerá {{response}} km.&lt;/p&gt;","hint":"&lt;p&gt;Empieza multiplicando la última cifra del multiplicador por el número del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t>
  </si>
  <si>
    <t>Una mercería ha vendido a lo largo de un mes {{Q1}} paquetes con {{Q2}} botones cada uno. ¿Cuántos botones se han vendido en total?
Se han vendido {{A1}} botones.</t>
  </si>
  <si>
    <t>Q1: Mín 100; Máx 999; Step: 1
Q2: Mín 10; Máx 99; Step: 1</t>
  </si>
  <si>
    <t>{"id":"M3-NyO-35a-A-4","stimulus":"&lt;p&gt;Una mercería ha vendido a lo largo de un mes {{Q1}} paquetes con {{Q2}} botones cada uno. ¿Cuántos botones se han vendido en total?&lt;/p&gt;","template":"&lt;p&gt;Se han vendido {{response}} botones.&lt;/p&gt;","hint":"&lt;p&gt;Empieza multiplicando la última cifra del multiplicador por el número del multiplicando.&lt;/p&gt;","feedback":"&lt;p&gt;El resultado de multiplicar {{Q1}} por {{Q2}} es {{A1}}.&lt;/p&gt;","seed":{"parameters":[{"name":"Q1","label":null,"min":100,"max":999,"step":1},{"name":"Q2","label":null,"min":10,"max":99,"step":1}],"calculated":[{"name":"A1","label":"{{function}}","function":"{{Q1}}*{{Q2}}"}],"uniques":true},"algorithm":{"name":"calculateOperation","params":{"method":"equivLiteral","keyboard":"NUMERICAL"}}}</t>
  </si>
  <si>
    <t>El ayuntamiento de una ciudad ha decidido renovar todas las puertas de sus trenes. Si hay {{Q1}} trenes y cada tren tiene {{Q2}} puertas, ¿cuántas puertas se van a sustituir?
Se van a sustituir {{A1}} puertas.</t>
  </si>
  <si>
    <t>Q1: Mín 100; Máx 500; Step: 1
Q2: Mín 10; Máx 99; Step: 1</t>
  </si>
  <si>
    <t>{"id":"M3-NyO-35a-A-5","stimulus":"&lt;p&gt;El ayuntamiento de una ciudad ha decidido renovar todas las puertas de sus trenes. Si hay {{Q1}} trenes y cada tren tiene {{Q2}} puertas, ¿cuántas puertas se van a sustituir?&lt;/p&gt;","template":"&lt;p&gt;Se van a sustituir {{response}} puertas.&lt;/p&gt;","hint":"&lt;p&gt;Empieza multiplicando la última cifra del multiplicador por el número del multiplicando.&lt;/p&gt;","feedback":"&lt;p&gt;El resultado de multiplicar {{Q1}} por {{Q2}} es {{A1}}.&lt;/p&gt;","seed":{"parameters":[{"name":"Q1","label":null,"min":100,"max":500,"step":1},{"name":"Q2","label":null,"min":10,"max":99,"step":1}],"calculated":[{"name":"A1","label":"{{function}}","function":"{{Q1}}*{{Q2}}"}],"uniques":true},"algorithm":{"name":"calculateOperation","params":{"method":"equivLiteral","keyboard":"NUMERICAL"}}}</t>
  </si>
  <si>
    <t>M3-NyO-35b</t>
  </si>
  <si>
    <t>Calcula el doble y el triple de un número (nºs de entre 2 y 3 cifras)</t>
  </si>
  <si>
    <t>Escoge la opción correcta.
El doble de {{Q1}} es ...
{{A1}}*
{{A2}}
{{A3}}
{{A4}}
{{A5}}</t>
  </si>
  <si>
    <t>Escolha a opção correta em cada caso.
O dobro de {{Q1}} é {{grupo 1}}.
O triplo de {{Q2}} é {{grupo 2}}.</t>
  </si>
  <si>
    <t>Q1: Mín = 10; Máx = 200; Step = 2</t>
  </si>
  <si>
    <t>A1 = 2*{{Q1}}
A2 = 3*{{Q1}}
A3 = {{Q1}}/2
A4 = 2*{{Q1}}+1
A5 = 2*{{Q1}}-1</t>
  </si>
  <si>
    <t>El doble de un número se obtiene al multiplicarlo por 2.</t>
  </si>
  <si>
    <t>&lt;p&gt;El doble de un número se obtiene al multiplicarlo por 2.&lt;/p&gt;&lt;p&gt;{{Q1}} × 2 = {{A1}}&lt;/p&gt;</t>
  </si>
  <si>
    <t>{"id":"M3-NyO-35b-I-1","stimulus":"&lt;p&gt;Escoge la opción correcta.&lt;/p&gt;&lt;p&gt;El doble de {{Q1}} es ... .&lt;/p&gt;","hint":"&lt;p&gt;El doble de un número se obtiene al multiplicarlo por 2.&lt;/p&gt;","feedback":"&lt;p&gt;El doble de un número se obtiene al multiplicarlo por 2.&lt;/p&gt;&lt;p style=\"text-align: center\"&gt;{{Q1}} × 2 = {{A1}}&lt;/p&gt;","seed":{"parameters":[{"name":"Q1","label":null,"min":10,"max":200,"step":2}],"calculated":[{"name":"A1","label":"{{function}}","function":"2*{{Q1}}"},{"name":"A2","label":"{{function}}","function":"3*{{Q1}}","incorrect":true},{"name":"A3","label":"{{function}}","function":"{{Q1}}/2","incorrect":true},{"name":"A4","label":"{{function}}","function":"2*{{Q1}}+1","incorrect":true},{"name":"A5","label":"{{function}}","function":"2*{{Q1}}-1","incorrect":true}],"uniques":true},"algorithm":{"name":"trueFalse","template":"Multiple choice – standard","params":{"countCorrect":1,"countIncorrect":2,"showCheckIcon":false,"columns":3}}}</t>
  </si>
  <si>
    <t>Escoge la opción correcta.
El triple de {{Q2}} es ...
{{A1}}*
{{A2}}
{{A3}}
{{A4}}
{{A5}}</t>
  </si>
  <si>
    <t>Q2: Mín = 12; Máx = 201; Step = 3</t>
  </si>
  <si>
    <t>A1 = 3*{{Q2}}
A2 = 2*{{Q2}}
A3 = {{Q2}}/3
A4 = 3*{{Q2}}+1
A5 = 3*{{Q2}}-1</t>
  </si>
  <si>
    <t>El triple de un número se obtiene al multiplicarlo por 3.</t>
  </si>
  <si>
    <t>&lt;p&gt;El triple de un número se obtiene al multiplicarlo por 3.&lt;/p&gt;&lt;p&gt;{{Q1}} × 3 = {{A1}}&lt;/p&gt;</t>
  </si>
  <si>
    <t>{"id":"M3-NyO-35b-I-2","stimulus":"&lt;p&gt;Escoge la opción correcta.&lt;/p&gt;&lt;p&gt;El triple de {{Q2}} es ... .&lt;/p&gt;","hint":"&lt;p&gt;El triple de un número se obtiene al multiplicarlo por 3.&lt;/p&gt;","feedback":"&lt;p&gt;El triple de un número se obtiene al multiplicarlo por 3.&lt;/p&gt;&lt;p&gt;{{Q2}} × 3 = {{A1}}&lt;/p&gt;","seed":{"parameters":[{"name":"Q2","label":null,"min":12,"max":201,"step":3}],"calculated":[{"name":"A1","label":"{{function}}","function":"3*{{Q2}}"},{"name":"A2","label":"{{function}}","function":"2*{{Q2}}","incorrect":true},{"name":"A3","label":"{{function}}","function":"{{Q2}}/3","incorrect":true},{"name":"A4","label":"{{function}}","function":"3*{{Q2}}+1","incorrect":true},{"name":"A5","label":"{{function}}","function":"3*{{Q2}}-1","incorrect":true}],"uniques":true},"algorithm":{"name":"trueFalse","template":"Multiple choice – standard","params":{"countCorrect":1,"countIncorrect":2,"showCheckIcon":false,"columns":3}}}</t>
  </si>
  <si>
    <t>Completa la siguiente frase.
El doble de {{Q1}} es {{A1}}.</t>
  </si>
  <si>
    <t>Responda:
O dobro de {{Q1}} é {{A1}}.</t>
  </si>
  <si>
    <t>A1 = 2*{{Q1}}</t>
  </si>
  <si>
    <t>{"id":"M3-NyO-35b-E-1","stimulus":"&lt;p&gt;Completa la siguiente frase.&lt;/p&gt;","template":"&lt;p&gt;El doble de {{Q1}} es {{response}}.&lt;/p&gt;","hint":"&lt;p&gt;El doble de un número se obtiene al multiplicarlo por 2.&lt;/p&gt;","feedback":"&lt;p&gt;El doble de un número se obtiene al multiplicarlo por 2.&lt;/p&gt;&lt;p style=\"text-align: center\"&gt;{{Q1}} × 2 = {{A1}}&lt;/p&gt;","seed":{"parameters":[{"name":"Q1","label":null,"min":100,"max":200,"step":2}],"calculated":[{"name":"A1","label":"{{function}}","function":" 2*{{Q1}}"}],"uniques":true},"algorithm":{"name":"calculateOperation","params":{"method":"equivLiteral","keyboard":"NUMERICAL"}}}</t>
  </si>
  <si>
    <t>Completa la siguiente frase.
El triple de {{Q2}} es {{A2}}.</t>
  </si>
  <si>
    <t>Responda:
O triplo de {{Q2}} é {{A2}}.</t>
  </si>
  <si>
    <t>A2 = 3*{{Q2}}</t>
  </si>
  <si>
    <t>{"id":"M3-NyO-35b-E-2","stimulus":"&lt;p&gt;Completa la siguiente frase.&lt;/p&gt;","template":"&lt;p&gt;El triple de {{Q1}} es {{response}}.&lt;/p&gt;","hint":"&lt;p&gt;El triple de un número se obtiene al multiplicarlo por 3.&lt;/p&gt;","feedback":"&lt;p&gt;El triple de un número se obtiene al multiplicarlo por 3.&lt;/p&gt;&lt;p style=\"text-align: center\"&gt;{{Q1}} × 3 = {{A1}}&lt;/p&gt;","seed":{"parameters":[{"name":"Q1","label":null,"min":12,"max":201,"step":3}],"calculated":[{"name":"A1","label":"{{function}}","function":"3*{{Q1}}"}],"uniques":true},"algorithm":{"name":"calculateOperation","params":{"method":"equivLiteral","keyboard":"NUMERICAL"}}}</t>
  </si>
  <si>
    <t>En un juego de cartas, Antonio tiene {{Q1}} puntos y Marta tiene el doble que él. ¿Cuántos puntos tiene Marta?
Marta tiene {{A1}} puntos.</t>
  </si>
  <si>
    <t>Em um jogo de cartas, Antônio tem {{Q1}} pontos e Martha tem o dobro dessa quantidade. Quantos ela tem?
Martha tem {{A1}} pontos.</t>
  </si>
  <si>
    <t>Q1: Mín = 10; Máx = 200; Step = 1</t>
  </si>
  <si>
    <t>{"id":"M3-NyO-35b-A-1","stimulus":"&lt;p&gt;En un juego de cartas, Antonio tiene {{Q1}} puntos y Marta tiene el doble que él. ¿Cuántos puntos tiene Marta?&lt;/p&gt;","template":"&lt;p&gt;Marta tiene {{response}} puntos.&lt;/p&gt;","hint":"&lt;p&gt;El doble de un número se obtiene al multiplicarlo por 2.&lt;/p&gt;","feedback":"&lt;p&gt;El doble de un número se obtiene al multiplicarlo por 2.&lt;/p&gt;&lt;p style=\"text-align: center\"&gt;{{Q1}} × 2 = {{A1}}&lt;/p&gt;","seed":{"parameters":[{"name":"Q1","label":null,"min":10,"max":200,"step":1}],"calculated":[{"name":"A1","label":"{{function}}","function":"2*{{Q1}}"}],"uniques":true},"algorithm":{"name":"calculateOperation","params":{"method":"equivLiteral","keyboard":"NUMERICAL"}}}</t>
  </si>
  <si>
    <t>Bruna tiene una piscina con {{Q1}} azulejos. La piscina de Raquel tiene el triple de azulejos. ¿Cuántos azulejos tiene la segunda piscina?
La piscina de Raquel tiene {{A1}} azulejos.</t>
  </si>
  <si>
    <t>Bruna tem uma piscina com {{Q1}} bolinhas. A piscina de Raquel possui o triplo de bolinhas. Complete:
A piscina de Raquel tem {{A1}} bolinhas.</t>
  </si>
  <si>
    <t>Q1: Mín = 90; Máx = 200; Step = 1</t>
  </si>
  <si>
    <t>A1 = 3*{{Q1}}</t>
  </si>
  <si>
    <t>{"id":"M3-NyO-35b-A-2","stimulus":"&lt;p&gt;Bruna tiene una piscina con {{Q1}} azulejos. La piscina de Raquel tiene el triple de azulejos. ¿Cuántos azulejos tiene la segunda piscina?&lt;/p&gt;","template":"&lt;p&gt;La piscina de Raquel tiene {{response}} azulejos.&lt;/p&gt;","hint":"&lt;p&gt;El triple de un número se obtiene al multiplicarlo por 3.&lt;/p&gt;","feedback":"&lt;p&gt;El triple de un número se obtiene al multiplicarlo por 3.&lt;/p&gt;&lt;p style=\"text-align: center\"&gt;{{Q1}} × 3 = {{A1}}&lt;/p&gt;","seed":{"parameters":[{"name":"Q1","label":null,"min":90,"max":200,"step":1}],"calculated":[{"name":"A1","label":"{{function}}","function":"3*{{Q1}}"}],"uniques":true},"algorithm":{"name":"calculateOperation","params":{"method":"equivLiteral","keyboard":"NUMERICAL"}}}</t>
  </si>
  <si>
    <t>Rodrigo ha cosechado {{Q1}} manzanas de su huerta, mientras que Pilar ha cosechado el doble. ¿Cuántas manzanas han dado los árboles de Pilar?
Pilar ha cosechado {{A1}} manzanas.</t>
  </si>
  <si>
    <t>Rodrigo ha cosechado {{Q1}} manzanas de su huerta, Pilar el doble de manzanas. ¿Cuántas manzanas ha cosechado Pilar?
Pilar ha cosechado {{A1}} manzanas.</t>
  </si>
  <si>
    <t>Q1: Mín = 50; Máx = 200; Step = 1</t>
  </si>
  <si>
    <t>{"id":"M3-NyO-35b-A-3","stimulus":"&lt;p&gt;Rodrigo ha cosechado {{Q1}} manzanas de su huerta, mientras que Pilar ha cosechado el doble. ¿Cuántas manzanas han dado los árboles de Pilar?&lt;/p&gt;","template":"&lt;p&gt;Pilar ha cosechado {{response}} manzanas.&lt;/p&gt;","hint":"&lt;p&gt;El doble de un número se obtiene al multiplicarlo por 2.&lt;/p&gt;","feedback":"&lt;p&gt;El doble de un número se obtiene al multiplicarlo por 2.&lt;/p&gt;&lt;p style=\"text-align: center\"&gt;{{Q1}} × 2 = {{A1}}&lt;/p&gt;","seed":{"parameters":[{"name":"Q1","label":null,"min":50,"max":200,"step":1}],"calculated":[{"name":"A1","label":"function}}","function":"2*{{Q1}}"}],"uniques":true},"algorithm":{"name":"calculateOperation","params":{"method":"equivLiteral","keyboard":"NUMERICAL"}}}</t>
  </si>
  <si>
    <t>Cada día, Juan recorre {{Q1}} km en coche para llegar a la oficina, mientras que Agustín se desplaza el triple de kilómetros. ¿A cuántos kilómetros de su oficina vive Agustín?
Agustín recorre {{A1}} km para llegar al trabajo.</t>
  </si>
  <si>
    <t>Juan recorre {{Q1}} km, en su auto, para llegar a la oficina. Agustín recorre el triple de kilómetros. ¿Cuántos kilómetros recorre Agustín?
Ha recorrido {{A1}} km.</t>
  </si>
  <si>
    <r>
      <rPr>
        <rFont val="Calibri"/>
        <color rgb="FF000000"/>
        <sz val="12.0"/>
      </rPr>
      <t xml:space="preserve">Q1: Mín = 10; Máx = </t>
    </r>
    <r>
      <rPr>
        <rFont val="Calibri"/>
        <color rgb="FF000000"/>
        <sz val="12.0"/>
      </rPr>
      <t>30</t>
    </r>
    <r>
      <rPr>
        <rFont val="Calibri"/>
        <color rgb="FF000000"/>
        <sz val="12.0"/>
      </rPr>
      <t>; Step = 1</t>
    </r>
  </si>
  <si>
    <t>{"id":"M3-NyO-35b-A-4","stimulus":"&lt;p&gt;Cada día, Juan recorre {{Q1}} km en coche para llegar a la oficina, mientras que Agustín se desplaza el triple de kilómetros. ¿A cuántos kilómetros de su oficina vive Agustín?&lt;/p&gt;","template":"&lt;p&gt;Agustín vive a {{response}} km del trabajo.&lt;/p&gt;","hint":"&lt;p&gt;El triple de un número se obtiene al multiplicarlo por 3.&lt;/p&gt;","feedback":"&lt;p&gt;El triple de un número se obtiene al multiplicarlo por 3.&lt;/p&gt;&lt;p style=\"text-align: center\"&gt;{{Q1}} × 3 = {{A1}}&lt;/p&gt;","seed":{"parameters":[{"name":"Q1","label":null,"min":10,"max":30,"step":1}],"calculated":[{"name":"A1","label":"function}}","function":"3*{{Q1}}"}],"uniques":true},"algorithm":{"name":"calculateOperation","params":{"method":"equivLiteral","keyboard":"NUMERICAL"}}}</t>
  </si>
  <si>
    <t>Miguel tiene {{Q1}} años, mientras que su prima tiene el doble. ¿Cuántos años tiene la prima de Miguel?
Su prima tiene {{A1}} años.</t>
  </si>
  <si>
    <t>Miguel tiene {{Q1}} años, y su hermana el doble de estos años. Indica cuántos años tiene la hermana de Miguel.
 Tiene {{A1}} años.</t>
  </si>
  <si>
    <r>
      <rPr>
        <rFont val="Calibri"/>
        <color rgb="FF000000"/>
        <sz val="12.0"/>
      </rPr>
      <t xml:space="preserve">Q1: Mín = 10; Máx = </t>
    </r>
    <r>
      <rPr>
        <rFont val="Calibri"/>
        <color rgb="FF000000"/>
        <sz val="12.0"/>
      </rPr>
      <t>45</t>
    </r>
    <r>
      <rPr>
        <rFont val="Calibri"/>
        <color rgb="FF000000"/>
        <sz val="12.0"/>
      </rPr>
      <t>; Step = 1</t>
    </r>
  </si>
  <si>
    <t>{"id":"M3-NyO-35b-A-5","stimulus":"&lt;p&gt;Miguel tiene {{Q1}} años, mientras que su prima tiene el doble. ¿Cuántos años tiene?&lt;/p&gt;","template":"&lt;p&gt;Su prima tiene {{response}} años.&lt;/p&gt;","hint":"&lt;p&gt;El doble de un número se obtiene al multiplicarlo por 2.&lt;/p&gt;","feedback":"&lt;p&gt;El doble de un número se obtiene al multiplicarlo por 2.&lt;/p&gt;&lt;p style=\"text-align: center\"&gt;{{Q1}} × 2 = {{A1}}&lt;/p&gt;","seed":{"parameters":[{"name":"Q1","label":null,"min":10,"max":45,"step":1}],"calculated":[{"name":"A1","label":"function}}","function":"2*{{Q1}}"}],"uniques":true},"algorithm":{"name":"calculateOperation","params":{"method":"equivLiteral","keyboard":"NUMERICAL"}}}</t>
  </si>
  <si>
    <t>M3-NyO-35c</t>
  </si>
  <si>
    <t>Multiplica decenas, centenas y unidades de millar exactas por un número (nº de 2 cifras)</t>
  </si>
  <si>
    <t>Une con líneas las siguientes operaciones con sus resultados.
{{Q1}} × {{Q2}} ------- {{A1}}
{{Q1}} × {{Q3}} ------- {{A2}}
{{Q1}} × {{Q4}} ------- {{A3}}</t>
  </si>
  <si>
    <t>Q1: Mín:11; Máx: 99; Step: 2
Q2: 1000
Q3: 100
Q4: 10</t>
  </si>
  <si>
    <t>A1 = {{Q2}}*{{Q1}}
A2 = {{Q3}}*{{Q1}}
A3 = {{Q4}}*{{Q1}}</t>
  </si>
  <si>
    <t>Para multiplicar un número por decenas, centenas o unidades de millar, añade al multiplicando tantos ceros como tenga el multiplicador.</t>
  </si>
  <si>
    <t>&lt;p&gt;Para multiplicar un número por decenas, centenas o unidades de millar, añade al multiplicando tantos ceros como tenga el multiplicador.&lt;/p&gt;
Sin TE individual</t>
  </si>
  <si>
    <t>{"id":"M3-NyO-35c-I-1","stimulus":"&lt;p&gt;Arrastra cada resultado a la operación correspondiente.&lt;/p&gt;","hint":"&lt;p&gt;Para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multiplicador.&lt;/p&gt;","seed":{"parameters":[{"name":"Q1","label":null,"min":11,"max":99,"step":2}],"calculated":[{"name":"A1","label":"{{Q1}} × 1 000","function":"1000*{{Q1}}"},{"name":"A2","label":"{{Q1}} × 100","function":"100*{{Q1}}"},{"name":"A3","label":"{{Q1}} × 10","function":"10*{{Q1}}"}],"isNumToWords":true,"uniques":true},"algorithm":{"name":"linkOperationResult","params":{"invert":true},"template":"Match list"}}</t>
  </si>
  <si>
    <t>Calcula el resultado de la siguiente operación.
{{Q1}} × {{Q2}} = {{A1}}</t>
  </si>
  <si>
    <t>Q1: Mín = 11; Máx = 99; Step = 1
Q2: 10, 100, 1000</t>
  </si>
  <si>
    <t>A1 = {{Q2}}*{{Q1}}</t>
  </si>
  <si>
    <t>{"id":"M3-NyO-35c-E-1","stimulus":"&lt;p&gt;Calcula el resultado de la siguiente operación.&lt;/p&gt;","template":"&lt;p style=\"text-align: center\"&gt;{{Q1}} × {{Q2}} = {{response}}&lt;/p&gt;","hint":"&lt;p&gt;Para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name":"Q2","list":["10","100","1000"]}],"calculated":[{"name":"A1","function":"{{Q2}}*{{Q1}}"}],"uniques":true},"algorithm":{"name":"calculateOperation","params":{"method":"equivLiteral","keyboard":"NUMERICAL"}}}</t>
  </si>
  <si>
    <t>En una oficina se han encargado {{Q1}} cajas de clips. Si cada caja contiene 1 000 clips, ¿cuántos clips se han encargado?
Se han encargado {{A1}} clips.</t>
  </si>
  <si>
    <t>Q1: Mín:11; Máx: 99; Step: 1</t>
  </si>
  <si>
    <t>A1 = {{Q1}}*1000</t>
  </si>
  <si>
    <t>{"id":"M3-NyO-35c-A-1","stimulus":"&lt;p&gt;En una oficina se han encargado {{Q1}} cajas de clips. Si cada caja contiene 1 000 clips, ¿cuántos clips se han encargado?&lt;/p&gt;","template":"&lt;p&gt;Se han encargado {{response}} clips.&lt;/p&gt;","hint":"&lt;p&gt;Para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multiplicador.&lt;/p&gt;","seed":{"parameters":[{"name":"Q1","label":null,"min":11,"max":99,"step":1}],"calculated":[{"name":"A1","function":"{{Q1}}*1000"}],"uniques":true},"algorithm":{"name":"calculateOperation","params":{"method":"equivLiteral","keyboard":"NUMERICAL"}}}</t>
  </si>
  <si>
    <t>En una floristería hay a la venta 10 jarrones, cada uno con {{Q1}} ramos de rosas. ¿Cuántos ramos de rosas hay en la floristería en total?
Hay {{A1}} ramos de rosas.</t>
  </si>
  <si>
    <t>En la florería cuentan con 10 jarrones, en los cuales hay {{Q1}} ramos de rosas en cada uno. ¿Cuántos ramos de rosas tiene, en total la florería?
Hay {{A1}} ramos de rosas.</t>
  </si>
  <si>
    <t>Q1: Mín = 11; Máx = 99; Step = 1</t>
  </si>
  <si>
    <t>A1 = {{Q1}}*10</t>
  </si>
  <si>
    <t>{"id":"M3-NyO-35c-A-2","stimulus":"&lt;p&gt;En una floristería hay a la venta 10 jarrones, cada uno con {{Q1}} rosas. ¿Cuántas rosas hay en la floristería en total?&lt;/p&gt;","template":"&lt;p&gt;Hay {{response}} rosas.&lt;/p&gt;","hint":"&lt;p&gt;Para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multiplicador.&lt;/p&gt;","seed":{"parameters":[{"name":"Q1","label":null,"min":11,"max":99,"step":1}],"calculated":[{"name":"A1","function":"{{Q1}}*10"}],"uniques":true},"algorithm":{"name":"calculateOperation","params":{"method":"equivLiteral","keyboard":"NUMERICAL"}}}</t>
  </si>
  <si>
    <t>Una profesora de matemáticas corrige 100 actividades al día. ¿Cuántas actividades corrige en {{Q1}} días?
Corrige {{A1}} actividades.</t>
  </si>
  <si>
    <t>La profesora de matemática, corrige 100 actividades por día. ¿Cuántas actividades corrige en {{Q1}} días?
Corrige {{A1}} actividades.</t>
  </si>
  <si>
    <t>Q1: Mín = 11; Máx = 30; Step = 1</t>
  </si>
  <si>
    <t>A1 = {{Q1}}*100</t>
  </si>
  <si>
    <t>{"id":"M3-NyO-35c-A-3","stimulus":"&lt;p&gt;Una profesora de Matemáticas corrige 100 actividades al día. ¿Cuántas actividades corrige en {{Q1}} días?&lt;/p&gt;","template":"&lt;p&gt;Corrige {{response}} actividades.&lt;/p&gt;","hint":"&lt;p&gt;Para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multiplicador.&lt;/p&gt;","seed":{"parameters":[{"name":"Q1","label":null,"min":11,"max":30,"step":1}],"calculated":[{"name":"A1","function":"{{Q1}}*100"}],"uniques":true},"algorithm":{"name":"calculateOperation","params":{"method":"equivLiteral","keyboard":"NUMERICAL"}}}</t>
  </si>
  <si>
    <t>La impresora de un colegio imprime 1 000 folios al día. Calcula cuántos folios imprime en {{Q1}} días.
En {{Q1}} días imprime {{A1}} folios.</t>
  </si>
  <si>
    <t>La impresora de la escuela, imprime 1 000 hojas por día. Calcula cuántas hojas imprime durante {{Q1}} días.
Imprime {{A1}} hojas durante esos días.</t>
  </si>
  <si>
    <t>Q1: Mín:11; Máx: 30; Step: 1</t>
  </si>
  <si>
    <t>{"id":"M3-NyO-35c-A-4","stimulus":"&lt;p&gt;La impresora de un colegio imprime 1 000 folios al día. Calcula cuántos folios imprime en {{Q1}} días.&lt;/p&gt;","template":"&lt;p&gt;En {{Q1}} días imprime {{response}} folios.&lt;/p&gt;","hint":"&lt;p&gt;Para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multiplicador.&lt;/p&gt;","seed":{"parameters":[{"name":"Q1","label":null,"min":11,"max":30,"step":1}],"calculated":[{"name":"A1","function":"{{Q1}}*1000"}],"uniques":true},"algorithm":{"name":"calculateOperation","params":{"method":"equivLiteral","keyboard":"NUMERICAL"}}}</t>
  </si>
  <si>
    <t>En un sorteo de lotería se han vendido 1 000 participaciones. ¿Cuál es la recaudación total si cada participación cuesta {{Q1}} €?
La recaudación total es de {{A1}} €.</t>
  </si>
  <si>
    <t>Para un sorteo de la lotería, se venden 1 000 cartones. Calcula la recaudación total, sí cada cartón costó {{Q1} €.
La recaudación total es de {{A1}} €</t>
  </si>
  <si>
    <t>Q1: Mín:11; Máx: 50; Step: 1</t>
  </si>
  <si>
    <t>{"id":"M3-NyO-35c-A-5","stimulus":"&lt;p&gt;En un sorteo de lotería se han vendido 1 000 participaciones. ¿Cuál es la recaudación total si cada participación cuesta {{Q1}} €?&lt;/p&gt;","template":"&lt;p&gt;La recaudación total es de {{response}} €.&lt;/p&gt;","hint":"&lt;p&gt;Para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multiplicador.&lt;/p&gt;","seed":{"parameters":[{"name":"Q1","label":null,"min":11,"max":50,"step":1}],"calculated":[{"name":"A1","function":"{{Q1}}*1000"}],"uniques":true},"algorithm":{"name":"calculateOperation","params":{"method":"equivLiteral","keyboard":"NUMERICAL"}}}</t>
  </si>
  <si>
    <t>M3-NyO-41a</t>
  </si>
  <si>
    <t>Multiplica números de 1 dígito por números múltiplos de 10 (entre 10 y 90)</t>
  </si>
  <si>
    <t>&lt;p&gt;Arrastra el resultado de cada multiplicación a su lugar correcto.&lt;/p&gt;</t>
  </si>
  <si>
    <t>&lt;p&gt;{{Q1}} × {{T1}} = {{response}}&lt;/p&gt;&lt;p&gt;{{Q2}} × {{T2}} = {{response}}&lt;/p&gt;&lt;p&gt;{{Q3}} × {{T3}} = {{response}}&lt;/p&gt;</t>
  </si>
  <si>
    <t>Q1 = Min = 2; Max = 9; Step = 1
Q2 = Min = 2; Max = 9; Step = 1
Q3 = Min = 2; Max = 9; Step = 1
Q4 = Min = 1; Max = 9; Step = 1
Q5 = Min = 1; Max = 9; Step = 1
Q6 = Min = 1; Max = 9; Step = 1</t>
  </si>
  <si>
    <t>T1 = {{Q4}}*10
T2 = {{Q5}}*10
T3 = {{Q6}}*10
A1 = {{Q1}}*{{Q4}}*10*
A2 = {{Q2}}*{{Q5}}*10*
A3 = {{Q3}}*{{Q6}}*10*</t>
  </si>
  <si>
    <t>&lt;p&gt;&lt;b&gt;{{Q1}}&lt;/b&gt; × &lt;b&gt;{{Q4}}&lt;/b&gt;0 = ...&lt;/p&gt;</t>
  </si>
  <si>
    <t>&lt;p&gt;Haz la multiplicaciones sin tener en cuenta el 0. Después, añádelo al final. Por ejemplo:&lt;/p&gt;&lt;p&gt;&lt;b&gt;{{Q1}}&lt;/b&gt; × &lt;b&gt;{{Q4}}&lt;/b&gt;0 = ...&lt;/p&gt;</t>
  </si>
  <si>
    <t>{
    "id": "M3-NyO-41a-I-1",
    "stimulus": "&lt;p&gt;Arrastra el resultado de cada multiplicación a su lugar correcto.&lt;/p&gt;",
    "template": "&lt;p style=\"text-align: center\"&gt;{{Q1}} × {{T1}} = {{response}}&lt;/p&gt;&lt;p style=\"text-align: center\"&gt;{{Q2}} × {{T2}} = {{response}}&lt;/p&gt;&lt;p style=\"text-align: center\"&gt;{{Q3}} × {{T3}} = {{response}}&lt;/p&gt;",
    "hint": "&lt;p style=\"text-align: center\"&gt;&lt;b&gt;{{Q1}}&lt;/b&gt; × &lt;b&gt;{{Q4}}&lt;/b&gt;0 = ...&lt;/p&gt;",
    "feedback": "&lt;p&gt;Haz la multiplicaciones sin tener en cuenta el 0. Después, añádelo al final. Por ejemplo:&lt;/p&gt;&lt;p style=\"text-align: center\"&gt;&lt;b&gt;{{Q1}}&lt;/b&gt; × &lt;b&gt;{{Q4}}&lt;/b&gt;0 = ...&lt;/p&gt;",
    "seed": {
        "parameters": [
            {
                "name": "Q1",
                "label": null,
                "min": 2,
                "max": 9,
                "step": 1
            },
            {
                "name": "Q2",
                "label": null,
                "min": 2,
                "max": 9,
                "step": 1
            },
            {
                "name": "Q3",
                "label": null,
                "min": 2,
                "max": 9,
                "step": 1
            },
            {
                "name": "Q4",
                "label": null,
                "min": 1,
                "max": 9,
                "step": 1
            },
            {
                "name": "Q5",
                "label": null,
                "min": 1,
                "max": 9,
                "step": 1
            },
            {
                "name": "Q6",
                "label": null,
                "min": 1,
                "max": 9,
                "step": 1
            }
        ],
        "calculated": [
            {
                "name": "T1",
                "label": "{{function}}",
                "function": "{{Q4}}*10",
                "temp": true
            },
            {
                "name": "T2",
                "label": "{{function}}",
                "function": "{{Q5}}*10",
                "temp": true
            },
            {
                "name": "T3",
                "label": "{{function}}",
                "function": "{{Q6}}*10",
                "temp": true
            },
            {
                "name": "A1",
                "label": "{{function}}",
                "function": "{{Q1}}*{{Q4}}*10"
            },
            {
                "name": "A2",
                "label": "{{function}}",
                "function": "{{Q2}}*{{Q5}}*10"
            },
            {
                "name": "A3",
                "label": "{{function}}",
                "function": "{{Q3}}*{{Q6}}*10"
            }
        ],
        "uniques": true
    },
    "algorithm": {
        "name": "calculateOperation",
        "template": "Cloze with drag &amp; drop"
    }
}</t>
  </si>
  <si>
    <t>&lt;p&gt;Resuelve esta multiplicación.&lt;/p&gt;</t>
  </si>
  <si>
    <t>&lt;p&gt;{{Q1}} × {{T1}} = {{response}}&lt;/p&gt;</t>
  </si>
  <si>
    <t>Q1 = Min = 2; Max = 9; Step = 1
Q2 = Min = 1; Max = 9; Step = 1</t>
  </si>
  <si>
    <t>A1 = {{Q1}}*{{Q2}}*10
T1 = {{Q2}}*10
T2 = {{Q1}}*{{Q2}}</t>
  </si>
  <si>
    <t>&lt;p&gt;&lt;b&gt;{{Q1}}&lt;/b&gt; × &lt;b&gt;{{Q2}}&lt;/b&gt;0 = ...&lt;/p&gt;</t>
  </si>
  <si>
    <t>&lt;p&gt;&lt;b&gt;{{Q1}}&lt;/b&gt; × &lt;b&gt;{{Q2}}&lt;/b&gt;0 = &lt;b&gt;{{T2}}&lt;/b&gt;0&lt;/p&gt;</t>
  </si>
  <si>
    <t>{
    "id": "M3-NyO-41a-E-1",
    "stimulus": "&lt;p&gt;Resuelve esta multiplicación.&lt;/p&gt;",
    "template": "&lt;p style=\"text-align: center\"&gt;{{Q1}} × {{T1}} = {{response}}&lt;/p&gt;",
    "hint": "&lt;p style=\"text-align: center\"&gt;&lt;b&gt;{{Q1}}&lt;/b&gt; × &lt;b&gt;{{Q2}}&lt;/b&gt;0 = ...&lt;/p&gt;",
    "feedback": "&lt;p style=\"text-align: center\"&gt;&lt;b&gt;{{Q1}}&lt;/b&gt; × &lt;b&gt;{{Q2}}&lt;/b&gt;0 = &lt;b&gt;{{T2}}&lt;/b&gt;0&lt;/p&gt;",
    "seed": {
        "parameters": [
            {
                "name": "Q1",
                "label": null,
                "min": 2,
                "max": 9,
                "step": 1
            },
            {
                "name": "Q2",
                "label": null,
                "min": 1,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</si>
  <si>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&lt;p&gt;Un club de baloncesto ha organizado un viaje para que los aficionados puedan asistir a la final de un campeonato. Va a fletar {{Q1}} autobuses, cada uno ocupado con {{T1}} personas. ¿Cuántas van a viajar en ellos en total?&lt;/p&gt;</t>
  </si>
  <si>
    <t>&lt;p&gt;{{response}} aficionados.&lt;/p&gt;</t>
  </si>
  <si>
    <t>Q1 = Min = 2; Max = 9; Step = 1
Q2 = Min = 2; Max = 5; Step = 1</t>
  </si>
  <si>
    <t>&lt;p&gt;Haz la multiplicación sin tener en cuenta el 0. Después, añádelo al final:&lt;/p&gt;&lt;p&gt;&lt;b&gt;{{Q1}}&lt;/b&gt; × &lt;b&gt;{{Q2}}&lt;/b&gt;0 = &lt;b&gt;{{T2}}&lt;/b&gt;0&lt;/p&gt;</t>
  </si>
  <si>
    <t>{
    "id": "M3-NyO-41a-A-1",
    "stimulus": "&lt;p&gt;Un club de baloncesto ha organizado un viaje para que los aficionados puedan asistir a la final de un campeonato. Va a fletar {{Q1}} autobuses, cada uno ocupado con {{T1}} personas. ¿Cuántas van a viajar en ellos en total?&lt;/p&gt;",
    "template": "&lt;p&gt;Van a viajar {{response}} aficionados.&lt;/p&gt;",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2,
                "max": 5,
                "step": 1
            }
        ],
        "calculated": [
            {
                "name": "A1",
                "label": "{{function}}",
                "function": "{{Q1}}*{{Q2}}*10"
            },
            {
                "name": "T1",
                "label": "{{function}}",
                "function": "{{Q2}}*10",
                "temp": true
            },
            {
                "name": "T2",
                "label": "{{function}}",
                "function": "{{Q1}}*{{Q2}}",
                "temp": true
            }
        ],
        "uniques": true
    },
    "algorithm": {
        "name": "calculateOperation",
        "params": {
            "method": "equivLiteral",
            "keyboard": "NUMERICAL"
        }
    }
}</t>
  </si>
  <si>
    <t>&lt;p&gt;En el colegio de Samuel han instalado estanterías para ordenar los libros. Si son {{Q1}} estanterías y en cada una se pueden poner {{T1}} libros, ¿cuántos libros habrá en ellos como máximo?&lt;/p&gt;</t>
  </si>
  <si>
    <t>&lt;p&gt;{{response}} libros.&lt;/p&gt;</t>
  </si>
  <si>
    <t>Q1 = Min = 2; Max = 9; Step = 1
Q2 = Min = 3; Max = 9; Step = 1</t>
  </si>
  <si>
    <t>{
    "id": "M3-NyO-41a-A-2",
    "stimulus": "&lt;p&gt;En el colegio de Samuel han instalado estanterías para ordenar los libros. Si son {{Q1}} estanterías y en cada una se pueden poner {{T1}} libros, ¿cuántos libros habrá en ellas como máximo?&lt;/p&gt;",
    "template": "&lt;p&gt;Habrá  {{response}} libros.&lt;/p&gt;",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3,
                "max": 9,
                "step": 1
            }
        ],
        "calculated": [
            {
                "name": "A1",
                "label": "{{function}}",
                "function": "{{Q1}}*{{Q2}}*10"
            },
            {
                "name": "T1",
                "label": "{{function}}",
                "function": "{{Q2}}*10",
                "temp": true
            },
            {
                "name": "T2",
                "label": "{{function}}",
                "function": "{{Q1}}*{{Q2}}",
                "temp": true
            }
        ],
        "uniques": true
    },
    "algorithm": {
        "name": "calculateOperation",
        "params": {
            "method": "equivLiteral",
            "keyboard": "NUMERICAL"
        }
    }
}</t>
  </si>
  <si>
    <t>&lt;p&gt;En un videojuego dan {{T1}} puntos por cada villano que pisas. Si pisas a {{Q1}}, ¿cuántos puntos recibirás?&lt;/p&gt;</t>
  </si>
  <si>
    <t>&lt;p&gt;{{response}} puntos.&lt;/p&gt;</t>
  </si>
  <si>
    <t>{
    "id": "M3-NyO-41a-A-3",
    "stimulus": "&lt;p&gt;En un videojuego dan {{T1}} puntos por cada villano que pisas. Si pisas a {{Q1}}, ¿cuántos puntos recibirás?&lt;/p&gt;",
    "template": "&lt;p&gt;Recibirás {{response}} puntos.&lt;/p&gt;",
    "hint": "&lt;p style=\"text-align: center\"&gt;&lt;b&gt;{{Q1}}&lt;/b&gt; × &lt;b&gt;{{Q2}}&lt;/b&gt;0 = ...&lt;/p&gt;",
    "feedback": "&lt;p&gt;Haz la multiplicación sin tener en cuenta el 0. Después, añádelo al final:&lt;/p&gt;&lt;p style=\"text-align: center\"&gt;&lt;b&gt;{{Q1}}&lt;/b&gt; × &lt;b&gt;{{Q2}}&lt;/b&gt;0 = &lt;b&gt;{{T2}}&lt;/b&gt;0&lt;/p&gt;",
    "seed": {
        "parameters": [
            {
                "name": "Q1",
                "label": null,
                "min": 2,
                "max": 9,
                "step": 1
            },
            {
                "name": "Q2",
                "label": null,
                "min": 2,
                "max": 9,
                "step": 1
            }
        ],
        "calculated": [
            {
                "name": "A1",
                "label": "{{function}}",
                "function": "{{Q1}}*{{Q2}}*10"
            },
            {
                "name": "T1",
                "label": "{{function}}",
                "function": "{{Q2}}*10",
                "temp": true
            },
            {
                "name": "T2",
                "label": "{{function}}",
                "function": "{{Q1}}*{{Q2}}",
                "temp": true
            }
        ],
        "uniques": true
    },
    "algorithm": {
        "name": "calculateOperation",
        "params": {
            "method": "equivLiteral",
            "keyboard": "NUMERICAL"
        }
    }
}</t>
  </si>
  <si>
    <t>M3-NyO-40a</t>
  </si>
  <si>
    <t>Encuentra patrones en las operaciones matemáticas</t>
  </si>
  <si>
    <t>&lt;p&gt;¿Cuál es el resultado de esta multiplicación?&lt;/p&gt;&lt;p style=\"text-align: center;\"&gt;{{Q1}} × {{Q2}} = ?&lt;/p&gt;
T1*
T2</t>
  </si>
  <si>
    <t>Q1 = list = impar, par
Q2 = list = impar, par
uniques: false</t>
  </si>
  <si>
    <t>T1 = if (\"{{Q1}}\" == \"impar\" &amp;&amp; \"{{Q2}}\" == \"impar\") {\"impar\"} else {\"par\"}
T2 = if (\"{{Q1}}\" == \"impar\" &amp;&amp; \"{{Q2}}\" == \"impar\") {\"par\"} else {\"impar\"}</t>
  </si>
  <si>
    <t>&lt;p&gt;Piensa en dos números cualesquiera y calcula el resultado.&lt;/p&gt;</t>
  </si>
  <si>
    <t>&lt;p&gt;El patrón en las multiplicaciones es:&lt;/p&gt;&lt;ul&gt;&lt;li&gt;par × par = par&lt;/li&gt;&lt;li&gt;par × impar = par&lt;/li&gt;&lt;li&gt;impar × par = par&lt;/li&gt;&lt;li&gt;impar × impar = impar&lt;/li&gt;&lt;/ul&gt;</t>
  </si>
  <si>
    <t>{"id":"M3-NyO-40a-I-1","stimulus":"&lt;p&gt;¿Cuál es el resultado de esta multiplicación?&lt;/p&gt;&lt;div style=\"display:flex; justify-content:center;\"&gt; {{Q1}} × {{Q2}} = ?&lt;/div&gt;","hint":"&lt;p&gt;Piensa en dos números y calcula el resultado.&lt;/p&gt;","feedback":"&lt;p&gt;El patrón en las multiplicaciones es:&lt;/p&gt;&lt;ul&gt;&lt;li&gt;par × par = par&lt;/li&gt;&lt;li&gt;par × impar = par&lt;/li&gt;&lt;li&gt;impar × par = par&lt;/li&gt;&lt;li&gt;impar × impar = impar&lt;/li&gt;&lt;/ul&gt;","seed":{"parameters":[{"name":"Q1","label":null,"list":["impar","par"]},{"name":"Q2","label":null,"list":["impar","par"]}],"calculated":[{"name":"T1","label":"{{function}}","function":" if (\"{{Q1}}\" == \"impar\" &amp;&amp; \"{{Q2}}\" == \"impar\") {\"impar\"} else {\"par\"}","temp":true},{"name":"T2","label":"{{function}}","function":" if (\"{{Q1}}\" == \"impar\" &amp;&amp; \"{{Q2}}\" == \"impar\") {\"par\"} else {\"impar\"}","temp":true},{"name":"A1","label":"{{function}}","function":"{{T1}}"},{"name":"A2","label":"{{function}}","function":"{{T2}}","incorrect":true}],"uniques":false},"algorithm":{"name":"trueFalse","template":"Multiple choice – standard","params":{"countCorrect":1,"countIncorrect":1,"showCheckIcon":false,
            "columns": 2
        }
    }
}</t>
  </si>
  <si>
    <t>&lt;p&gt;¿Cuál es el resultado de esta suma?&lt;/p&gt;&lt;p style=\"text-align: center;\"&gt;{{Q1}} + {{Q2}} = ?&lt;/p&gt;
T1*
T2</t>
  </si>
  <si>
    <t>T1 = if (\"{{Q1}}\" == \"{{Q2}}\") {\"par\"} else {\"impar\"}
T2 = if (\"{{Q1}}\" == \"{{Q2}}\") {\"impar\"} else {\"par\"}</t>
  </si>
  <si>
    <t>&lt;p&gt;El patrón en las sumas es:&lt;/p&gt;&lt;ul&gt;&lt;li&gt;par + par = par&lt;/li&gt;&lt;li&gt;par + impar = impar&lt;/li&gt;&lt;li&gt;impar + par = impar&lt;/li&gt;&lt;li&gt;impar + impar = par&lt;/li&gt;&lt;/ul&gt;</t>
  </si>
  <si>
    <t>{"id":"M3-NyO-40a-I-2","stimulus":"&lt;p&gt;¿Cuál es el resultado de esta suma?&lt;/p&gt;&lt;div style=\"display:flex; justify-content:center;\"&gt; {{Q1}} + {{Q2}} = ?&lt;/div&gt;","hint":"&lt;p&gt;Piensa en dos números y calcula el resultado.&lt;/p&gt;","feedback":"&lt;p&gt;El patrón en las sumas es:&lt;/p&gt;&lt;ul&gt;&lt;li&gt;par + par = par&lt;/li&gt;&lt;li&gt;par + impar = impar&lt;/li&gt;&lt;li&gt;impar + par = impar&lt;/li&gt;&lt;li&gt;impar + impar = par&lt;/li&gt;&lt;/ul&gt;","seed":{"parameters":[{"name":"Q1","label":null,"list":["impar","par"]},{"name":"Q2","label":null,"list":["impar","par"]}],"calculated":[{"name":"T1","label":"{{function}}","function":" if (\"{{Q1}}\" == \"{{Q2}}\") {\"par\"} else {\"impar\"}","temp":true},{"name":"T2","label":"{{function}}","function":" if (\"{{Q1}}\" == \"{{Q2}}\") {\"impar\"} else {\"par\"}","temp":true},{"name":"A1","label":"{{function}}","function":"{{T1}}"},{"name":"A2","label":"{{function}}","function":"{{T2}}","incorrect":true}],"uniques":false},"algorithm":{"name":"trueFalse","template":"Multiple choice – standard","params":{"countCorrect":1,"countIncorrect":1,"showCheckIcon":false,
            "columns": 2
        }
    }
}</t>
  </si>
  <si>
    <t>&lt;p&gt;Sin resolver la operación, selecciona el resultado de esta multiplicación.&lt;/p&gt;&lt;p&gt;{{Q1}} × {{Q2}} = {{response}}&lt;/p&gt;</t>
  </si>
  <si>
    <t>dropdown</t>
  </si>
  <si>
    <t>Q1 = Min = 1; Max = 100; Step = 1
Q2 = Min = 1; Max = 100; Step = 1</t>
  </si>
  <si>
    <t>group1 = T1*, T2
T1 = if (math.mod({{Q1}}, 2) !== 0 &amp;&amp; math.mod({{Q2}}, 2) !== 0) {\"impar\"} else {\"par\"}
T2 = if (math.mod({{Q1}}, 2) !== 0 &amp;&amp; math.mod({{Q2}}, 2) !== 0) {\"par\"} else {\"impar\"}</t>
  </si>
  <si>
    <t>&lt;p&gt;Quédate solo con las unidades y calcula el resultado.&lt;/p&gt;</t>
  </si>
  <si>
    <t>{"id":"M3-NyO-40a-E-1","stimulus":"&lt;p&gt;Sin resolver la operación, selecciona el resultado de esta multiplicación.&lt;/p&gt;","template":"&lt;div style=\"display:flex; justify-content:center;\"&gt;{{Q1}} × {{Q2}} = {{response}}&lt;/div&gt;","hint":"&lt;p&gt;Quédate solo con las unidades y calcula el resultado.&lt;/p&gt;","feedback":"&lt;p&gt;El patrón en las multiplicaciones es:&lt;/p&gt;&lt;ul&gt;&lt;li&gt;par × par = par&lt;/li&gt;&lt;li&gt;par × impar = par&lt;/li&gt;&lt;li&gt;impar × par = par&lt;/li&gt;&lt;li&gt;impar × impar = impar&lt;/li&gt;&lt;/ul&gt;","seed":{"parameters":[{"name":"Q1","label":null,"min":1,"max":100,"step":1},{"name":"Q2","label":null,"min":1,"max":100,"step":1}],"calculated":[{"name":"T1","label":"{{function}}","function":"if (math.mod({{Q1}}, 2) !== 0 &amp;&amp; math.mod({{Q2}}, 2) !== 0) {\"impar\"} else {\"par\"}","temp":true},{"name":"T2","label":"{{function}}","function":"if (math.mod({{Q1}}, 2) !== 0 &amp;&amp; math.mod({{Q2}}, 2) !== 0) {\"par\"} else {\"impar\"}","temp":true},{"name":"A1","label":"{{function}}","function":"{{T1}}","group":1},{"name":"A2","label":"{{function}}","function":"{{T2}}","group":1,"incorrect":true}],"uniques":true},"algorithm":{"name":"groupResponses","template":"Cloze with drop down"}}</t>
  </si>
  <si>
    <t>&lt;p&gt;Sin resolver la operación, selecciona el resultado de esta suma.&lt;/p&gt;&lt;p&gt;{{Q1}} + {{Q2}} = {{response}}&lt;/p&gt;</t>
  </si>
  <si>
    <t>group1 = T1*, T2
T1 = if (math.mod({{Q1}}, 2) !== math.mod({{Q2}}, 2)) {\"impar\"} else {\"par\"}
T2 = if (math.mod({{Q1}}, 2) !== math.mod({{Q2}}, 2)) {\"par\"} else {\"impar\"}</t>
  </si>
  <si>
    <t>{"id":"M3-NyO-40a-E-2","stimulus":"&lt;p&gt;Sin resolver la operación, selecciona el resultado de esta suma.&lt;/p&gt;","template":"&lt;div style=\"display:flex; justify-content:center;\"&gt;{{Q1}} + {{Q2}} = {{response}}&lt;/div&gt;","hint":"&lt;p&gt;Quédate solo con las unidades y calcula el resultado.&lt;/p&gt;","feedback":"&lt;p&gt;El patrón en las sumas es:&lt;/p&gt;&lt;ul&gt;&lt;li&gt;par + par = par&lt;/li&gt;&lt;li&gt;par + impar = impar&lt;/li&gt;&lt;li&gt;impar + par = impar&lt;/li&gt;&lt;li&gt;impar + impar = par&lt;/li&gt;&lt;/ul&gt;","seed":{"parameters":[{"name":"Q1","label":null,"min":1,"max":100,"step":1},{"name":"Q2","label":null,"min":1,"max":100,"step":1}],"calculated":[{"name":"T1","label":"{{function}}","function":"if (math.mod({{Q1}}, 2) !== math.mod({{Q2}}, 2)) {\"impar\"} else {\"par\"}","temp":true},{"name":"T2","label":"{{function}}","function":"if (math.mod({{Q1}}, 2) !== math.mod({{Q2}}, 2)) {\"par\"} else {\"impar\"}","temp":true},{"name":"A1","label":"{{function}}","function":"{{T1}}","group":1},{"name":"A2","label":"{{function}}","function":"{{T2}}","group":1,"incorrect":true}],"uniques":true},"algorithm":{"name":"groupResponses","template":"Cloze with drop down"}}</t>
  </si>
  <si>
    <t>M3-NyO-16f</t>
  </si>
  <si>
    <t>Multiplica por descomposición (factor 1: nº natural de 2 cifras; factor 2: 1 cifra)</t>
  </si>
  <si>
    <t>Para trabajar el cálculo mental, resuelve la siguiente multiplicación descomponiendo el primer término.
{{T1}} × {{Q3}} = ...
{{T2}} × {{Q3}} = {{A1}}
{{Q2}} × {{Q3}} = {{A2}}
Por tanto:
{{T1}} × {{Q3}} = {{A3}}</t>
  </si>
  <si>
    <t>Q1-Q3: min = 1; max = 9; step = 1</t>
  </si>
  <si>
    <t>T1 = {{Q1}}*10+{{Q2}}
T2 = {{Q1}}*10
A1 = {{Q1}}*10*{{Q3}}
A2 = {{Q2}}*{{Q3}}
A3 = ({{Q1}}*10+{{Q2}})*{{Q3}}</t>
  </si>
  <si>
    <t>Para resolver esta multiplicación, empieza primero con las decenas del multiplicando.
{{T2}} × {{Q3}} = {{A1}}
(Cloze math)</t>
  </si>
  <si>
    <t>A continuación, multiplica las unidades del multiplicando.
{{Q2}} × {{Q3}} = {{A2}}
(Cloze math)</t>
  </si>
  <si>
    <t>Ahora utiliza estos resultados para calcular mentalmente esta multiplicación.
{{T2}} × {{Q3}} = {{A1}}
{{Q2}} × {{Q3}} = {{A2}}
Por tanto:
{{T1}} × {{Q3}} = {{A1}} + {{A2}} = {{A3}}
(Cloze math)
El alumno solo tiene que escribir A3</t>
  </si>
  <si>
    <t>{"id":"M3-NyO-16f-I-1","seed":{"parameters":[{"name":"Q1","label":null,"min":1,"max":9,"step":1},{"name":"Q2","label":null,"min":1,"max":9,"step":1},{"name":"Q3","label":null,"min":1,"max":9,"step":1}],"uniques":true},"scaffolding":[{"id":"step-0","stimulus":"&lt;p&gt;Para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</si>
  <si>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Q1-Q3= Min=1; Max=9; Step=1</t>
  </si>
  <si>
    <t>{"id":"M3-NyO-16f-E-1","seed":{"parameters":[{"name":"Q1","label":null,"min":1,"max":9,"step":1},{"name":"Q2","label":null,"min":1,"max":9,"step":1},{"name":"Q3","label":null,"min":1,"max":9,"step":1}],"uniques":true},"scaffolding":[{"id":"step-0","stimulus":"&lt;p&gt;Para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</si>
  <si>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Agustín ha preparado para su tienda {{T1}} estuches de jabones. Si en cada uno entran {{Q3}} jabones, ¿cuántos ha necesitado? Para trabajar el cálculo mental, resuelve la multiplicación descomponiendo el primer término.
{{T2}} × {{Q3}} = {{A1}}
{{Q2}} × {{Q3}} = {{A2}}
Por tanto:
{{T1}} × {{Q3}} = {{A3}}</t>
  </si>
  <si>
    <t>Q1= List= 1,2
Q2-Q3= Min=2; Max=9; Step=1</t>
  </si>
  <si>
    <t>{"id":"M3-NyO-16f-A-1","seed":{"parameters":[{"name":"Q1","label":null,"list":[1,2]},{"name":"Q2","label":null,"min":1,"max":9,"step":1},{"name":"Q3","label":null,"min":2,"max":9,"step":1}],"uniques":true},"scaffolding":[{"id":"step-0","stimulus":"&lt;p&gt;Agustín ha preparado para su tienda {{T1}} estuches de jabones. Si en cada uno entran {{Q3}} jabones, ¿cuántos ha necesitado?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</si>
  <si>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Manuela ha dado {{Q3}} caramelos a cada uno de sus {{T1}} compañeros de clase. ¿Cuántos caramelos ha repartido en total? Para trabajar el cálculo mental, resuelve la multiplicación descomponiendo el primer término.
{{T2}} × {{Q3}} = {{A1}}
{{Q2}} × {{Q3}} = {{A2}}
Por tanto:
{{T1}} × {{Q3}} = {{A3}}</t>
  </si>
  <si>
    <t>Q1= List= 2,3
Q2= List = 1, 2,3,4,5
Q3= List = 2,3,4,5</t>
  </si>
  <si>
    <t>{"id":"M3-NyO-16f-A-2","seed":{"parameters":[{"name":"Q1","label":null,"list":[2,3]},{"name":"Q2","label":null,"list":[1,2,3,4,5]},{"name":"Q3","label":null,"list":[2,3,4,5]}],"uniques":true},"scaffolding":[{"id":"step-0","stimulus":"&lt;p&gt;Manuela ha dado {{Q3}} caramelos a cada uno de sus {{T1}} compañeros de clase. ¿Cuántos caramelos ha repartido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</si>
  <si>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Granada guarda en cada corral {{T1}} gansos. Si tiene {{Q3}} corrales, ¿cuántos gansos tiene en total? Para trabajar el cálculo mental, resuelve la multiplicación descomponiendo el primer término.
{{T2}} × {{Q3}} = {{A1}}
{{Q2}} × {{Q3}} = {{A2}}
Por tanto:
{{T1}} × {{Q3}} = {{A3}}</t>
  </si>
  <si>
    <t>Q1= List= 1,2
Q2= Min=1; Max=9; Step=1
Q3= Min=2; Max=9; Step=1</t>
  </si>
  <si>
    <t>{"id":"M3-NyO-16f-A-3","seed":{"parameters":[{"name":"Q1","label":null,"list":[1,2]},{"name":"Q2","label":null,"min":1,"max":9,"step":1},{"name":"Q3","label":null,"min":2,"max":9,"step":1}],"uniques":true},"scaffolding":[{"id":"step-0","stimulus":"&lt;p&gt;Granada guarda en cada corral {{T1}} gansos. Si tiene {{Q3}} corrales, ¿cuántos gansos tiene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t>
  </si>
  <si>
    <t>M3-NyO-17a</t>
  </si>
  <si>
    <t>Calcula cuadrados y cubos utilizando potencias (nºs de una cifra)</t>
  </si>
  <si>
    <t>Relaciona cada potencia con su producto.
{{Q1}}&lt;sup&gt;2&lt;/sup&gt;    :    {{T1}}
{{Q2}}&lt;sup&gt;2&lt;/sup&gt;    :    {{T2}}
{{Q3}}&lt;sup&gt;3&lt;/sup&gt;    :    {{T3}}
{{Q4}}&lt;sup&gt;3&lt;/sup&gt;    :    {{T4}}</t>
  </si>
  <si>
    <t>Relaciona cada desarrollo con la potencia correspondiente.
{{Q1}} × {{Q1}}                - {{Q1}}&lt;sup&gt;{{Q5}}&lt;/sup&gt;
{{Q2}} × {{Q2}} × {{Q2}} - {{Q2}}&lt;sup&gt;{{Q6}}&lt;/sup&gt;
{{Q3}} × {{Q3}} × {{Q3}} - {{Q3}}&lt;sup&gt;{{Q6}}&lt;/sup&gt;
{{Q4}} × {{Q4}}                - {{Q4}}&lt;sup&gt;{{Q5}}&lt;/sup&gt;</t>
  </si>
  <si>
    <t>Q1= Min = 2; Max = 9; Step = 1
Q2= Min = 2; Max = 9; Step = 1
Q3= Min = 2; Max = 9; Step = 1
Q4= Min = 2; Max = 9; Step = 1</t>
  </si>
  <si>
    <t>T1 = {{Q1}}*{{Q1}}
T2 = {{Q2}}*{{Q2}}
T3 = {{Q3}}*{{Q3}}*{{Q3}}
T4 = {{Q4}}*{{Q4}}*{{Q4}}</t>
  </si>
  <si>
    <t>7&lt;sup&gt;2&lt;/sup&gt; = 7 × 7 = 49</t>
  </si>
  <si>
    <t>&lt;p&gt;Calcular una potencia como {{Q1}}&lt;sup&gt;2&lt;/sup&gt; es multiplicar la base, {{Q1}}, por sí misma tantas veces indica el exponente, 2.&lt;/p&gt;&lt;p&gt;{{Q1}}&lt;sup&gt;2&lt;/sup&gt;= {{Q1}} × {{Q1}} = {{T1}}&lt;/p&gt;</t>
  </si>
  <si>
    <t>{"id":"M3-NyO-17a-I-1","stimulus":"&lt;p&gt;Arrastra cada producto a la potencia correspondiente.&lt;/p&gt;","hint":"&lt;p style=\"text-align: center\"&gt;7&lt;sup&gt;2&lt;/sup&gt; = 7 × 7 = 49&lt;/p&gt;","feedback":"&lt;p&gt;Calcular una potencia como {{Q1}}&lt;sup&gt;2&lt;/sup&gt; es multiplicar la base, {{Q1}}, por sí misma tantas veces indica el exponente, 2.&lt;/p&gt;&lt;p style=\"text-align: center\"&gt;{{Q1}}&lt;sup&gt;2&lt;/sup&gt; = {{Q1}} × {{Q1}} = {{A1}}&lt;/p&gt;","seed":{"parameters":[{"name":"Q1","label":null,"min":2,"max":9,"step":1},{"name":"Q2","label":null,"min":2,"max":9,"step":1},{"name":"Q3","label":null,"min":2,"max":9,"step":1},{"name":"Q4","label":null,"min":2,"max":9,"step":1}],"calculated":[{"name":"A1","label":"{{Q1}}&lt;sup&gt;2&lt;/sup&gt;","function":"{{Q1}}*{{Q1}}"},{"name":"A2","label":"{{Q2}}&lt;sup&gt;2&lt;/sup&gt;","function":"{{Q2}}*{{Q2}}"},{"name":"A3","label":"{{Q3}}&lt;sup&gt;3&lt;/sup&gt;","function":"{{Q3}}*{{Q3}}*{{Q3}}"},{"name":"A4","label":"{{Q4}}&lt;sup&gt;3&lt;/sup&gt;","function":"{{Q4}}*{{Q4}}*{{Q4}}"}],"uniques":true},"algorithm":{"name":"linkOperationResult","params":{"invert":true},"template":"Match list"}}</t>
  </si>
  <si>
    <t>Calcula el valor de esta potencia.
{{Q1}}&lt;sup&gt;{{List}}&lt;/sup&gt; = {{A1}}</t>
  </si>
  <si>
    <t>Calcula esta potencia.
{{Q1}}&lt;sup&gt;{{Q2}}&lt;/sup&gt; = A1</t>
  </si>
  <si>
    <t>Q1= Min = 1; Max = 9; Step = 1
List = 2, 3</t>
  </si>
  <si>
    <t>A1 = math.pow({{Q1}}, {{List}})</t>
  </si>
  <si>
    <t>&lt;p&gt;Calcular una potencia es multiplicar un número, la base, por sí mismo tantas veces como indica el exponente.&lt;/p&gt;&lt;p&gt;{{Q1}}&lt;sup&gt;{{List}}&lt;/sup&gt; = {{T1}} = {{A1}}&lt;/p&gt;</t>
  </si>
  <si>
    <t>T1 = Lemonlib.descomposePow({{Q1}}, {{List}})</t>
  </si>
  <si>
    <t>{"id":"M3-NyO-17a-E-1","stimulus":"&lt;p&gt;Calcula el valor de esta potencia.&lt;/p&gt;","template":"&lt;p style=\"text-align: center\"&gt;{{Q1}}&lt;sup&gt;{{Q2}}&lt;/sup&gt; = {{response}}&lt;/p&gt;","hint":"&lt;p style=\"text-align: center\"&gt;7&lt;sup&gt;2&lt;/sup&gt; = 7 × 7 = 49&lt;/p&gt;","feedback":"&lt;p&gt;Calcular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t>
  </si>
  <si>
    <t>Carla ha comprado {{Q1}} cajas de bombones y en cada una hay {{Q1}} bombones. Mediante una potencia, calcula la cantidad de bombones que ha comprado Carla en total.
Carla ha comprado {{A1}} bombones.</t>
  </si>
  <si>
    <t xml:space="preserve">Carla ha comprado {{Q1}} cajas con chocolates, en cada caja hay {{Q1}} bombones. Mediante una potencia, indica que cantidad de bombones ha comprado Carla, en total.
Carla ha comprado {{A1}} </t>
  </si>
  <si>
    <t>Q1 = Min: 2; Max: 9; Step: 1</t>
  </si>
  <si>
    <t>A1 = math.pow({{Q1}}, 2)</t>
  </si>
  <si>
    <t>Calcular una potencia es multiplicar un número, la base, por sí mismo tantas veces como indica el exponente.</t>
  </si>
  <si>
    <t>&lt;p&gt;Para obtener la cantidad total de bombones que ha comprado Carla, se calcula esta potencia:&lt;/p&gt;&lt;p&gt;{{Q1}}&lt;sup&gt;2&lt;/sup&gt; = {{Q1}} × {{Q1}} = {{A1}}&lt;/p&gt;</t>
  </si>
  <si>
    <t>{"id":"M3-NyO-17a-A-1","stimulus":"&lt;p&gt;Carla ha comprado {{Q1}} cajas de bombones y en cada una hay {{Q1}} bombones. Mediante una potencia, calcula la cantidad de bombones que ha comprado Carla en total.&lt;/p&gt;","template":"&lt;p&gt;Carla ha comprado {{response}} bombones.&lt;/p&gt;","hint":"&lt;p&gt;Calcular una potencia es multiplicar un número, la base, por sí mismo tantas veces como indica el exponente.&lt;/p&gt;","feedback":"&lt;p&gt;Para obtener la cantidad total de bombones que ha comprado Carla, se calcula esta potencia:&lt;/p&gt;&lt;p style=\"text-align: center\"&gt;{{Q1}}&lt;sup&gt;2&lt;/sup&gt; = {{Q1}} × {{Q1}} = {{A1}}&lt;/p&gt;","seed":{"parameters":[{"name":"Q1","label":null,"min":2,"max":9,"step":1}],"calculated":[{"name":"A1","label":"{{function}}","function":" math.pow({{Q1}}, 2)"}],"uniques":true},"algorithm":{"name":"calculateOperation","params":{"method":"equivLiteral","keyboard":"NUMERICAL"}}}</t>
  </si>
  <si>
    <t>Para una fiesta de cumpleaños se preparan {{Q1}} pasteles. En cada pastel hay {{Q1}} tazas de crema, y en cada taza hay {{Q1}} porciones de fresas. ¿Cuántas porciones de fresa hay en total?
En total hay {{A1}} porciones de fresa.</t>
  </si>
  <si>
    <t>Para una fiesta de cumpleaños se preparan {{Q1}} pasteles, en esos pasteles hay {{Q1}} copos de crema, y en cada copo hay {{Q1}} fresas. ¿Cuántas fresas hay en total?
En total hay {{A1}} fresas.</t>
  </si>
  <si>
    <t>A1 = math.pow({{Q1}}, 3)</t>
  </si>
  <si>
    <t>&lt;p&gt;Para obtener el número total de porciones de fresa, se calcula esta potencia:&lt;/p&gt;&lt;p&gt;{{Q1}}&lt;sup&gt;3&lt;/sup&gt; = {{Q1}} × {{Q1}} × {{Q1}} = {{A1}}&lt;/p&gt;</t>
  </si>
  <si>
    <t>{"id":"M3-NyO-17a-A-2","stimulus":"&lt;p&gt;Para una fiesta de cumpleaños se preparan {{Q1}} pasteles. En cada pastel hay {{Q1}} tazas de crema, y en cada taza hay {{Q1}} porciones de fresas. ¿Cuántas porciones de fresa hay en total?&lt;/p&gt;","template":"&lt;p&gt;En total hay {{response}} porciones de fresa.&lt;/p&gt;","hint":"&lt;p&gt;Calcular una potencia es multiplicar un número, la base, por sí mismo tantas veces como indica el exponente.&lt;/p&gt;","feedback":"&lt;p&gt;Para obtener el número total de porciones de fresa, se calcula esta potencia:&lt;/p&gt;&lt;p style=\"text-align: center\"&gt;{{Q1}}&lt;sup&gt;3&lt;/sup&gt; = {{Q1}} × {{Q1}} × {{Q1}} = {{A1}}&lt;/p&gt;","seed":{"parameters":[{"name":"Q1","label":null,"min":2,"max":9,"step":1}],"calculated":[{"name":"A1","label":"{{function}}","function":" math.pow({{Q1}}, 3)"}],"uniques":true},"algorithm":{"name":"calculateOperation","params":{"method":"equivLiteral","keyboard":"NUMERICAL"}}}</t>
  </si>
  <si>
    <t>En un recibidor hay {{Q1}} llaveros y en cada llavero hay {{Q1}} llaves. ¿Cuántas llaves hay en total?
En total hay {{A1}} llaves.</t>
  </si>
  <si>
    <t>En un tablero, hay {{Q1}} llaveros; en cada llavero hay {{Q1}} llaves. ¿Cuántos llaves hay en total?
Hay en total {{A1}} llaves.</t>
  </si>
  <si>
    <t>&lt;p&gt;Para obtener el número total de llaves, se calcula esta potencia:&lt;/p&gt;&lt;p&gt;{{Q1}}&lt;sup&gt;2&lt;/sup&gt; = {{Q1}} × {{Q1}} = {{A1}}&lt;/p&gt;</t>
  </si>
  <si>
    <t>{"id":"M3-NyO-17a-A-3","stimulus":"&lt;p&gt;En un recibidor hay {{Q1}} llaveros y en cada llavero hay {{Q1}} llaves. ¿Cuántas llaves hay en total?&lt;/p&gt;","template":"&lt;p&gt;En total hay {{response}} llaves.&lt;/p&gt;","hint":"&lt;p&gt;Calcular una potencia es multiplicar un número, la base, por sí mismo tantas veces como indica el exponente.&lt;/p&gt;","feedback":"&lt;p&gt;Para obtener el número total de llaves, se calcula esta potencia:&lt;/p&gt;&lt;p style=\"text-align: center\"&gt;{{Q1}}&lt;sup&gt;2&lt;/sup&gt; = {{Q1}} × {{Q1}} = {{A1}}&lt;/p&gt;","seed":{"parameters":[{"name":"Q1","label":null,"min":2,"max":9,"step":1}],"calculated":[{"name":"A1","label":"{{function}}","function":" math.pow({{Q1}}, 2)"}],"uniques":true},"algorithm":{"name":"calculateOperation","params":{"method":"equivLiteral","keyboard":"NUMERICAL"}}}</t>
  </si>
  <si>
    <t>M3-NyO-18a</t>
  </si>
  <si>
    <t>Asocia la operación de la división con repartos equitativos (divid de 1 o2 cifras; divisor de 1 cifra; cociente de 1 cifra)</t>
  </si>
  <si>
    <t>Selecciona el resultado de repartir {{T1}} en {{Q1}} partes iguales.
{{A1}}*
{{A2}}
{{A3}}
{{A4}}
Se ven 3</t>
  </si>
  <si>
    <t>Q1-Q2: Mín = 3; Máx = 9; Step = 1</t>
  </si>
  <si>
    <t>Selecciona el resultado de repartir {{T1}} en {{Q1}} partes iguales.
{{A1}}*
{{A2}}
{{A3}}
{{A4}}
{{A5}}
Se ven 3</t>
  </si>
  <si>
    <t>Dividir es repartir una cantidad en partes iguales.</t>
  </si>
  <si>
    <t>&lt;p&gt;Dividir es repartir una cantidad en partes iguales.&lt;/p&gt;&lt;p&gt;{{T1}} : {{Q1}} = {{Q2}}&lt;/p&gt;</t>
  </si>
  <si>
    <t>{"id":"M3-NyO-18a-I-1","stimulus":"&lt;p&gt;Selecciona el resultado de repartir {{T1}} en {{Q1}} partes iguales.&lt;/p&gt;","hint":"&lt;p&gt;Dividir es repartir una cantidad en partes iguales.&lt;/p&gt;","feedback":"&lt;p&gt;Dividir es repartir una cantidad en partes iguales.&lt;/p&gt;&lt;p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t>
  </si>
  <si>
    <t>Calcula el resultado de repartir {{T1}} en {{Q1}} partes iguales.
El resultado es {{A1}}.</t>
  </si>
  <si>
    <t>Q1: Mín: 2; Máx: 9; Step: 1
Q2: Mín: 2; Máx: 9; Step: 1</t>
  </si>
  <si>
    <t>T1 = {{Q1}}*{{Q2}}
A1 = {{Q2}}</t>
  </si>
  <si>
    <t>¿Qué pide el enunciado?
El resultado de repartir {{T1}} entre {{Q1}}. *
El resultado de agregar {{Q1}} a {{T1}}.
El resultado de multiplicar {{Q1}} por {{T1}}.
(Single choice)</t>
  </si>
  <si>
    <t xml:space="preserve">¿Qué operación hay que realizar para repartir esta cantidad?
{{T1}} : {{Q1}} *
{{Q1}} : {{T1}} 
{{T1}} + {{Q1}} 
(Single choice) </t>
  </si>
  <si>
    <t>Por tanto, calcula cuál es el resultado de repartir {{T1}} en {{Q1}} partes iguales.
{{T1}} : {{Q1}} = {{A1}}
(Cloze Math)
A1 = {{T1}}/{{Q1}}</t>
  </si>
  <si>
    <t>{"id":"M3-NyO-18a-E-1","seed":{"parameters":[{"name":"Q1","label":null,"min":2,"max":9,"step":1},{"name":"Q2","label":null,"min":2,"max":9,"step":1}],"uniques":true},"scaffolding":[{"id":"step-0","stimulus":"&lt;p&gt;Calcula el resultado de repartir {{T1}} en {{Q1}} partes iguales.&lt;/p&gt;","template":"&lt;p&gt;El resultado es {{response}}.&lt;/p&gt;","seed":{"parameters":[],"calculated":[{"name":"T1","function":"{{Q1}}*{{Q2}}","temp":true},{"name":"0-A1","label":"{{function}}","function":"{{Q2}}"}]},"algorithm":{"name":"calculateOperation","params":{"method":"equivLiteral","keyboard":"NUMERICAL"}}},{"id":"step-1","stimulus":"&lt;p&gt;¿Qué pide el enunciado?&lt;/p&gt;","seed":{"calculated":[{"name":"T1","function":"{{Q1}}*{{Q2}}","temp":true},{"name":"1-A1","label":"&lt;p&gt;El resultado de repartir {{T1}} entre {{Q1}}.&lt;/p&gt;"},{"name":"1-A2","label":"&lt;p&gt;El resultado de agregar {{Q1}} a {{T1}}.&lt;/p&gt;","incorrect":true},{"name":"1-A3","label":"&lt;p&gt;El resultado de multiplicar {{Q1}} por {{T1}}.&lt;/p&gt;","incorrect":true}]},"algorithm":{"name":"trueFalse","template":"Multiple choice – standard"}},{"id":"step-2","stimulus":"&lt;p&gt;¿Qué operación hay que realizar para repartir esta cantidad?&lt;/p&gt;","seed":{"calculated":[{"name":"T1","function":"{{Q1}}*{{Q2}}","temp":true},{"name":"2-A1","label":"{{T1}} : {{Q1}}"},{"name":"2-A2","label":"{{Q1}} : {{T1}}","incorrect":true},{"name":"2-A3","label":"{{T1}} + {{Q1}}","incorrect":true}]},"algorithm":{"name":"trueFalse","template":"Multiple choice – standard"}},{"id":"step-3","stimulus":"&lt;p&gt;Por tanto, calcula cuál es el resultado de repartir {{T1}} en {{Q1}} partes iguales.&lt;/p&gt;","template":"&lt;p style=\"text-align: center\"&gt;{{T1}} : {{Q1}} = {{response}}&lt;/p&gt;","seed":{"calculated":[{"name":"T1","function":"{{Q1}}*{{Q2}}","temp":true},{"name":"3-A1","label":"{{function}}","function":"{{T1}}/{{Q1}}"}]},"algorithm":{"name":"calculateOperation","params":{"method":"equivLiteral","keyboard":"NUMERICAL"}}}]}</t>
  </si>
  <si>
    <t>Valeria ha comprado {{T1}} pegatinas que quiere repartir entre sus {{Q1}} sobrinos de modo que todos reciban el mismo número. ¿Cuántas pegatinas le corresponden a cada uno?
A cada sobrino le corresponden {{A1}} pegatinas.</t>
  </si>
  <si>
    <t>Q1: Mín: 2; Máx: 8; Step: 1
Q2: Mín: 2; Máx: 9; Step: 1</t>
  </si>
  <si>
    <t>¿Qué cantidad de pegatinas hay que repartir?
{{A2}} pegatinas entre {{A3}} sobrinos.
(Cloze math)
A2 = {{Q1}}*{{Q2}}
A3 = {{Q1}}</t>
  </si>
  <si>
    <t>¿Qué cálculo hay que realizar para repartir las pegatinas?
{{T1}} : {{Q1}}  *
{{Q1}} : {{T1}} 
{{T1}} × {{Q1}}
(Single choice)</t>
  </si>
  <si>
    <t>Por tanto, calcula la cantidad de pegatinas que recibe cada sobrino de Valeria.
{{T1}} : {{Q1}} = {{A1}}
(Cloze Math)
A1 = {{Q2}}</t>
  </si>
  <si>
    <t>{"id":"M3-NyO-18a-A-1","seed":{"parameters":[{"name":"Q1","label":null,"min":2,"max":8,"step":1},{"name":"Q2","label":null,"min":2,"max":9,"step":1}],"uniques":true},"scaffolding":[{"id":"step-0","stimulus":"&lt;p&gt;Valeria ha comprado {{T1}} pegatinas que quiere repartir entre sus {{Q1}} sobrinos de modo que todos reciban el mismo número. ¿Cuántas pegatinas le corresponden a cada uno?&lt;/p&gt;","template":"&lt;p&gt;A cada sobrino le corresponden {{response}} pegatinas.&lt;/p&gt;","seed":{"parameters":[],"calculated":[{"name":"T1","function":"{{Q1}}*{{Q2}}","temp":true},{"name":"0-A1","function":"{{Q2}}"}]},"algorithm":{"name":"calculateOperation","params":{"method":"equivLiteral","keyboard":"NUMERICAL"}}},{"id":"step-1","stimulus":"&lt;p&gt;¿Qué cantidad de pegatinas hay que repartir?&lt;/p&gt;","template":"&lt;p&gt;{{response}} pegatinas entre {{response}} sobrinos.&lt;/p&gt;","seed":{"parameters":[],"calculated":[{"name":"T1","function":"{{Q1}}*{{Q2}}","temp":true},{"name":"1-A1","label":"{{function}}","function":"{{Q1}}*{{Q2}}"},{"name":"1-A2","label":"{{function}}","function":"{{Q1}}"}]},"algorithm":{"name":"calculateOperation","params":{"method":"equivLiteral","keyboard":"NUMERICAL"}}},{"id":"step-2","stimulus":"&lt;p&gt;¿Qué cálculo hay que realizar para repartir las pegatinas?&lt;/p&gt;","seed":{"calculated":[{"name":"T1","function":"{{Q1}}*{{Q2}}","temp":true},{"name":"2-A1","label":"{{T1}} : {{Q1}}"},{"name":"2-A2","label":"{{Q1}} : {{T1}}","incorrect":true},{"name":"2-A3","label":"{{T1}} × {{Q1}}","incorrect":true}]},"algorithm":{"name":"trueFalse","template":"Multiple choice – standard"}},{"id":"step-3","stimulus":"&lt;p&gt;Por tanto, calcula la cantidad de pegatinas que recibe cada sobrino de Valeria.&lt;/p&gt;","template":"&lt;p style=\"text-align: center\"&gt;{{T1}} : {{Q1}} = {{response}}&lt;/p&gt;","seed":{"calculated":[{"name":"T1","function":"{{Q1}}*{{Q2}}","temp":true},{"name":"3-A1","label":"{{function}}","function":"{{Q2}}"}]},"algorithm":{"name":"calculateOperation","params":{"method":"equivLiteral","keyboard":"NUMERICAL"}}}]}</t>
  </si>
  <si>
    <t>En un tren viajan {{T1}} personas, distribuidas en {{Q1}} vagones de manera que en todos hay el mismo número de pasajeros. ¿Cuántas personas viajan en cada vagón?
En cada vagón hay {{A1}} personas.</t>
  </si>
  <si>
    <t>En un tren viajan {{T1}} personas, distribuidas en {{Q1}} vagones. ¿Cuántas personas viajan por vagón?
Viajan por vagón {{A1}} personas.</t>
  </si>
  <si>
    <t>Q1: Mín = 2; Máx = 9; Step: 1
Q2: Mín = 2; Máx = 9; Step: 1</t>
  </si>
  <si>
    <t>¿Cuántas personas hay distribuidas en el tren?
{{A2}} personas en {{A3}} vagones.
(Cloze math)
A2 = {{Q1}}*{{Q2}}
A3 = {{Q1}}</t>
  </si>
  <si>
    <t>¿Qué cálculo hay que realizar para calcular las personas que viajan en cada vagón?
{{T1}} : {{Q1}} *
{{Q1}} : {{T1}}
{{T1}} − {{Q1}}
(Single choice)</t>
  </si>
  <si>
    <t>Por tanto, calcula la cantidad de personas que viaja en cada vagón.
{{T1}} : {{Q1}} = {{A1}}
(Cloze Math)
A1 = {{Q2}}</t>
  </si>
  <si>
    <t>{"id":"M3-NyO-18a-A-2","seed":{"parameters":[{"name":"Q1","label":null,"min":2,"max":9,"step":1},{"name":"Q2","label":null,"min":2,"max":9,"step":1}],"uniques":true},"scaffolding":[{"id":"step-0","stimulus":"&lt;p&gt;En un tren viajan {{T1}} personas, distribuidas en {{Q1}} vagones de manera que en todos hay el mismo número de pasajeros. ¿Cuántas personas viajan en cada vagón?&lt;/p&gt;","template":"&lt;p&gt;En cada vagón hay {{response}} personas.&lt;/p&gt;","seed":{"parameters":[],"calculated":[{"name":"T1","function":"{{Q1}}*{{Q2}}","temp":true},{"name":"0-A1","function":"{{Q2}}"}]},"algorithm":{"name":"calculateOperation","params":{"method":"equivLiteral","keyboard":"NUMERICAL"}}},{"id":"step-1","stimulus":"&lt;p&gt;¿Cuántas personas hay distribuidas en el tren?&lt;/p&gt;","template":"&lt;p&gt;{{response}} personas en {{response}} vagones.&lt;/p&gt;","seed":{"parameters":[],"calculated":[{"name":"T1","function":"{{Q1}}*{{Q2}}","temp":true},{"name":"1-A1","label":"{{function}}","function":"{{Q1}}*{{Q2}}"},{"name":"1-A2","label":"{{function}}","function":"{{Q1}}"}]},"algorithm":{"name":"calculateOperation","params":{"method":"equivLiteral","keyboard":"NUMERICAL"}}},{"id":"step-2","stimulus":"&lt;p&gt;¿Qué cálculo hay que realizar para calcular las personas que viajan en cada vagón?&lt;/p&gt;","seed":{"calculated":[{"name":"T1","function":"{{Q1}}*{{Q2}}","temp":true},{"name":"2-A1","label":"{{T1}} : {{Q1}}"},{"name":"2-A2","label":"{{Q1}} : {{T1}}","incorrect":true},{"name":"2-A3","label":"{{T1}} − {{Q1}}","incorrect":true}]},"algorithm":{"name":"trueFalse","template":"Multiple choice – standard"}},{"id":"step-3","stimulus":"&lt;p&gt;Por tanto, calcula la cantidad de personas que viaja en cada vagón.&lt;/p&gt;","template":"&lt;p style=\"text-align: center\"&gt;{{T1}} : {{Q1}} = {{response}}&lt;/p&gt;","seed":{"calculated":[{"name":"T1","function":"{{Q1}}*{{Q2}}","temp":true},{"name":"3-A1","label":"{{function}}","function":"{{Q2}}"}]},"algorithm":{"name":"calculateOperation","params":{"method":"equivLiteral","keyboard":"NUMERICAL"}}}]}</t>
  </si>
  <si>
    <t xml:space="preserve">Francisco ha llevado a un pícnic {{T1}} bocadillos para repartirlos entre sus {{Q1}} amigos de modo que todos reciban el mismo número. ¿Cuántos bocadillos le corresponden a cada amigo?
Cada amigo recibe {{A1}} bocadillos.  </t>
  </si>
  <si>
    <t xml:space="preserve">Francisco tiene {{Q1}} amigos, y lleva en su lunchera {{T1}} bocadillos para repartirlos entre ellos.
¿Cuántos bocadillos les da cada amigo?
Cada amigo recibe {{A1}} bocadillos.  </t>
  </si>
  <si>
    <t>¿Qué cantidad de bocadillos hay que repartir?
{{A2}} bocadillos entre {{A3}} amigos.
(Cloze math)
A2 = {{Q1}}*{{Q2}}
A3 = {{Q1}}</t>
  </si>
  <si>
    <t>¿Qué cálculo hay que realizar para repartir los bocadillos entre los amigos?
{{T1}} : {{Q1}} *
{{Q1}} : {{T1}}
{{T1}} + {{Q1}}
(Single choice)</t>
  </si>
  <si>
    <t>Por tanto, calcula la cantidad de bocadillos que recibe cada amigo. 
{{T1}} : {{Q1}} = {{A1}}
(Cloze Math)
A1 = {{Q2}}</t>
  </si>
  <si>
    <t>{"id":"M3-NyO-18a-A-3","seed":{"parameters":[{"name":"Q1","label":null,"min":2,"max":9,"step":1},{"name":"Q2","label":null,"min":2,"max":9,"step":1}],"uniques":true},"scaffolding":[{"id":"step-0","stimulus":"&lt;p&gt;Francisco ha llevado a un pícnic {{T1}} bocadillos para repartirlos entre sus {{Q1}} amigos de modo que todos reciban el mismo número. ¿Cuántos bocadillos le corresponden a cada amigo?&lt;/p&gt;","template":"&lt;p&gt;Cada amigo recibe {{response}} bocadillos.&lt;/p&gt;","seed":{"parameters":[],"calculated":[{"name":"T1","function":"{{Q1}}*{{Q2}}","temp":true},{"name":"0-A1","function":"{{Q2}}"}]},"algorithm":{"name":"calculateOperation","params":{"method":"equivLiteral","keyboard":"NUMERICAL"}}},{"id":"step-1","stimulus":"&lt;p&gt;¿Qué cantidad de bocadillos hay que repartir?&lt;/p&gt;","template":"&lt;p&gt;{{response}} bocadillos entre {{response}} amigos.&lt;/p&gt;","seed":{"parameters":[],"calculated":[{"name":"T1","function":"{{Q1}}*{{Q2}}","temp":true},{"name":"1-A1","label":"{{function}}","function":"{{Q1}}*{{Q2}}"},{"name":"1-A2","label":"{{function}}","function":"{{Q1}}"}]},"algorithm":{"name":"calculateOperation","params":{"method":"equivLiteral","keyboard":"NUMERICAL"}}},{"id":"step-2","stimulus":"&lt;p&gt;¿Qué cálculo hay que realizar para repartir los bocadillos entre los amigos?&lt;/p&gt;","seed":{"calculated":[{"name":"T1","function":"{{Q1}}*{{Q2}}","temp":true},{"name":"2-A1","label":"{{T1}} : {{Q1}}"},{"name":"2-A2","label":"{{Q1}} : {{T1}}","incorrect":true},{"name":"2-A3","label":"{{T1}} + {{Q1}}","incorrect":true}]},"algorithm":{"name":"trueFalse","template":"Multiple choice – standard"}},{"id":"step-3","stimulus":"&lt;p&gt;Por tanto, calcula la cantidad de bocadillos que recibe cada amigo.&lt;/p&gt;","template":"&lt;p style=\"text-align: center\"&gt;{{T1}} : {{Q1}} = {{response}}&lt;/p&gt;","seed":{"calculated":[{"name":"T1","function":"{{Q1}}*{{Q2}}","temp":true},{"name":"3-A1","label":"{{function}}","function":"{{Q2}}"}]},"algorithm":{"name":"calculateOperation","params":{"method":"equivLiteral","keyboard":"NUMERICAL"}}}]}</t>
  </si>
  <si>
    <t>Ana tiene {{T1}} cuentos que ha distribuido en {{Q1}} estantes de manera que en cada uno haya el mismo número. ¿Cuántos libros ha colocado en cada estante?
En cada estante hay {{A1}} cuentos.</t>
  </si>
  <si>
    <t>Ana tiene {{T1}} libros de cuentos, y coloca la misma cantidad de libros en {{Q1}} estantes. ¿Qué cantidad de libros coloca por estante?
Coloca {{A1}} libros por estante.</t>
  </si>
  <si>
    <t>¿Qué cantidad de cuentos hay repartidos?
{{A2}} cuentos en {{A3}} estantes.
(Cloze math)
A2 = {{Q1}}*{{Q2}}
A3 = {{Q1}}</t>
  </si>
  <si>
    <t>¿Qué cálculo hay que realizar para repartir los cuentos?
{{T1}} : {{Q1}} *
{{Q1}} : {{T1}}
{{T1}} × {{Q1}}
(Single choice)</t>
  </si>
  <si>
    <t>Por tanto, calcula los cuentos que ha colocado Ana en cada estante. 
{{T1}} : {{Q1}} = {{A1}}
(Cloze Math)
A1 = {{Q2}}</t>
  </si>
  <si>
    <t>{"id":"M3-NyO-18a-A-4","seed":{"parameters":[{"name":"Q1","label":null,"min":2,"max":9,"step":1},{"name":"Q2","label":null,"min":2,"max":9,"step":1}],"uniques":true},"scaffolding":[{"id":"step-0","stimulus":"&lt;p&gt;Ana tiene {{T1}} cuentos que ha distribuido en {{Q1}} estantes de manera que en cada uno haya el mismo número. ¿Cuántos libros ha colocado en cada estante?&lt;/p&gt;","template":"&lt;p&gt;En cada estante hay {{response}} cuentos.&lt;/p&gt;","seed":{"parameters":[],"calculated":[{"name":"T1","function":"{{Q1}}*{{Q2}}","temp":true},{"name":"0-A1","function":"{{Q2}}"}]},"algorithm":{"name":"calculateOperation","params":{"method":"equivLiteral","keyboard":"NUMERICAL"}}},{"id":"step-1","stimulus":"&lt;p&gt;¿Qué cantidad de cuentos hay repartidos?&lt;/p&gt;","template":"&lt;p&gt;{{response}} cuentos en {{response}} estantes.&lt;/p&gt;","seed":{"parameters":[],"calculated":[{"name":"T1","function":"{{Q1}}*{{Q2}}","temp":true},{"name":"1-A1","label":"{{function}}","function":"{{Q1}}*{{Q2}}"},{"name":"1-A2","label":"{{function}}","function":"{{Q1}}"}]},"algorithm":{"name":"calculateOperation","params":{"method":"equivLiteral","keyboard":"NUMERICAL"}}},{"id":"step-2","stimulus":"&lt;p&gt;¿Qué cálculo hay que realizar para repartir los cuentos?&lt;/p&gt;","seed":{"calculated":[{"name":"T1","function":"{{Q1}}*{{Q2}}","temp":true},{"name":"2-A1","label":"{{T1}} : {{Q1}}"},{"name":"2-A2","label":"{{Q1}} : {{T1}}","incorrect":true},{"name":"2-A3","label":"{{T1}} × {{Q1}}","incorrect":true}]},"algorithm":{"name":"trueFalse","template":"Multiple choice – standard"}},{"id":"step-3","stimulus":"&lt;p&gt;Por tanto, calcula los cuentos que ha colocado Ana en cada estante.&lt;/p&gt;","template":"&lt;p style=\"text-align: center\"&gt;{{T1}} : {{Q1}} = {{response}}&lt;/p&gt;","seed":{"calculated":[{"name":"T1","function":"{{Q1}}*{{Q2}}","temp":true},{"name":"3-A1","label":"{{function}}","function":"{{Q2}}"}]},"algorithm":{"name":"calculateOperation","params":{"method":"equivLiteral","keyboard":"NUMERICAL"}}}]}</t>
  </si>
  <si>
    <t>Un coleccionista tiene {{T1}} cromos de animales que ha repartido en {{Q1}} sobres de manera que en cada uno haya el mismo número. ¿Cuántos cromos ha metido en cada sobre?
En cada sobre hay {{A1}} cromos.</t>
  </si>
  <si>
    <t>Felipe tiene {{T1}} estampillas con imágenes de animales. Quiere repartir estas estampillas, en cantidades iguales, en {{Q1}} sobres. ¿Cuántas estampillas va a colocar en cada sobre?
Coloca {{A1}} estampillas en cada sobre.</t>
  </si>
  <si>
    <t>¿Qué cantidad de cromos hay repartidos?
{{A2}} cromos en {{A3}} sobres.
(Cloze math)
A2 = {{Q1}}*{{Q2}}
A3 = {{Q1}}</t>
  </si>
  <si>
    <t xml:space="preserve">¿Qué cálculo hay que realizar para repartir los cromos?
{{T1}} : {{Q1}} *
{{Q1}} : {{T1}}
{{T1}} − {{Q1}}
(Single choice)
</t>
  </si>
  <si>
    <t>Por tanto, calcula la cantidad de cromos que se ha metido en cada sobre. 
{{T1}} : {{Q1}} = {{A1}}
(Cloze Math)
A1 = {{Q2}}</t>
  </si>
  <si>
    <t>{"id":"M3-NyO-18a-A-5","seed":{"parameters":[{"name":"Q1","label":null,"min":2,"max":9,"step":1},{"name":"Q2","label":null,"min":2,"max":9,"step":1}],"uniques":true},"scaffolding":[{"id":"step-0","stimulus":"&lt;p&gt;Un coleccionista tiene {{T1}} cromos de animales que ha repartido en {{Q1}} sobres de manera que en cada uno haya el mismo número. ¿Cuántos cromos ha metido en cada sobre?&lt;/p&gt;","template":"&lt;p&gt;En cada sobre hay {{response}} cromos.&lt;/p&gt;","seed":{"parameters":[],"calculated":[{"name":"T1","function":"{{Q1}}*{{Q2}}","temp":true},{"name":"0-A1","function":"{{Q2}}"}]},"algorithm":{"name":"calculateOperation","params":{"method":"equivLiteral","keyboard":"NUMERICAL"}}},{"id":"step-1","stimulus":"&lt;p&gt;¿Qué cantidad de cromos hay repartidos?&lt;/p&gt;","template":"&lt;p&gt;{{response}} cromos en {{response}} sobres.&lt;/p&gt;","seed":{"parameters":[],"calculated":[{"name":"T1","function":"{{Q1}}*{{Q2}}","temp":true},{"name":"1-A1","label":"{{function}}","function":"{{Q1}}*{{Q2}}"},{"name":"1-A2","label":"{{function}}","function":"{{Q1}}"}]},"algorithm":{"name":"calculateOperation","params":{"method":"equivLiteral","keyboard":"NUMERICAL"}}},{"id":"step-2","stimulus":"&lt;p&gt;¿Qué cálculo hay que realizar para repartir los cromos?&lt;/p&gt;","seed":{"calculated":[{"name":"T1","function":"{{Q1}}*{{Q2}}","temp":true},{"name":"2-A1","label":"{{T1}} : {{Q1}}"},{"name":"2-A2","label":"{{Q1}} : {{T1}}","incorrect":true},{"name":"2-A3","label":"{{T1}} − {{Q1}}","incorrect":true}]},"algorithm":{"name":"trueFalse","template":"Multiple choice – standard"}},{"id":"step-3","stimulus":"&lt;p&gt;Por tanto, calcula la cantidad de cromos que se ha metido en cada sobre.&lt;/p&gt;","template":"&lt;p style=\"text-align: center\"&gt;{{T1}} : {{Q1}} = {{response}}&lt;/p&gt;","seed":{"calculated":[{"name":"T1","function":"{{Q1}}*{{Q2}}","temp":true},{"name":"3-A1","label":"{{function}}","function":"{{Q2}}"}]},"algorithm":{"name":"calculateOperation","params":{"method":"equivLiteral","keyboard":"NUMERICAL"}}}]}</t>
  </si>
  <si>
    <t>M3-NyO-18b</t>
  </si>
  <si>
    <t>Nombra los términos de la división: dividendo, divisor, cociente y resto</t>
  </si>
  <si>
    <t>A partir de esta división, selecciona la afirmación correcta.
{{T1}} : {{Q1}} = {{Q2}} y {{Q3}}
{{T1}} es el dividendo.*
{{Q1}} es el divisor.*
{{Q2}} es el cociente.*
{{Q3}} es el resto.*
{{T1}} es el divisor.
{{T1}} es el cociente.
{{Q1}} es el dividendo.
{{Q1}} es el cociente.
{{Q2}} es el resto.
{{Q2}} es el divisor.
{{Q3}} es el dividendo.
(Se ven 3)</t>
  </si>
  <si>
    <t>Q1-Q2: Mín = 3; Máx = 9; step = 1
Q3: 1, 2
Uniques: true</t>
  </si>
  <si>
    <t>T1 = {{Q1}}*{{Q2}}+{{Q3}}</t>
  </si>
  <si>
    <t>dividendo : divisor = cociente + resto</t>
  </si>
  <si>
    <t>&lt;p&gt;Los términos de la división son:&lt;/p&gt;&lt;p&gt;dividendo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</si>
  <si>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{"id":"M3-NyO-18b-I-1","stimulus":"&lt;p&gt;A partir de esta división, selecciona la afirmación correcta.&lt;/p&gt;&lt;p style=\"text-align: center\"&gt;{{T1}} : {{Q1}} = {{Q2}} y {{Q3}}&lt;/p&gt;","hint":"&lt;p&gt;dividendo : divisor = cociente + resto&lt;/p&gt;","feedback":"&lt;p&gt;Los términos de la división son:&lt;/p&gt;&lt;p&gt;dividendo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standard","params":{"countCorrect":1,"countIncorrect":2,"showCheckIcon":false,
            "columns": 3
        }
    }
}</t>
  </si>
  <si>
    <t>Nombra los términos de esta división.
{{T1}} : {{Q1}} = {{Q2}}
{{T1}} es el {{A1}}.
{{Q1}} es el {{A2}}.
{{Q2}} es el {{A3}}.</t>
  </si>
  <si>
    <t>Q1: Mín: 2; Máx: 10; Step: 1
Q2: Mín: 2; Máx: 10; Step: 1</t>
  </si>
  <si>
    <t>T1 = {{Q1}}*{{Q2}}
A1 = "dividendo"
A2 = "divisor"
A3 = "cociente"</t>
  </si>
  <si>
    <t>&lt;p&gt;Los términos de la división son:&lt;/p&gt;&lt;p&gt;dividendo : divisor = cociente + resto&lt;/p&gt;</t>
  </si>
  <si>
    <t>{"id":"M3-NyO-18b-E-1","stimulus":"&lt;p&gt;Nombra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function":"{{Q1}}*{{Q2}}","temp":true},{"name":"A1","label":"dividendo"},{"name":"A2","label":"divisor"},{"name":"A3","label":"cociente"}],"uniques":true},"algorithm":{"name":"calculateOperation","template":"Cloze with text"}}</t>
  </si>
  <si>
    <t>Nombra los términos de esta división.
{{T1}} : {{Q1}} = {{Q2}}
{{Q2}} es el {{A1}}.
{{Q1}} es el {{A2}}.
{{T1}} es el {{A3}}.</t>
  </si>
  <si>
    <t>T1 = {{Q1}}*{{Q2}}
A1 = "cociente"
A2 = "divisor"
A3 = "dividendo"</t>
  </si>
  <si>
    <t>{"id":"M3-NyO-18b-E-2","stimulus":"&lt;p&gt;Nombra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t>
  </si>
  <si>
    <t>M3-NyO-19a</t>
  </si>
  <si>
    <t>Distingue divisiones exactas y enteras (dividendo de dos cifras; divisor y cociente de una cifra)</t>
  </si>
  <si>
    <t>Une las siguientes divisiones con su clasificación correspondiente.
{{T1}} : {{Q1}}     {{A1}}
{{T2}} : {{Q3}}      {{A2}}
{{T3}} : {{Q5}}      {{A3}}</t>
  </si>
  <si>
    <t>Q1-Q6: Mín: 3; Máx: 9; Step: 1
A1 = "Es una división exacta"
A2 = "Es una división entera con resto 1"
A2 = "Es una división entera con resto 2"
uniques: false</t>
  </si>
  <si>
    <t>T1 = {{Q1}}*{{Q2}}
T2 = {{Q3}}*{{Q4}}+1
T3 = {{Q5}}*{{Q6}}+2</t>
  </si>
  <si>
    <t>Una división es exacta si su resto es cero. Si no, es una división entera.</t>
  </si>
  <si>
    <t>&lt;p&gt;Una división es exacta si su resto es cero. Si no, es una división entera.&lt;/p&gt;
Sin TE individual</t>
  </si>
  <si>
    <t>{"id":"M3-NyO-19a-I-1","stimulus":"&lt;p&gt;Arrastra cada división hasta su clasificación correspondiente.&lt;/p&gt;","hint":"&lt;p&gt;Una división es exacta si su resto es cero. Si no, es una división entera.&lt;/p&gt;","feedback":"&lt;p&gt;Una división es exacta si su resto es cero. Si no, es una división enter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label":"Es una división exacta","function":"{{T1}} : {{Q1}}"},{"name":"A2","label":"Es una división entera con resto 1","function":"{{T2}} : {{Q3}}"},{"name":"A3","label":"Es una división entera con resto 2","function":"{{T3}} : {{Q5}}"}],"isNumToWords":true,"uniques":true},"algorithm":{"name":"linkOperationResult","params":{"invert":true},"template":"Match list"}}</t>
  </si>
  <si>
    <t>Realiza la siguiente división y elige de qué tipo se trata.
{{Q1}} : {{Q2}}
{{A1}}*
{{A2}}</t>
  </si>
  <si>
    <t>Q1 = Mín: 21; Máx: 59; Step: 2
Q2 = Mín: 2; Máx: 10; Step: 2
A1 = "Es una división entera."
A2 = "Es una división exacta."</t>
  </si>
  <si>
    <t>&lt;p&gt;Una división es exacta si su resto es cero. Si no, es una división entera. En este caso:&lt;/p&gt;&lt;p&gt;{{Q1}} : {{Q2}} = {{T1}} con resto {{T2}}&lt;/p&gt;</t>
  </si>
  <si>
    <t>T1 = math.floor({{Q1}}/{{Q2}})
T2 = {{Q1}}-{{Q2}}*math.floor({{Q1}}/{{Q2}})</t>
  </si>
  <si>
    <t>{"id":"M3-NyO-19a-E-1","stimulus":"&lt;p&gt;Realiza la siguiente división y elige de qué tipo se trata.&lt;/p&gt;&lt;p style=\"text-align: center\"&gt;{{Q1}} : {{Q2}}&lt;/p&gt;","hint":"&lt;p&gt;Una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{{T2}}&lt;/p&gt;","seed":{"parameters":[{"name":"Q1","label":null,"min":21,"max":59,"step":2},{"name":"Q2","label":null,"min":2,"max":10,"step":2}],"calculated":[{"name":"A1","label":"Es una división entera.","function":""},{"name":"A2","label":"Es una división exacta.","function":"","incorrect":true},{"name":"T1","label":"{{function}}","function":"math.floor({{Q1}}/{{Q2}})","temp":true},{"name":"T2","label":"{{function}}","function":"{{Q1}}-{{Q2}}*math.floor({{Q1}}/{{Q2}})","temp":true}],"isNumToWords":true,"uniques":true},"algorithm":{"name":"trueFalse","template":"Multiple choice – standard","params":{"countCorrect":1,"countIncorrect":1,"showCheckIcon":true}}}</t>
  </si>
  <si>
    <t>Realiza la siguiente división y elige de qué tipo se trata.
{{T1}} : {{Q1}}
{{A1}}*
{{A2}}</t>
  </si>
  <si>
    <t>Q1 = Mín: 2; Máx: 9; Step: 1
Q2 = Mín: 2; Máx: 9; Step: 1
A1 = "Es una división exacta."
A2 = "Es una división entera."</t>
  </si>
  <si>
    <t>&lt;p&gt;Una división es exacta si su resto es cero. Si no, es una división entera. En este caso:&lt;/p&gt;&lt;p&gt;{{T1}} : {{Q1}} = {{Q2}} con resto 0&lt;/p&gt;</t>
  </si>
  <si>
    <t>{
    "id": "M3-NyO-19a-E-2",
    "stimulus": "&lt;p&gt;Realiza la siguiente división y elige de qué tipo se trata.&lt;/p&gt;&lt;p style=\"text-align: center\"&gt;{{T1}} : {{Q1}}&lt;/p&gt;",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"function": ""
            },
            {
                "name": "A2",
                "label": "Es una división entera.",
                "function": "",
                "incorrect": true
            }
        ],
        "isNumToWords": true,
        "uniques": true
    },
    "algorithm": {
        "name": "trueFalse",
        "template": "Multiple choice – standard",
        "params": {
            "countCorrect": 1,
            "countIncorrect": 1,
            "showCheckIcon": false,
            "columns": 2
        }
    }
}</t>
  </si>
  <si>
    <t>Gastón quiere ordenar sus {{T1}} juguetes en {{Q1}} cajas de forma que en cada una haya el mismo número de juguetes. Calcula cuántos tiene que guardar en cada caja y elige de qué tipo de división se trata.
{{A1}}*
{{A2}}</t>
  </si>
  <si>
    <t>{
    "id": "M3-NyO-19a-A-1",
    "stimulus": "&lt;p&gt;Gastón quiere ordenar sus {{T1}} juguetes en {{Q1}} cajas de forma que en cada una haya el mismo número de juguetes. Calcula cuántos tiene que guardar en cada caja y elige de qué tipo de división se trata.&lt;/p&gt;",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
            {
                "name": "A2",
                "label": "Es una división entera.",
                "incorrect": true
            }
        ],
        "isNumToWords": true,
        "uniques": true
    },
    "algorithm": {
        "name": "trueFalse",
        "template": "Multiple choice – standard",
        "params": {
            "countCorrect": 1,
            "countIncorrect": 1,
            "showCheckIcon": false,
            "columns": 2
        }
    }
}</t>
  </si>
  <si>
    <t>Gastón quiere ordenar sus {{Q1}} juguetes en {{Q2}} cajas de forma que en cada una haya el mismo número de juguetes. Calcula cuántos tiene que guardar en cada caja y elige de qué tipo de división se trata. 
{{A1}}*
{{A2}}</t>
  </si>
  <si>
    <t>{"id":"M3-NyO-19a-A-2","stimulus":"&lt;p&gt;Gastón quiere ordenar sus {{Q1}} juguetes en {{Q2}} cajas de forma que en cada una haya el mismo número de juguetes. Calcula cuántos tiene que guardar en cada caja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
            "columns": 2
        }
    }
}</t>
  </si>
  <si>
    <t>A un colegio han llegado {{T1}} libros de matemáticas. La bibliotecaria quiere repartirlos en {{Q1}} estantes de modo que en cada uno haya el mismo número de libros. Calcula el número de libros por estante y elige de qué tipo de división se trata.
{{A1}}
{{A2}}*</t>
  </si>
  <si>
    <t>{"id":"M3-NyO-19a-A-3","stimulus":"&lt;p&gt;A un colegio han llegado {{T1}} libros de matemáticas. La bibliotecaria quiere repartirlos en {{Q1}}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t>
  </si>
  <si>
    <t>A un colegio han llegado {{Q1}} libros de matemáticas. La bibliotecaria quiere repartirlos en {{Q2}} estantes de modo que en cada uno haya el mismo número de libros. Calcula el número de libros por estante y elige de qué tipo de división se trata.
{{A1}}
{{A2}}*</t>
  </si>
  <si>
    <t>{"id":"M3-NyO-19a-A-4","stimulus":"&lt;p&gt;A un colegio han llegado {{Q1}} libros de matemáticas. La bibliotecaria quiere repartirlos en {{Q2}}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t>
  </si>
  <si>
    <t>Un florista tiene {{T1}} cactus con los que quiere hacer terrarios con {{Q2}} cactus en cada uno. Calcula cuántos terrarios puede hacer y elige de qué tipo de división se trata.
{{A1}}*
{{A2}}</t>
  </si>
  <si>
    <t>T1}= {{Q1}}*{{Q2}}</t>
  </si>
  <si>
    <t>{"id":"M3-NyO-19a-A-5","stimulus":"&lt;p&gt;Un florista tiene {{T1}} cactus con los que quiere hacer terrarios con {{Q2}} cactus en cada uno. Calcula cuántos terrarios puede hacer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t>
  </si>
  <si>
    <t>Un florista tiene {{Q1}} cactus con los que quiere hacer terrarios con {{Q2}} cactus en cada uno. Calcula cuántos terrarios puede hacer y elige de qué tipo de división se trata.
{{A1}}*
{{A2}}</t>
  </si>
  <si>
    <t>{"id":"M3-NyO-19a-A-6","stimulus":"&lt;p&gt;Un florista tiene {{Q1}} cactus con los que quiere hacer terrarios con {{Q2}} cactus en cada uno. Calcula cuántos terrarios pueden hacer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t>
  </si>
  <si>
    <t>M3-NyO-19b</t>
  </si>
  <si>
    <t>Comprueba que una división está bien hecha usando la prueba de la división (divid. de 2 cifras; divis., coc. y rest. de 1 cifra)</t>
  </si>
  <si>
    <t>A partir de esta división, escoge cómo se escribe la prueba de la división.
{{Q1}} : {{Q2}} = {{T1}}, con resto = {{T2}}
{{Q1}} = {{Q2}} × {{T1}} + {{T2}} *
{{Q2}} = {{Q1}} × {{T1}} + {{T2}}
{{Q1}} = {{Q2}} + {{T1}} + {{T2}}
{{Q1}} = {{Q2}} × {{T1}} × {{T2}}
{{Q1}} = {{Q2}} × ({{T1}} + {{T2}})
Se ven 3, 1 es correcto</t>
  </si>
  <si>
    <t>Q1: mín = 10; máx = 39; step = 1
Q2: mín = 4; máx = 9; step = 1</t>
  </si>
  <si>
    <t>T1 = math.floor({{Q1}}/{{Q2}})
T2 = {{Q1}}-{{Q2}}*{{T1}}</t>
  </si>
  <si>
    <t>Con la prueba de la división se puede comprobar si una división se ha calculado correctamente.</t>
  </si>
  <si>
    <t>&lt;p&gt;Con la prueba de la división se puede comprobar si una división se ha calculado correctamente.&lt;/p&gt;
Sin TE particular</t>
  </si>
  <si>
    <t>{"id":"M3-NyO-19b-I-1","stimulus":"&lt;p&gt;A partir de esta división, escoge cómo se escribe la prueba de la división.&lt;/p&gt;&lt;p style=\"text-align: center\"&gt;{{Q1}} : {{Q2}} = {{T1}}, con resto = {{T2}}&lt;/p&gt;","hint":"&lt;p&gt;Con la prueba de la división se puede comprobar si una división se ha calculado correctamente.&lt;/p&gt;","feedback":"&lt;p&gt;Con la prueba de la división se puede comprobar si una división se ha calculado correctamente.&lt;/p&gt;","seed":{"parameters":[{"name":"Q1","label":null,"min":10,"max":39,"step":1},{"name":"Q2","label":null,"min":4,"max":9,"step":1}],"calculated":[{"name":"A1","label":"{{Q1}}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t>
  </si>
  <si>
    <t>Si en una división el divisor es {{Q2}}, el cociente es {{T1}} y el resto es {{T2}}, ¿cuál es el valor del dividendo?
El dividendo vale {{A1}}.</t>
  </si>
  <si>
    <r>
      <rPr>
        <rFont val="Calibri"/>
        <color rgb="FF000000"/>
        <sz val="12.0"/>
      </rPr>
      <t xml:space="preserve">Q1: mín = </t>
    </r>
    <r>
      <rPr>
        <rFont val="Calibri"/>
        <color rgb="FF000000"/>
        <sz val="12.0"/>
      </rPr>
      <t>10</t>
    </r>
    <r>
      <rPr>
        <rFont val="Calibri"/>
        <color rgb="FF000000"/>
        <sz val="12.0"/>
      </rPr>
      <t xml:space="preserve">; máx = </t>
    </r>
    <r>
      <rPr>
        <rFont val="Calibri"/>
        <color rgb="FF000000"/>
        <sz val="12.0"/>
      </rPr>
      <t>39</t>
    </r>
    <r>
      <rPr>
        <rFont val="Calibri"/>
        <color rgb="FF000000"/>
        <sz val="12.0"/>
      </rPr>
      <t xml:space="preserve">; step = 1
Q2: mín = </t>
    </r>
    <r>
      <rPr>
        <rFont val="Calibri"/>
        <color rgb="FF000000"/>
        <sz val="12.0"/>
      </rPr>
      <t>4</t>
    </r>
    <r>
      <rPr>
        <rFont val="Calibri"/>
        <color rgb="FF000000"/>
        <sz val="12.0"/>
      </rPr>
      <t>; máx = 9; step = 1</t>
    </r>
  </si>
  <si>
    <t>T1 = math.floor({{Q1}}/{{Q2}})
T2 = {{Q1}}-{{Q2}}*{{T1}}
A1 = {{Q1}}</t>
  </si>
  <si>
    <t>&lt;p&gt;Con la prueba de la división se puede comprobar si una división se ha calculado correctamente:&lt;/p&gt;&lt;p&gt;divisor × cociente + resto = dividendo&lt;/p&gt;&lt;p&gt;{{Q2}} × {{T1}} + {{T2}} = {{A1}}&lt;/p&gt;
Sin TE particular</t>
  </si>
  <si>
    <t>{"id":"M3-NyO-19b-E-1","stimulus":"&lt;p&gt;Si en una división el divisor es {{Q2}}, el cociente es {{T1}} y el resto es {{T2}}, ¿cuál es el valor del dividendo?&lt;/p&gt;","template":"&lt;p&gt;El dividendo vale {{response}}.&lt;/p&gt;","hint":"&lt;p&gt;Con la prueba de la división se puede comprobar si una división se ha calculado correctamente.&lt;/p&gt;","feedback":"&lt;p&gt;Con la prueba de la división se puede comprobar si una división se ha calculado correctamente:&lt;/p&gt;&lt;p style=\"text-align: center\"&gt;divisor × cociente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t>
  </si>
  <si>
    <t>En una entrega de premios hay {{Q2}} mesas y cada una está ocupada por {{Q1}} invitados. Sin embargo, a {{Q3}} personas no se les ha asignado mesa. Utiliza la prueba de la división para saber cuántos invitados hay en la entrega de premios.
Hay {{A1}} invitados.</t>
  </si>
  <si>
    <t>Q1: Mín: 5; Máx: 8; Step: 1
Q2: Mín: 6; Máx: 9; Step: 1
Q3: Mín: 2; Máx: 4; Step: 1</t>
  </si>
  <si>
    <t>A1 = {{Q1}}*{{Q2}}+{{Q3}}</t>
  </si>
  <si>
    <t>&lt;p&gt;Con la prueba de la división se puede ver si una división se ha calculado correctamente:&lt;/p&gt;divisor × cociente + resto = dividendo&lt;/p&gt;&lt;p&gt;{{Q1}} invitados en cada mesa × {{Q2}} mesas + {{Q3}} invitados sin mesa = {{A1}} invitados en total&lt;/p&gt;
Sin TE particular</t>
  </si>
  <si>
    <t>{"id":"M3-NyO-19b-A-1","stimulus":"&lt;p&gt;En una entrega de premios hay {{Q2}} mesas y cada una está ocupada por {{Q1}} invitados. Sin embargo, a {{Q3}} personas no se les ha asignado mesa. Utiliza la prueba de la división para saber cuántos invitados hay en la entrega de premios.&lt;/p&gt;","template":"&lt;p&gt;Hay {{response}} invitados.&lt;/p&gt;","hint":"&lt;p&gt;Con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invitados en cada mesa × {{Q2}} mesas + {{Q3}} invitados sin mesa = {{A1}} invitados en total&lt;/p&gt;","seed":{"parameters":[{"name":"Q1","label":null,"list":[5,6,7,8]},{"name":"Q2","label":null,"list":[6,7,8,9]},{"name":"Q3","label":null,"list":[2,3,4]}],"calculated":[{"name":"A1","label":"{{function}}","function":"{{Q1}}*{{Q2}}+{{Q3}}"}],"uniques":true},"algorithm":{"name":"calculateOperation","params":{"method":"equivLiteral","keyboard":"NUMERICAL"}}}</t>
  </si>
  <si>
    <t>En un tren viajan {{Q1}} pasajeros sentados en cada uno de sus {{Q2}} vagones y hay {{Q3}} personas en todo el tren que van de pie. Utiliza la prueba de la división para calcular el número de pasajeros.
En el tren viajan {{A1}} pasajeros.</t>
  </si>
  <si>
    <t>Q1: Mín: 5; Máx: 9; Step: 1
Q2: Mín: 7; Máx: 9; Step: 1
Q3: Mín: 2; Máx: 4; Step: 1</t>
  </si>
  <si>
    <t>&lt;p&gt;Con la prueba de la división se puede ver si una división se ha calculado correctamente:&lt;/p&gt;divisor × cociente + resto = dividendo&lt;/p&gt;&lt;p&gt;{{Q1}} pasajeros sentados × {{Q2}} vagones + {{Q3}} pasajeros de pie = {{A1}} pasajeros en total&lt;/p&gt;</t>
  </si>
  <si>
    <t>{"id":"M3-NyO-19b-A-2","stimulus":"&lt;p&gt;En un tren viajan sentados {{Q1}} pasajeros en cada uno de sus {{Q2}} vagones y hay {{Q3}} personas en todo el tren que van de pie. Utiliza la prueba de la división para calcular el número de pasajeros.&lt;/p&gt;","template":"&lt;p&gt;En el tren viajan {{response}} pasajeros.&lt;/p&gt;","hint":"&lt;p&gt;Con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pasajeros sentados × {{Q2}} vagones + {{Q3}} pasajeros de pie = {{A1}} pasajeros en total&lt;/p&gt;","seed":{"parameters":[{"name":"Q1","label":null,"list":[5,6,7,8,9]},{"name":"Q2","label":null,"list":[7,8,9]},{"name":"Q3","label":null,"list":[2,3,4]}],"calculated":[{"name":"A1","label":"{{function}}","function":"{{Q1}}*{{Q2}}+{{Q3}}"}],"uniques":true},"algorithm":{"name":"calculateOperation","params":{"method":"equivLiteral","keyboard":"NUMERICAL"}}}</t>
  </si>
  <si>
    <t>Para organizar una actividad, un profesor ha decidido dividir la clase en {{Q1}} grupos de {{Q2}} estudiantes cada uno. sin embargo, {{Q3}} alumnos se han quedado sin grupo. Utiliza la prueba de la división para calcular cuántos estudiantes hay en la clase.
En la clase hay {{A1}} estudiantes.</t>
  </si>
  <si>
    <t>En el instituto se distribuyen a los alumnos, en cada salón, de acuerdo al idioma que estudian. En un salón hay {{Q1}} personas que estudian inglés, {{Q2}} estudian francés, mientras que {{Q3}} no pudieron ingresar a ninguna clase. Utiliza la prueba fundamental de la división para calcular cuántos alumnos asistieron al instituto.
Asistieron {{A1}} alumnos.</t>
  </si>
  <si>
    <t>Q1: Mín: 4; Máx: 6; Step: 1
Q2: Mín: 4; Máx: 6; Step: 1
Q3: Mín: 2; Máx: 3; Step: 1</t>
  </si>
  <si>
    <t>Con la prueba de la división se puede comprobar si una división se ha realizado correctamente.</t>
  </si>
  <si>
    <t>&lt;p&gt;Con la prueba de la división se puede ver si una división se ha calculado correctamente:&lt;/p&gt;divisor × cociente + resto = dividendo&lt;/p&gt;&lt;p&gt;{{Q2}} estudiantes en cada grupo × {{Q2}} grupos + {{Q3}} estudiantes sin grupo = {{A1}} estudiantes en total&lt;/p&gt;</t>
  </si>
  <si>
    <t>{"id":"M3-NyO-19b-A-3","stimulus":"&lt;p&gt;Para organizar una actividad, un profesor ha decidido dividir la clase en {{Q1}} grupos de {{Q2}} estudiantes cada uno. Sin embargo, {{Q3}} alumnos se han quedado sin grupo. Utiliza la prueba de la división para calcular cuántos estudiantes hay en la clase.&lt;/p&gt;","template":"&lt;p&gt;En la clase hay {{response}} estudiantes.&lt;/p&gt;","hint":"&lt;p&gt;Con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estudiantes en cada grupo × {{Q1}} grupos + {{Q3}} estudiantes sin grupo = {{A1}} estudiantes en total&lt;/p&gt;","seed":{"parameters":[{"name":"Q1","label":null,"list":[4,5,6]},{"name":"Q2","label":null,"list":[4,5,6]},{"name":"Q3","label":null,"list":[2,3]}],"calculated":[{"name":"A1","label":"{{function}}","function":"{{Q1}}*{{Q2}}+{{Q3}}"}],"uniques":true},"algorithm":{"name":"calculateOperation","params":{"method":"equivLiteral","keyboard":"NUMERICAL"}}}</t>
  </si>
  <si>
    <r>
      <rPr>
        <rFont val="Calibri"/>
        <color rgb="FF000000"/>
        <sz val="12.0"/>
      </rPr>
      <t xml:space="preserve">Pedro ha distribuido todas sus fotos en </t>
    </r>
    <r>
      <rPr>
        <rFont val="Calibri"/>
        <color rgb="FF000000"/>
        <sz val="12.0"/>
      </rPr>
      <t xml:space="preserve">{{Q1}} </t>
    </r>
    <r>
      <rPr>
        <rFont val="Calibri"/>
        <color rgb="FF000000"/>
        <sz val="12.0"/>
      </rPr>
      <t xml:space="preserve">álbumes. En cada álbum ha colocado </t>
    </r>
    <r>
      <rPr>
        <rFont val="Calibri"/>
        <color rgb="FF000000"/>
        <sz val="12.0"/>
      </rPr>
      <t>{{Q2}}</t>
    </r>
    <r>
      <rPr>
        <rFont val="Calibri"/>
        <color rgb="FF000000"/>
        <sz val="12.0"/>
      </rPr>
      <t xml:space="preserve"> fotos y le han quedado </t>
    </r>
    <r>
      <rPr>
        <rFont val="Calibri"/>
        <color rgb="FF000000"/>
        <sz val="12.0"/>
      </rPr>
      <t>{{Q3}}</t>
    </r>
    <r>
      <rPr>
        <rFont val="Calibri"/>
        <color rgb="FF000000"/>
        <sz val="12.0"/>
      </rPr>
      <t xml:space="preserve"> sin colocar. Utiliza la prueba de la división para calcular la cantidad total de fotos que tiene.
Pedro tiene {{A1}} fotos.</t>
    </r>
  </si>
  <si>
    <t>Pedro reparte sus libros en cajas. En la caja azúl hay {{Q1}} libros de cuentos, en la caja roja {{Q2}} libros de matemática, y {{Q3}} libros le quedan sin guardar. Utiliza la prueba fundamental de la división para calcular la cantidad de libros que tiene.
Pedro tiene {{A1}} libros.</t>
  </si>
  <si>
    <t>Q1: Mín: 5; Máx: 9; Step: 1
Q2: Mín: 5; Máx: 9; Step: 1
Q3: Mín: 2; Máx: 4; Step: 1</t>
  </si>
  <si>
    <t>&lt;p&gt;Con la prueba de la división se puede ver si una división se ha calculado correctamente:&lt;/p&gt;divisor × cociente + resto = dividendo&lt;/p&gt;&lt;p&gt;{{Q2}} fotos en cada ábum × {{Q1}} álbumes + {{Q3}} fotos sin colocar = {{A1}} fotos en total&lt;/p&gt;</t>
  </si>
  <si>
    <t>{"id":"M3-NyO-19b-A-4","stimulus":"&lt;p&gt;Pedro ha distribuido todas sus fotos en {{Q1}} álbumes. En cada álbum ha colocado {{Q2}} fotos y le han quedado {{Q3}} sin colocar. Utiliza la prueba de la división para calcular la cantidad total de fotos que tiene.&lt;/p&gt;","template":"&lt;p&gt;Pedro tiene {{response}} fotos.&lt;/p&gt;","hint":"&lt;p&gt;Con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fotos en cada ábum × {{Q1}} álbumes + {{Q3}} fotos sin colocar = {{A1}} fotos en total&lt;/p&gt;","seed":{"parameters":[{"name":"Q1","label":null,"list":[5,6,7,8,9]},{"name":"Q2","label":null,"list":[5,6,7,8,9]},{"name":"Q3","label":null,"list":[2,3,4]}],"calculated":[{"name":"A1","label":"{{function}}","function":"{{Q1}}*{{Q2}}+{{Q3}}"}],"uniques":true},"algorithm":{"name":"calculateOperation","params":{"method":"equivLiteral","keyboard":"NUMERICAL"}}}</t>
  </si>
  <si>
    <t>Lucía ha distribuido sus muñecas en {{Q1}} baúles, de manera que en cada baúl hay {{Q2}} muñecas y quedan {{Q3}} por guardar. Utiliza la prueba de la división para calcular cuántas muñecas tiene Lucía.
Lucía tiene {{A1}} muñecas.</t>
  </si>
  <si>
    <t>Lucía distribuye sus muñecas en baúles. En el bául pequeño coloca {{Q1}} muñecas, en el baúl grande guarda {{Q2}}, y quedan {{Q3}} sin guardar. Utiliza la prueba fundamental de la división para calcular la cantidad de muñecas que tiene.
Lucía tiene {{A1}} muñecas.</t>
  </si>
  <si>
    <t>Q1: Mín: 4; Máx: 6; Step: 1
Q2: Mín: 4; Máx: 8; Step: 1
Q3: Mín: 2; Máx: 3; Step: 1</t>
  </si>
  <si>
    <t>&lt;p&gt;Con la prueba de la división se puede ver si una división se ha calculado correctamente:&lt;/p&gt;divisor × cociente + resto = dividendo&lt;/p&gt;&lt;p&gt;{{Q2}} muñecas en cada baúl × {{Q1}} baúles + {{Q3}} muñecas sin guardar = {{A1}} muñecas en total&lt;/p&gt;</t>
  </si>
  <si>
    <t>{"id":"M3-NyO-19b-A-5","stimulus":"&lt;p&gt;Lucía ha distribuido sus muñecas en {{Q1}} baúles, de manera que en cada baúl hay {{Q2}} muñecas y quedan {{Q3}} por guardar. Utiliza la prueba de la división para calcular cuántas muñecas tiene Lucía.&lt;/p&gt;","template":"&lt;p&gt;Lucía tiene {{response}} muñecas.&lt;/p&gt;","hint":"&lt;p&gt;Con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muñecas en cada baúl × {{Q1}} baúles + {{Q3}} muñecas sin guardar = {{A1}} muñecas en total&lt;/p&gt;","seed":{"parameters":[{"name":"Q1","label":null,"list":[4,5,6]},{"name":"Q2","label":null,"list":[4,5,6,7,8]},{"name":"Q3","label":null,"list":[2,3]}],"calculated":[{"name":"A1","label":"{{function}}","function":"{{Q1}}*{{Q2}}+{{Q3}}"}],"uniques":true},"algorithm":{"name":"calculateOperation","params":{"method":"equivLiteral","keyboard":"NUMERICAL"}}}</t>
  </si>
  <si>
    <t>M3-NyO-20a</t>
  </si>
  <si>
    <t>Utiliza el algoritmo de la división para divisiones enteras (divid de 2 o 3 cifras; divis de 1 cifra; coc de 2 cifras)</t>
  </si>
  <si>
    <r>
      <rPr>
        <rFont val="Calibri"/>
        <color rgb="FF000000"/>
        <sz val="12.0"/>
      </rPr>
      <t xml:space="preserve">Selecciona </t>
    </r>
    <r>
      <rPr>
        <rFont val="Calibri"/>
        <color rgb="FF000000"/>
        <sz val="12.0"/>
      </rPr>
      <t>el cociente y el resto</t>
    </r>
    <r>
      <rPr>
        <rFont val="Calibri"/>
        <color rgb="FF000000"/>
        <sz val="12.0"/>
      </rPr>
      <t xml:space="preserve"> de esta división</t>
    </r>
    <r>
      <rPr>
        <rFont val="Calibri"/>
        <color rgb="FF000000"/>
        <sz val="12.0"/>
      </rPr>
      <t xml:space="preserve">.
</t>
    </r>
    <r>
      <rPr>
        <rFont val="Calibri"/>
        <color rgb="FF000000"/>
        <sz val="12.0"/>
      </rPr>
      <t>{{T1}} : {{Q1}}
Cociente = {{A1}}* / {{A2}}  / {{A3}}
Resto = {{A4}} * / {{A5}} / 0</t>
    </r>
  </si>
  <si>
    <t>Selecciona el resultado de esta división: {{T1}} : {{Q1}}.
Cociente: {{A1}}* / {{A2}}  / {{A3}}
Resto: {{A4}} * / {{A5}} / {{A6}}</t>
  </si>
  <si>
    <t>Drop down</t>
  </si>
  <si>
    <t>Q1: Mín: 4; Máx: 9; Step: 1
Q2: Mín: 10; Máx: 99; Step: 1
Q3-Q4: Mín: 1; Máx: 3; Step: 1</t>
  </si>
  <si>
    <t>T1 = {{Q1}}*{{Q2}}+{{Q3}}
A1 = {{Q2}}
A2 = {{Q1}}*{{T1}}
A3 = {{Q1}}+{{T1}}
A4 = {{Q3}}
A5 = {{Q4}}</t>
  </si>
  <si>
    <t>Divide el dividendo entre el divisor.</t>
  </si>
  <si>
    <t>&lt;p&gt;Una división es el reparto de un dividendo tantas veces como indica el divisor.&lt;/p&gt;</t>
  </si>
  <si>
    <t>{"id":"M3-NyO-20a-I-1","stimulus":"&lt;p&gt;Selecciona el cociente y el resto de esta división.&lt;/p&gt;&lt;p style=\"text-align: center\"&gt;{{T1}} : {{Q1}}&lt;/p&gt;","template":"&lt;p style=\"text-align: center\"&gt;Cociente = {{response}}&lt;/p&gt;&lt;p&gt;Resto = {{response}}&lt;/p&gt;","hint":"&lt;p&gt;Divide el dividendo entre el divisor.&lt;/p&gt;","feedback":"&lt;p&gt;Una división es el reparto de un dividendo tantas veces como indica el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t>
  </si>
  <si>
    <t>Calcula esta división.
{{T1}} : {{Q1}} = {{A1}}; resto = {{A2}}</t>
  </si>
  <si>
    <t>Q1: Mín: 4; Máx: 9; Step: 1
Q2: Mín: 10; Máx: 99; Step: 1
Q3: Mín: 1; Máx: 3; Step: 1</t>
  </si>
  <si>
    <t>T1 = {{Q1}}*{{Q2}}+{{Q3}}
A1 = {{Q2}}
A2 = {{Q3}}</t>
  </si>
  <si>
    <t>{"id":"M3-NyO-20a-E-1","stimulus":"&lt;p&gt;Calcula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t>
  </si>
  <si>
    <t>En una granja hay {{T1}} conejos en libertad. Si a la hora de dormir se guardan {{Q1}} conejos en cada jaula, ¿cuántas jaulas se necesitan para todos? ¿Y cuántos conejos sobran en este reparto?
Se necesitan {{A1}} jaulas y habrá {{A2}} conejos sin jaula.</t>
  </si>
  <si>
    <t xml:space="preserve">En la granja hay {{T1}} conejos. Al atardecer se guardan {{Q1}} conejos por jaulas. ¿Cuántas jaulas se necesitan para guardar a los conejos?
Se necesitan {{A1}} jaulas. </t>
  </si>
  <si>
    <t>Q1: Mín: 4; Máx: 6; Step: 1
Q2: Mín: 10; Máx: 50; Step: 1
Q3: Mín: 2; Máx: 3; Step: 1</t>
  </si>
  <si>
    <t>{"id":"M3-NyO-20a-A-1","stimulus":"&lt;p&gt;En una granja hay {{T1}} conejos en libertad. Si a la hora de dormir se guardan {{Q1}} conejos en cada jaula, ¿cuántas jaulas se necesitan para todos? ¿Y cuántos conejos sobran en este reparto?&lt;/p&gt;","template":"&lt;p&gt;Se necesitan {{response}} jaulas y habrá {{response}} conejos sin jaula.&lt;/p&gt;","hint":"&lt;p&gt;Divide el dividendo entre el divisor.&lt;/p&gt;","feedback":"&lt;p&gt;Una división es el reparto de un dividendo tantas veces como indica el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t>
  </si>
  <si>
    <t>En una excursión se quiere distribuir a {{T1}} estudiantes en {{Q1}} minibuses. ¿Cuántos estudiantes van a viajar en cada minibús? ¿Y cuántos se quedan fuera de este reparto?
En cada minibús viajarán {{A1}} estudiantes, y {{A2}} se repartirán de alguna manera entre los minibuses.</t>
  </si>
  <si>
    <t>{{T1}} alumnos de la escuela salen de paseo. Si se los quiere repartir en {{Q1}} minibuses. ¿Cuántos alumnos viajarán en cada minibús? ¿Cuántos alumnos quedan fuera de los minibuses?
Viajarán {{A1}} alumnos por minibús y quedan {{A2}} fuera de estos.</t>
  </si>
  <si>
    <t>Q1: Mín: 4; Máx: 9; Step: 1
Q2: Mín: 20; Máx: 40; Step: 1
Q3: Mín: 2; Máx: 3; Step: 1</t>
  </si>
  <si>
    <t>{"id":"M3-NyO-20a-A-2","stimulus":"&lt;p&gt;En una excursión se quiere distribuir a {{T1}} estudiantes en {{Q1}} minibuses. ¿Cuántos estudiantes van a viajar en cada minibús? ¿Y cuántos se quedan fuera de este reparto?&lt;/p&gt;","template":"&lt;p&gt;En cada minibús viajarán {{response}} estudiantes, y {{response}} se repartirán de alguna manera entre los minibuses.&lt;/p&gt;","hint":"&lt;p&gt;Divide el dividendo entre el divisor.&lt;/p&gt;","feedback":"&lt;p&gt;Una división es el reparto de un dividendo tantas veces como indica el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t>
  </si>
  <si>
    <t>Enrique ha repartido entre sus {{Q1}} amistades una caja con {{T1}} bombones. ¿Cuántos bombones le da a cada amistad? ¿Y qué cantidad de bombones sobra?
Cada amistad recibe {{A1}} bombones, y sobran {{A2}}.</t>
  </si>
  <si>
    <t>Enrique reparte entre sus {{Q1}} amigos, una caja de bombones que tiene {{T1}} unidades. ¿Cuántos bombones le da a cada amigo? ¿Qué cantidad de bombones sobran?
Cada amigo recibe {{A1}} bombones y sobran {{A2}} bombones.</t>
  </si>
  <si>
    <t>Q1: Mín: 5; Máx: 9; Step: 1
Q2: Mín: 10; Máx: 20; Step: 1
Q3: Mín: 2; Máx: 4; Step: 1</t>
  </si>
  <si>
    <t>{"id":"M3-NyO-20a-A-3","stimulus":"&lt;p&gt;Enrique ha repartido entre sus {{Q1}} amistades una caja con {{T1}} bombones. ¿Cuántos bombones le da a cada amistad? ¿Y qué cantidad de bombones sobra?&lt;/p&gt;","template":"&lt;p&gt;Cada amistad recibe {{response}} bombones, y sobran {{response}}.&lt;/p&gt;","hint":"&lt;p&gt;Divide el dividendo entre el divisor.&lt;/p&gt;","feedback":"&lt;p&gt;Una división es el reparto de un dividendo tantas veces como indica el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t>
  </si>
  <si>
    <t>Una empresa ha repartido {{T1}} móviles entre las {{Q1}} tiendas de una ciudad. ¿Cuántos móviles ha recibido cada tienda? ¿Y cuántos móviles se quedan fuera del reparto?
Cada tienda ha recibido {{A1}} móviles, mientras que {{A2}} dispositivos quedan fuera del reparto.</t>
  </si>
  <si>
    <t>Una empresa de tecnología, distribuye {{T1}} móviles a {{Q1}} tiendas de la ciudad. ¿Cuántos móviles recibe cada tienda? ¿Cuántos móviles quedan sin distribuir?
Cada tienda recibe {{A1}} móviles y quedan {{A2}} móviles sin distribuir.</t>
  </si>
  <si>
    <t>Q1: Mín: 6; Máx: 9; Step: 1
Q2: Mín: 50; Máx: 99; Step: 1
Q3: Mín: 2; Máx: 5; Step: 1</t>
  </si>
  <si>
    <t>{"id":"M3-NyO-20a-A-4","stimulus":"&lt;p&gt;Una empresa ha repartido {{T1}} móviles entre las {{Q1}} tiendas de una ciudad. ¿Cuántos móviles ha recibido cada tienda? ¿Y cuántos móviles se quedan fuera del reparto?&lt;/p&gt;","template":"&lt;p&gt;Cada tienda ha recibido {{response}} móviles, mientras que {{response}} dispositivos quedan fuera del reparto.&lt;/p&gt;","hint":"&lt;p&gt;Divide el dividendo entre el divisor.&lt;/p&gt;","feedback":"&lt;p&gt;Una división es el reparto de un dividendo tantas veces como indica el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t>
  </si>
  <si>
    <t>Julieta tiene una colección de {{T1}} cromos de diferentes partes del mundo. Los quiere repartir en {{Q1}} sobres para tenerlos ordenados. ¿Cuántos cromos tiene que colocar en cada sobre? ¿Y cuántos cromos sobran en este reparto?
Tiene que guardar {{A1}} cromos en cada sobre y le sobran {{A2}}.</t>
  </si>
  <si>
    <t xml:space="preserve">Julieta colecciona estampillas de diferentes partes del mundo. Tiene {{T1}} estampillas y las reparte en {{Q1}} sobres para ordenarlas. ¿Cuántas estampillas coloca por sobre? ¿Le sobra alguna estampilla?
Coloca {{A1}} estampillas por sobre y le sobran {{A2}} estampillas. </t>
  </si>
  <si>
    <t>Q1: Mín: 5; Máx: 9; Step: 1
Q2: Mín: 30; Máx: 60; Step: 1
Q3: Mín: 2; Máx: 4; Step: 1</t>
  </si>
  <si>
    <t>{"id":"M3-NyO-20a-A-5","stimulus":"&lt;p&gt;Julieta tiene una colección de {{T1}} cromos de diferentes partes del mundo. Los quiere repartir en {{Q1}} sobres para tenerlos ordenados. ¿Cuántos cromos tiene que colocar en cada sobre? ¿Y cuántos cromos sobran en este reparto?&lt;/p&gt;","template":"&lt;p&gt;Tiene que guardar {{response}} cromos en cada sobre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t>
  </si>
  <si>
    <t>M3-NyO-20b</t>
  </si>
  <si>
    <t>Completa divisiones en las que el dividendo, el divisor o el cociente son desconocidos (divid. de 2 o 3 cifras, divis. de 1 cifra)</t>
  </si>
  <si>
    <t>En la siguiente división, ¿cuál es el valor de ⬤?
{{T1}} : ⬤ = {{Q1}}
⬤ = {{Q2}}*
⬤ = {{T2}}
⬤ = {{T3}}
⬤ = {{T4}}
(se muestran 3 opciones, 1 es correcta)</t>
  </si>
  <si>
    <t>Q1: Mín: 10; Máx: 30; Step: 1
Q2: Mín: 2; Máx: 9; Step: 1</t>
  </si>
  <si>
    <t>T1 = {{Q1}}*{{Q2}}
T2 = {{T1}}*{{Q1}}
T3 = {{T1}}+{{Q1}}
T4 = {{T1}}-{{Q1}}</t>
  </si>
  <si>
    <t>La prueba de la división dice que:
dividendo = divisor × cociente + resto</t>
  </si>
  <si>
    <t>&lt;p&gt;La prueba de la división dice que:&lt;/p&gt;&lt;p&gt;dividendo = divisor × cociente + resto&lt;/p&gt;&lt;p&gt;Por tanto, ⬤ es un número que cumple esta condición: {{Q1}} × ⬤ = {{T1}}&lt;/p&gt;</t>
  </si>
  <si>
    <t>{
    "id": "M3-NyO-20b-I-1",
    "stimulus": "&lt;p&gt;En la siguiente división, ¿cuál es el valor de ⬤?&lt;/p&gt;&lt;p style=\"text-align: center\"&gt;{{T1}} : ⬤ = {{Q1}}&lt;/p&gt;",
    "hint": "&lt;p&gt;La prueba de la división dice que:&lt;/p&gt;&lt;p style=\"text-align: center\"&gt;dividendo = divisor × cociente + resto&lt;/p&gt;",
    "feedback": "&lt;p&gt;La prueba de la división dice que:&lt;/p&gt;&lt;p style=\"text-align: center\"&gt;dividendo = divisor × cociente + resto&lt;/p&gt;&lt;p&gt;Por tanto, ⬤ es un número que cumple esta condición: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t>
  </si>
  <si>
    <t>En la siguiente división, ¿cuál es el valor de ⬤?
⬤ : {{Q2}} = {{Q1}}
⬤ = {{T1}}*
⬤ = {{T2}}
⬤ = {{T3}}
⬤ = {{T4}}
(se muestran 3 opciones, 1 es correcta)</t>
  </si>
  <si>
    <r>
      <rPr>
        <rFont val="Calibri"/>
        <color rgb="FF000000"/>
        <sz val="12.0"/>
      </rPr>
      <t xml:space="preserve">Q1: Mín: </t>
    </r>
    <r>
      <rPr>
        <rFont val="Calibri"/>
        <color rgb="FF000000"/>
        <sz val="12.0"/>
      </rPr>
      <t>5</t>
    </r>
    <r>
      <rPr>
        <rFont val="Calibri"/>
        <color rgb="FF000000"/>
        <sz val="12.0"/>
      </rPr>
      <t xml:space="preserve">; Máx: </t>
    </r>
    <r>
      <rPr>
        <rFont val="Calibri"/>
        <color rgb="FF000000"/>
        <sz val="12.0"/>
      </rPr>
      <t>9</t>
    </r>
    <r>
      <rPr>
        <rFont val="Calibri"/>
        <color rgb="FF000000"/>
        <sz val="12.0"/>
      </rPr>
      <t xml:space="preserve">; Step: 1
Q2: Mín: 2; Máx: </t>
    </r>
    <r>
      <rPr>
        <rFont val="Calibri"/>
        <color rgb="FF000000"/>
        <sz val="12.0"/>
      </rPr>
      <t>4</t>
    </r>
    <r>
      <rPr>
        <rFont val="Calibri"/>
        <color rgb="FF000000"/>
        <sz val="12.0"/>
      </rPr>
      <t>; Step: 1</t>
    </r>
  </si>
  <si>
    <t>T1 = {{Q1}}*{{Q2}}
T2 = math.floor({{Q1}}/{{Q2}})
T3 = {{Q1}}+{{Q2}}
T4 = math.abs({{Q1}}-{{Q2}})</t>
  </si>
  <si>
    <t>&lt;p&gt;La prueba de la división dice que:&lt;/p&gt;&lt;p&gt;dividendo = divisor × cociente + resto&lt;/p&gt;&lt;p&gt;Por tanto:&lt;/p&gt;&lt;p&gt;⬤ = {{Q1}} × {{Q2}} = {{T1}}&lt;/p&gt;</t>
  </si>
  <si>
    <t>{"id":"M3-NyO-20b-I-2","stimulus":"&lt;p&gt;En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t>
  </si>
  <si>
    <t>Completa la siguiente división.
{{T1}} : {{A1}} = {{Q1}}</t>
  </si>
  <si>
    <t>Q1: Mín: 10; Máx: 50; Step: 1
Q2: Mín: 2; Máx: 9; Step: 1</t>
  </si>
  <si>
    <t>{"id":"M3-NyO-20b-E-1","stimulus":"&lt;p&gt;Completa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{{Q1}} × ⬤ = {{T1}}&lt;/p&gt;","seed":{"parameters":[{"name":"Q1","label":null,"min":10,"max":50,"step":1},{"name":"Q2","label":null,"min":2,"max":9,"step":1}],"calculated":[{"name":"T1","function":"{{Q1}}*{{Q2}}","temp":true},{"name":"A1","label":"{{function}}","function":"{{Q2}}"}],"uniques":true},"algorithm":{"name":"calculateOperation","params":{"method":"equivLiteral","keyboard":"NUMERICAL"}}}</t>
  </si>
  <si>
    <t>Completa la siguiente división.
{{A1}} : {{Q2}} = {{Q1}}</t>
  </si>
  <si>
    <r>
      <rPr>
        <rFont val="Calibri"/>
        <color rgb="FF000000"/>
        <sz val="12.0"/>
      </rPr>
      <t xml:space="preserve">Q1: Mín: 2; Máx: 9; Step: 1
Q2: Mín: </t>
    </r>
    <r>
      <rPr>
        <rFont val="Calibri"/>
        <color rgb="FF000000"/>
        <sz val="12.0"/>
      </rPr>
      <t>2</t>
    </r>
    <r>
      <rPr>
        <rFont val="Calibri"/>
        <color rgb="FF000000"/>
        <sz val="12.0"/>
      </rPr>
      <t xml:space="preserve">; Máx: </t>
    </r>
    <r>
      <rPr>
        <rFont val="Calibri"/>
        <color rgb="FF000000"/>
        <sz val="12.0"/>
      </rPr>
      <t>9</t>
    </r>
    <r>
      <rPr>
        <rFont val="Calibri"/>
        <color rgb="FF000000"/>
        <sz val="12.0"/>
      </rPr>
      <t>; Step: 1</t>
    </r>
  </si>
  <si>
    <t>&lt;p&gt;La prueba de la división dice que:&lt;/p&gt;&lt;p&gt;dividendo = divisor × cociente + resto&lt;/p&gt;&lt;p&gt;Por tanto:&lt;/p&gt;&lt;p&gt;dividendo = {{Q1}} × {{Q2}} = {{T1}}&lt;/p&gt;</t>
  </si>
  <si>
    <t>{"id":"M3-NyO-20b-E-2","stimulus":"&lt;p&gt;Completa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t>
  </si>
  <si>
    <t>José ha repartido su colección de canicas entre sus {{Q1}} nietas. Si cada una ha recibido {{Q2}} canicas, ¿cuántas canicas había en la colección?
La colección era de {{A1}} canicas.</t>
  </si>
  <si>
    <t>Q1: Mín: 2; Máx: 8; Step: 1
Q2: Mín: 5; Máx: 20; Step: 1</t>
  </si>
  <si>
    <t>&lt;p&gt;La operación del enunciado es:&lt;/p&gt;&lt;p&gt;... : {{Q1}} nietas = {{Q2}} canicas&lt;/p&gt;</t>
  </si>
  <si>
    <t>&lt;p&gt;La operación del enunciado es:&lt;/p&gt;&lt;p&gt;... : {{Q1}} nietas = {{Q2}} canicas&lt;/p&gt;&lt;p&gt;La prueba de la división dice que:&lt;/p&gt;&lt;p&gt;dividendo = divisor × cociente + resto&lt;/p&gt;&lt;p&gt;Por tanto, la colección de José tiene estas canicas:&lt;/p&gt;&lt;p&gt;dividendo = {{Q1}} × {{Q2}} = {{T1}}&lt;/p&gt;</t>
  </si>
  <si>
    <t>{"id":"M3-NyO-20b-A-1","stimulus":"&lt;p&gt;José ha repartido su colección de canicas entre sus {{Q1}} nietas. Si cada una ha recibido {{Q2}} canicas, ¿cuántas canicas había en la colección?&lt;/p&gt;","template":"&lt;p&gt;La colección era de {{response}} canicas.&lt;/p&gt;","hint":"&lt;p&gt;La operación del enunciado es:&lt;/p&gt;&lt;p style=\"text-align: center\"&gt;... : {{Q1}} nietas = {{Q2}} canicas&lt;/p&gt;","feedback":"&lt;p&gt;La operación del enunciado es:&lt;/p&gt;&lt;p style=\"text-align: center\"&gt;... : {{Q1}} nietas = {{Q2}} canicas&lt;/p&gt;&lt;p&gt;La prueba de la división dice que:&lt;/p&gt;&lt;p style=\"text-align: center\"&gt;dividendo = divisor × cociente + resto&lt;/p&gt;&lt;p&gt;Por tanto, la colección de José tiene estas canicas:&lt;/p&gt;&lt;p style=\"text-align: center\"&gt;dividendo = {{Q1}} × {{Q2}} = {{T1}}&lt;/p&gt;","seed":{"parameters":[{"name":"Q1","label":null,"min":2,"max":8,"step":1},{"name":"Q2","label":null,"min":5,"max":20,"step":1}],"calculated":[{"name":"T1","function":"{{Q1}}*{{Q2}}","temp":true},{"name":"A1","label":"{{function}}","function":"{{Q1}}*{{Q2}}"}],"uniques":true},"algorithm":{"name":"calculateOperation","params":{"method":"equivLiteral","keyboard":"NUMERICAL"}}}</t>
  </si>
  <si>
    <t>Los {{Q1}} invitados a una fiesta de cumpleaños han recibido {{Q2}} zumos de melocotón cada uno. ¿Cuántos zumos había en la fiesta?
En la fiesta había {{A1}} zumos.</t>
  </si>
  <si>
    <r>
      <rPr>
        <rFont val="Calibri"/>
        <color rgb="FF000000"/>
        <sz val="12.0"/>
      </rPr>
      <t xml:space="preserve">{{Q1}} : Mín = 10 ; Máx = 40 ; Step = 1
{{Q2}} : Mín = </t>
    </r>
    <r>
      <rPr>
        <rFont val="Calibri"/>
        <color rgb="FF000000"/>
        <sz val="12.0"/>
      </rPr>
      <t>2</t>
    </r>
    <r>
      <rPr>
        <rFont val="Calibri"/>
        <color rgb="FF000000"/>
        <sz val="12.0"/>
      </rPr>
      <t xml:space="preserve"> ; Máx = 5; Step = 1</t>
    </r>
  </si>
  <si>
    <t>&lt;p&gt;La operación del enunciado es:&lt;/p&gt;&lt;p&gt;... : {{Q1}} invitados = {{Q2}} zumos&lt;/p&gt;</t>
  </si>
  <si>
    <t>&lt;p&gt;La operación del enunciado es:&lt;/p&gt;&lt;p&gt;... : {{Q1}} invitados = {{Q2}} zumos&lt;/p&gt;&lt;p&gt;Según la prueba de la división:&lt;/p&gt;&lt;p&gt;dividendo = divisor × cociente + resto&lt;/p&gt;&lt;p&gt;Por tanto, estos son los zumos que había en la fiesta:&lt;/p&gt;&lt;p&gt;dividendo = {{Q1}} × {{Q2}} = {{T1}}&lt;/p&gt;</t>
  </si>
  <si>
    <t>{"id":"M3-NyO-20b-A-2","stimulus":"&lt;p&gt;Los {{Q1}} invitados a una fiesta de cumpleaños han recibido {{Q2}} zumos de melocotón cada uno. ¿Cuántos zumos había en la fiesta?&lt;/p&gt;","template":"&lt;p&gt;En la fiesta había {{response}} zumos.&lt;/p&gt;","hint":"&lt;p&gt;La operación del enunciado es:&lt;/p&gt;&lt;p style=\"text-align: center\"&gt;... : {{Q1}} invitados = {{Q2}} zumos&lt;/p&gt;","feedback":"&lt;p&gt;La operación del enunciado es:&lt;/p&gt;&lt;p style=\"text-align: center\"&gt;... : {{Q1}} invitados = {{Q2}} zumos&lt;/p&gt;&lt;p&gt;Según la prueba de la división:&lt;/p&gt;&lt;p style=\"text-align: center\"&gt;dividendo = divisor × cociente + resto&lt;/p&gt;&lt;p&gt;Por tanto, estos son los zumos que había en la fiesta:&lt;/p&gt;&lt;p style=\"text-align: center\"&gt;dividendo = {{Q1}} × {{Q2}} = {{A1}}&lt;/p&gt;","seed":{"parameters":[{"name":"Q1","label":null,"min":10,"max":40,"step":1},{"name":"Q2","label":null,"min":2,"max":5,"step":1}],"calculated":[{"name":"A1","label":"{{function}}","function":"{{Q1}}*{{Q2}}"}],"uniques":true},"algorithm":{"name":"calculateOperation","params":{"method":"equivLiteral","keyboard":"NUMERICAL"}}}</t>
  </si>
  <si>
    <t>Para un trabajo en clase, la maestra ha separado a sus estudiantes en {{Q1}} grupos de {{Q2}} personas cada uno. Calcula cuántos estudiantes hay en el aula.
En el aula hay {{A1}} estudiantes.</t>
  </si>
  <si>
    <t>Q1: List: 4-6; Step: 1 
Q2: Mín: 3; Máx: 8; Step: 1</t>
  </si>
  <si>
    <t>&lt;p&gt;La operación del enunciado es:&lt;/p&gt;&lt;p&gt;... : {{Q1}} grupos = {{Q2}} estudiantes&lt;/p&gt;</t>
  </si>
  <si>
    <t>&lt;p&gt;La operación del enunciado es:&lt;/p&gt;&lt;p&gt;... : {{Q1}} grupos = {{Q2}} estudiantes&lt;/p&gt;&lt;p&gt;Según la prueba de la división:&lt;/p&gt;&lt;p&gt;dividendo = divisor × cociente + resto&lt;/p&gt;&lt;p&gt;Por tanto, estos son los estudiantes que hay en el aula:&lt;/p&gt;&lt;p&gt;dividendo = {{Q1}} × {{Q2}} = {{T1}}&lt;/p&gt;</t>
  </si>
  <si>
    <t>{"id":"M3-NyO-20b-A-3","stimulus":"&lt;p&gt;Para un trabajo en clase, la maestra ha separado a sus estudiantes en {{Q1}} grupos de {{Q2}} personas cada uno. Calcula cuántos estudiantes hay en el aula.&lt;/p&gt;","template":"&lt;p&gt;En el aula hay {{response}} estudiantes.&lt;/p&gt;","hint":"&lt;p&gt;La operación del enunciado es&lt;/p&gt;&lt;p style=\"text-align: center\"&gt;... : {{Q1}} grupos = {{Q2}} estudiantes&lt;/p&gt;","feedback":"&lt;p&gt;La operación del enunciado es:&lt;/p&gt;&lt;p style=\"text-align: center\"&gt;... : {{Q1}} grupos = {{Q2}} estudiantes&lt;/p&gt;&lt;p&gt;Según la prueba de la división:&lt;/p&gt;&lt;p style=\"text-align: center\"&gt;dividendo = divisor × cociente + resto&lt;/p&gt;&lt;p&gt;Por tanto, estos son los estudiantes que hay en el aula:&lt;/p&gt;&lt;p style=\"text-align: center\"&gt;dividendo = {{Q1}} × {{Q2}} = {{A1}}&lt;/p&gt;","seed":{"parameters":[{"name":"Q1","label":null,"list":[4,5,6]},{"name":"Q2","label":null,"min":3,"max":8,"step":1}],"calculated":[{"name":"A1","label":"{{function}}","function":"{{Q1}}*{{Q2}}"}],"uniques":true},"algorithm":{"name":"calculateOperation","params":{"method":"equivLiteral","keyboard":"NUMERICAL"}}}</t>
  </si>
  <si>
    <t>Susana ha repartido sus caramelos a partes iguales entre {{Q1}} niños, de modo que cada uno ha recibido {{Q2}} caramelos. ¿Cuántos caramelos tenía Susana al principio?
Susana tenía {{A1}} caramelos.</t>
  </si>
  <si>
    <t>Q1: Mín = 2 ; Máx = 9 ; Step = 1
Q2: Mín = 5 ; Máx = 10 ; Step = 1</t>
  </si>
  <si>
    <t>&lt;p&gt;La operación del enunciado es:&lt;/p&gt;&lt;p&gt;... : {{Q1}} niños = {{Q2}} caramelos&lt;/p&gt;</t>
  </si>
  <si>
    <t>&lt;p&gt;La operación del enunciado es:&lt;/p&gt;&lt;p&gt;... : {{Q1}} niños = {{Q2}} caramelos&lt;/p&gt;&lt;p&gt;Según la prueba de la división:&lt;/p&gt;&lt;p&gt;dividendo = divisor × cociente + resto&lt;/p&gt;&lt;p&gt;Por tanto, Susana tenía estos caramelos:&lt;/p&gt;&lt;p&gt;dividendo = {{Q1}} × {{Q2}} = {{T1}}&lt;/p&gt;</t>
  </si>
  <si>
    <t>{"id":"M3-NyO-20b-A-4","stimulus":"&lt;p&gt;Susana ha repartido sus caramelos a partes iguales entre {{Q1}} niños, de modo que cada uno ha recibido {{Q2}} caramelos. ¿Cuántos caramelos tenía Susana al principio?&lt;/p&gt;","template":"&lt;p&gt;Susana tenía {{response}} caramelos.&lt;/p&gt;","hint":"&lt;p&gt;La operación del enunciado es:&lt;/p&gt;&lt;p style=\"text-align: center\"&gt;... : {{Q1}} niños = {{Q2}} caramelos&lt;/p&gt;","feedback":"&lt;p&gt;La operación del enunciado es:&lt;/p&gt;&lt;p style=\"text-align: center\"&gt;... : {{Q1}} niños = {{Q2}} caramelos&lt;/p&gt;&lt;p&gt;Según la prueba de la división:&lt;/p&gt;&lt;p style=\"text-align: center\"&gt;dividendo = divisor × cociente + resto&lt;/p&gt;&lt;p&gt;Por tanto, Susana tenía estos caramelos:&lt;/p&gt;&lt;p style=\"text-align: center\"&gt;dividendo = {{Q1}} × {{Q2}} = {{A1}}&lt;/p&gt;","seed":{"parameters":[{"name":"Q1","label":null,"min":2,"max":9,"step":1},{"name":"Q2","label":null,"min":5,"max":10,"step":1}],"calculated":[{"name":"A1","label":"{{function}}","function":"{{Q1}}*{{Q2}}"}],"uniques":true},"algorithm":{"name":"calculateOperation","params":{"method":"equivLiteral","keyboard":"NUMERICAL"}}}</t>
  </si>
  <si>
    <t>Una ONG ha repartido bolsas de comida entre {{Q1}} familias. Si cada familia ha recibido {{Q2}} bolsas, ¿con cuántas contaba la ONG?
La ONG contaba con {{A1}} bolsas.</t>
  </si>
  <si>
    <t>Q1: Mín = 3; Máx = 20; Step = 1
Q2: Mín = 2; Máx = 10 ; Step = 1</t>
  </si>
  <si>
    <t>&lt;p&gt;La operación del enunciado es:&lt;/p&gt;&lt;p&gt;... : {{Q1}} familias = {{Q2}} bolsas&lt;/p&gt;</t>
  </si>
  <si>
    <t>&lt;p&gt;La operación del enunciado es&lt;/p&gt;&lt;p&gt;... : {{Q1}} familias = {{Q2}} bolsas&lt;/p&gt;&lt;p&gt;Según la prueba de la división:&lt;/p&gt;&lt;p&gt;dividendo = divisor × cociente + resto&lt;/p&gt;&lt;p&gt;Por tanto, la ONG ha repartido estas bolsas:&lt;/p&gt;&lt;p&gt;dividendo = {{Q1}} × {{Q2}} = {{T1}}&lt;/p&gt;</t>
  </si>
  <si>
    <t>{"id":"M3-NyO-20b-A-5","stimulus":"&lt;p&gt;Una ONG ha repartido bolsas de comida entre {{Q1}} familias. Si cada familia ha recibido {{Q2}} bolsas, ¿con cuántas contaba la ONG?&lt;/p&gt;","template":"&lt;p&gt;La ONG contaba con {{response}} bolsas.&lt;/p&gt;","hint":"&lt;p&gt;La operación del enunciado es:&lt;/p&gt;&lt;p style=\"text-align: center\"&gt;... : {{Q1}} familias = {{Q2}} bolsas&lt;/p&gt;","feedback":"&lt;p&gt;La operación del enunciado es:&lt;/p&gt;&lt;p style=\"text-align: center\"&gt;... : {{Q1}} familias = {{Q2}} bolsas&lt;/p&gt;&lt;p&gt;Según la prueba de la división:&lt;/p&gt;&lt;p style=\"text-align: center\"&gt;dividendo = divisor × cociente + resto&lt;/p&gt;&lt;p&gt;Por tanto, la ONG ha repartido estas bolsas:&lt;/p&gt;&lt;p style=\"text-align: center\"&gt;dividendo = {{Q1}} × {{Q2}} = {{A1}}&lt;/p&gt;","seed":{"parameters":[{"name":"Q1","label":null,"min":3,"max":20,"step":1},{"name":"Q2","label":null,"min":2,"max":10,"step":1}],"calculated":[{"name":"A1","label":"{{function}}","function":"{{Q1}}*{{Q2}}"}],"uniques":true},"algorithm":{"name":"calculateOperation","params":{"method":"equivLiteral","keyboard":"NUMERICAL"}}}</t>
  </si>
  <si>
    <t>M3-NyO-20c</t>
  </si>
  <si>
    <t>Divide por descomposición (divid de 2 cifras; divis de 1 cifra; coc de 2 cifras)</t>
  </si>
  <si>
    <t>Para trabajar el cálculo mental, resuelve la siguiente división descomponiendo el dividendo.
{{T1}} : {{Q3}} = ...
{{T2}} : {{Q3}} = {{A1}}
{{T3}} : {{Q3}} = {{A2}}
Por tanto:
{{T1}} : {{Q3}} = {{A3}}</t>
  </si>
  <si>
    <t>Q1-Q3: min = 2; max = 9; step = 1</t>
  </si>
  <si>
    <t>T1 = {{Q1}}*{{Q3}}*10+{{Q2}}*{{Q3}}
T2 = {{Q1}}*{{Q3}}*10
T3 = {{Q2}}*{{Q3}}
A1 = {{Q1}}*10
A2 = {{Q2}}
A3 = {{Q1}}*10+{{Q2}}</t>
  </si>
  <si>
    <t>Para resolver esta división, empieza descomponiendo el dividendo para dividir un múltiplo de 10.
{{T2}} : {{Q3}} = {{A1}}
(Cloze math)</t>
  </si>
  <si>
    <t>A continuación, divide lo que queda del dividendo.
{{T3}} : {{Q3}} = {{A2}}
(Cloze math)</t>
  </si>
  <si>
    <t>Ahora utiliza estos resultados para calcular mentalmente esta división.
{{T2}} : {{Q3}} = {{A1}}
{{T3}} : {{Q3}} = {{A2}}
Por tanto:
{{T1}} : {{Q3}} = {{A1}} + {{A2}} = {{A3}}
(Cloze math)
El alumno solo tiene que escribir A3</t>
  </si>
  <si>
    <t>{"id":"M3-NyO-20c-I-1","seed":{"parameters":[{"name":"Q1","label":null,"min":2,"max":9,"step":1},{"name":"Q2","label":null,"min":2,"max":9,"step":1},{"name":"Q3","label":null,"min":2,"max":9,"step":1}],"uniques":true},"scaffolding":[{"id":"step-0","stimulus":"&lt;p&gt;Para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</si>
  <si>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Para trabajar el cálculo mental, resuelve la siguiente división descomponiendo el dividendo.
{{T1}} : {{Q3}} = ...
{{T2}} : {{Q3}} = {{A1}}
{{T3}} : {{Q3}} = {{A2}}
Por tanto:
{{T1}} : {{Q3}} = {{A3}}</t>
  </si>
  <si>
    <t>{"id":"M3-NyO-20c-E-1","seed":{"parameters":[{"name":"Q1","label":null,"min":2,"max":9,"step":1},{"name":"Q2","label":null,"min":2,"max":9,"step":1},{"name":"Q3","label":null,"min":2,"max":9,"step":1}],"uniques":true},"scaffolding":[{"id":"step-0","stimulus":"&lt;p&gt;Para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</si>
  <si>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En la tienda le han ofrecido a Fran que pague {{T1}} € en {{Q3}} meses. ¿Cuántos euros tiene que pagar cada mes? Para trabajar el cálculo mental, resuelve la división descomponiendo el primer término.
{{T2}} : {{Q3}} = {{A1}}
{{T3}} : {{Q3}} = {{A2}}
Por tanto:
{{T1}} : {{Q3}} = {{A3}}</t>
  </si>
  <si>
    <t>{"id":"M3-NyO-20c-A-1","seed":{"parameters":[{"name":"Q1","label":null,"min":2,"max":9,"step":1},{"name":"Q2","label":null,"min":2,"max":9,"step":1},{"name":"Q3","label":null,"min":2,"max":9,"step":1}],"uniques":true},"scaffolding":[{"id":"step-0","stimulus":"&lt;p&gt;En la tienda le han ofrecido a Fran que pague {{T1}} € en {{Q3}} meses. ¿Cuántos euros tiene que pagar cada mes?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</si>
  <si>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Armando y sus amigos han decidido hacer un viaje de {{T1}} km en {{Q3}} días. ¿Cuántos kilómetros viajarán cada día? Para trabajar el cálculo mental, resuelve la división descomponiendo el primer término.
{{T2}} : {{Q3}} = {{A1}}
{{T3}} : {{Q3}} = {{A2}}
Por tanto:
{{T1}} : {{Q3}} = {{A3}}</t>
  </si>
  <si>
    <t>{"id":"M3-NyO-20c-A-2","seed":{"parameters":[{"name":"Q1","label":null,"min":2,"max":9,"step":1},{"name":"Q2","label":null,"min":2,"max":9,"step":1},{"name":"Q3","label":null,"min":2,"max":9,"step":1}],"uniques":true},"scaffolding":[{"id":"step-0","stimulus":"&lt;p&gt;Armando y sus amigos han decidido hacer un viaje de {{T1}} km en {{Q3}} días. ¿Cuántos kilómetros viajarán cada día?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</si>
  <si>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El dueño de un restaurante ha decidido repartir {{T1}} € entre sus {{Q3}} empleados. ¿Cuánto dinero recibirá cada uno? Para trabajar el cálculo mental, resuelve la división descomponiendo el primer término.
{{T2}} : {{Q3}} = {{A1}}
{{T3}} : {{Q3}} = {{A2}}
Por tanto:
{{T1}} : {{Q3}} = {{A3}}</t>
  </si>
  <si>
    <t>Q1-Q2: min = 2; max = 9; step = 1
Q3: min = 3; max = 9; step = 1</t>
  </si>
  <si>
    <t>{"id":"M3-NyO-20c-A-3","seed":{"parameters":[{"name":"Q1","label":null,"min":2,"max":9,"step":1},{"name":"Q2","label":null,"min":2,"max":9,"step":1},{"name":"Q3","label":null,"min":3,"max":9,"step":1}],"uniques":true},"scaffolding":[{"id":"step-0","stimulus":"&lt;p&gt;El dueño de un restaurante ha decidido repartir {{T1}} € entre sus {{Q3}} empleados. ¿Cuánto dinero recibirá cada uno?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t>
  </si>
  <si>
    <t>M3-NyO-20d</t>
  </si>
  <si>
    <t>Resuelve divisiones sencillas que son operaciones inversas de las tablas de multiplicar</t>
  </si>
  <si>
    <t>¿Cuál de estas operaciones es la inversa de esta división?
{{T1}} : {{Q2}} = {{Q1}}
{{Q1}} × {{Q2}} = {{T1}}*
{{Q1}} × {{T1}} = {{Q2}}
{{T1}} × {{Q2}} = {{Q1}}</t>
  </si>
  <si>
    <t>Q1= Min= 2; Max= 9; Step= 1
Q2= Min= 2; Max= 9; Step= 1</t>
  </si>
  <si>
    <t>T1= {{Q1}}*{{Q2}}</t>
  </si>
  <si>
    <t>&lt;p&gt;La multiplicación y la división son operaciones inversas.&lt;/p&gt;</t>
  </si>
  <si>
    <t>{"id":"M3-NyO-20d-I-1","stimulus":"&lt;p&gt;¿Cuál de estas operaciones es la inversa de esta división?&lt;/p&gt;&lt;p style=\"text-align: center\"&gt;{{T1}} : {{Q2}} = {{Q1}}&lt;/p&gt;","feedback":"&lt;p&gt;La multiplicación y la división son operaciones inversas.&lt;/p&gt;","hint":"&lt;p&gt;La multiplicación y la división son operaciones inversas.&lt;/p&gt;","seed":{"parameters":[{"name":"Q1","label":null,"min":2,"max":9,"step":1},{"name":"Q2","label":null,"min":2,"max":9,"step":1}],"calculated":[{"name":"T1","label":"{{function}}","function":"{{Q1}}*{{Q2}}","temp":true},{"name":"A1","label":"{{function}}","function":"{{Q1}} × {{Q2}} = {{T1}}"},{"name":"A2","label":"{{function}}","function":"{{Q1}} × {{T1}} = {{Q2}}","incorrect":true},{"name":"A3","label":"{{function}}","function":"{{T1}} × {{Q2}} = {{Q1}}","incorrect":true}],"uniques":true},"algorithm":{"name":"trueFalse","template":"Multiple choice – standard","params":{"countCorrect":1,"countIncorrect":2,"showCheckIcon": false,
            "columns": 3
        }
    }
}</t>
  </si>
  <si>
    <t>Resuelve la siguiente operación.
{{T1}} : {{Q2}} = {{A1}}</t>
  </si>
  <si>
    <t>T1= {{Q1}}*{{Q2}}
A1= {{Q1}}</t>
  </si>
  <si>
    <t>&lt;p&gt;La multiplicación y la división son operaciones inversas.&lt;/p&gt;&lt;p&gt;Para calcular una división, piensa a qué multiplicación se corresponde:&lt;/p&gt;&lt;p&gt;{{Q1}} × {{Q2}} = {{T1}}&lt;/p&gt;</t>
  </si>
  <si>
    <t>{"id":"M3-NyO-20d-E-1","stimulus":"&lt;p&gt;Resuelve la siguiente operación.&lt;/p&gt;","template":"&lt;p style=\"text-align: center\"&gt;{{T1}} : {{Q2}} = {{response}}&lt;/p&gt;","hint":"&lt;p&gt;La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</si>
  <si>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&lt;p&gt;Joaquín quiere repartir {{T1}} lápices entre {{Q2}} amigos. ¿Cuántos les corresponde a cada uno?&lt;/p&gt;
&lt;p&gt;Cada uno tendrá {{A1}} lápices.&lt;/p&gt;</t>
  </si>
  <si>
    <t>&lt;p&gt;La multiplicación y la división son operaciones inversas.&lt;/p&gt;&lt;p&gt;Para calcular una división, piensa a qué multiplicación se corresponde:&lt;/p&gt;&lt;p&gt;{{T1}} : {{Q2}} = {{Q1}}&lt;/p&gt;&lt;p&gt;{{Q1}} × {{Q2}} = {{T1}}&lt;/p&gt;</t>
  </si>
  <si>
    <t>{"id":"M3-NyO-20d-A-1","stimulus":"&lt;p&gt;Joaquín quiere repartir {{T1}} lápices entre {{Q2}} amigos. ¿Cuántos les corresponde a cada uno?&lt;/p&gt;","template":"&lt;p&gt;Cada uno tendrá {{response}} lápices.&lt;/p&gt;","hint":"&lt;p&gt;La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</si>
  <si>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&lt;p&gt;{{Q2}} niños van a repartirse los {{T1}} bombones que hay en una caja. ¿Cuántos comerá cada uno?&lt;/p&gt;
&lt;p&gt;Hay {{A1}} bombones para cada niño.&lt;/p&gt;</t>
  </si>
  <si>
    <t>{"id":"M3-NyO-20d-A-2","stimulus":"&lt;p&gt;{{Q2}} niños van a repartirse los {{T1}} bombones que hay en una caja. ¿Cuántos comerá cada uno?&lt;/p&gt;","template":"&lt;p&gt;Hay {{response}} bombones para cada niño.&lt;/p&gt;","hint":"&lt;p&gt;La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</si>
  <si>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&lt;p&gt;Blanca ha repartido {{T1}} juguetes entre sus {{Q2}} nietos. ¿Cuántos ha recibido cada uno?&lt;/p&gt;
&lt;p&gt;Cada nieto ha recibido {{A1}} juguetes.&lt;/p&gt;</t>
  </si>
  <si>
    <t>{"id":"M3-NyO-20d-A-3","stimulus":"&lt;p&gt;Blanca ha repartido {{T1}} pegatinas entre sus {{Q2}} nietos. ¿Cuántas ha recibido cada uno?&lt;/p&gt;","template":"&lt;p&gt;Cada nieto ha recibido {{response}} pegatinas.&lt;/p&gt;","hint":"&lt;p&gt;La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t>
  </si>
  <si>
    <t>M3-NyO-20e</t>
  </si>
  <si>
    <t>Resuelve problemas matemáticos sobre divisiones (divisor y cociente de 1 cifra)</t>
  </si>
  <si>
    <t>&lt;p&gt;Un cartero ha repartido {{T1}} cartas en {{Q2}} buzones. Si en todos ha echado las mismas cartas, ¿cuántas ha echado en cada buzón? Arrastra la respuesta correcta.&lt;/p&gt;</t>
  </si>
  <si>
    <t>&lt;p&gt;En cada buzón ha echado {{A1}} cartas.&lt;/p&gt;</t>
  </si>
  <si>
    <t>Q1= Min= 2; Max= 6; Step= 1
Q2= Min= 4; Max= 9; Step= 1
Q3= Min= 2; Max= 9; Step= 1
Q4= Min= 2; Max= 9; Step= 1</t>
  </si>
  <si>
    <t>T1={{Q1}}*{{Q2}}
A1={{Q1}}*
A2={{Q3}}
A3={{Q4}}</t>
  </si>
  <si>
    <t>&lt;p&gt;Divide el número total de cartas entre las cartas de cada buzón:&lt;/p&gt;&lt;p&gt;{{T1}} : {{Q2}} = ...&lt;/p&gt;</t>
  </si>
  <si>
    <t>&lt;p&gt;Hay que dividir el número total de cartas entre las cartas de cada buzón:&lt;/p&gt;&lt;p&gt;{{T1}} : {{Q2}} = {{Q1}}&lt;/p&gt;</t>
  </si>
  <si>
    <t>{
    "id": "M3-NyO-20e-I-1",
    "stimulus": "&lt;p&gt;Un cartero ha repartido {{T1}} cartas en {{Q2}} buzones. Si en todos ha echado las mismas cartas, ¿cuántas ha echado en cada buzón? Arrastra la respuesta correcta.&lt;/p&gt;",
    "template": "&lt;p&gt;En cada buzón ha echado {{response}} cartas.&lt;/p&gt;",
    "hint": "&lt;p&gt;Divide el número total de cartas entre los buzones:&lt;/p&gt;&lt;p style=\"text-align: center\"&gt;{{T1}} : {{Q2}} = ...&lt;/p&gt;",
    "feedback": "&lt;p&gt;Hay que dividir el número total de cartas entre los buzones:&lt;/p&gt;&lt;p style=\"text-align: center\"&gt;{{T1}} : {{Q2}} = {{Q1}}&lt;/p&gt;",
    "seed": {
        "parameters": [
            {
                "name": "Q1",
                "label": null,
                "min": 2,
                "max": 6,
                "step": 1
            },
            {
                "name": "Q2",
                "label": null,
                "min": 4,
                "max": 9,
                "step": 1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</si>
  <si>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 pizzero tiene {{T1}} rodajas de salami para preparar pizzas. Si siempre pone {{Q2}} rodajas en cada una, ¿cuántas pizzas podrá cocinar? Arrastra la respuesta correcta.&lt;/p&gt;</t>
  </si>
  <si>
    <t>&lt;p&gt;Podrá cocinar {{A1}} pizzas.&lt;/p&gt;</t>
  </si>
  <si>
    <t>Q1= Min= 5; Max= 9; Step= 1
Q2= list=4,5,6
Q3= Min= 2; Max= 9; Step= 1
Q4= Min= 2; Max= 9; Step= 1</t>
  </si>
  <si>
    <t>&lt;p&gt;Divide el número total de rodajas entre las rodajas de cada pizza:&lt;/p&gt;&lt;p&gt;{{T1}} : {{Q2}} = ...&lt;/p&gt;</t>
  </si>
  <si>
    <t>&lt;p&gt;Hay que dividir el número total de rodajas entre las rodajas de cada pizza.&lt;/p&gt;&lt;p&gt;{{T1}} : {{Q2}} = {{Q1}}&lt;/p&gt;</t>
  </si>
  <si>
    <t>{
    "id": "M3-NyO-20e-I-2",
    "stimulus": "&lt;p&gt;Un pizzero tiene {{T1}} rodajas de salami para preparar pizzas. Si siempre pone {{Q2}} rodajas en cada una, ¿cuántas pizzas podrá cocinar? Arrastra la respuesta correcta.&lt;/p&gt;",
    "template": "&lt;p&gt;Podrá cocinar {{response}} pizzas.&lt;/p&gt;",
    "hint": "&lt;p&gt;Divide el número total de rodajas entre las rodajas de cada pizza:&lt;/p&gt;&lt;p style=\"text-align: center\"&gt;{{T1}} : {{Q2}} = ...&lt;/p&gt;",
    "feedback": "&lt;p&gt;Hay que dividir el número total de rodajas entre las rodajas de cada pizza.&lt;/p&gt;&lt;p style=\"text-align: center\"&gt;{{T1}} : {{Q2}} = {{Q1}}&lt;/p&gt;",
    "seed": {
        "parameters": [
            {
                "name": "Q1",
                "label": null,
                "min": 5,
                "max": 9,
                "step": 1
            },
            {
                "name": "Q2",
                "label": null,
                "list": [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</si>
  <si>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&lt;p&gt;Una profesora quiere hacer {{Q2}} grupos con los {{T1}} alumnos de su clase. ¿Cuántos habrá en cada grupo para que todos tengan el mismo número de personas? Arrastra la respuesta correcta.&lt;/p&gt;</t>
  </si>
  <si>
    <t>&lt;p&gt;Cada grupo tendrá {{A1}} alumnos.&lt;/p&gt;</t>
  </si>
  <si>
    <t>Q1= Min= 5; Max=8; Step= 1
Q2= list=3,4,5,6
Q3= Min= 2; Max= 9; Step= 1
Q4= Min= 2; Max= 9; Step= 1</t>
  </si>
  <si>
    <t>&lt;p&gt;Divide el número total de alumnos entre el número de grupos:&lt;/p&gt;&lt;p&gt;{{T1}} : {{Q2}} = ...&lt;/p&gt;</t>
  </si>
  <si>
    <t>&lt;p&gt;Hay que dividir el número total de alumnos entre el número de grupos:&lt;/p&gt;&lt;p&gt;{{T1}} : {{Q2}} = {{Q1}}&lt;/p&gt;</t>
  </si>
  <si>
    <t>{
    "id": "M3-NyO-20e-I-3",
    "stimulus": "&lt;p&gt;Una profesora quiere hacer {{Q2}} grupos con los {{T1}} alumnos de su clase. ¿Cuántos habrá en cada grupo para que todos tengan el mismo número de personas? Arrastra la respuesta correcta.&lt;/p&gt;",
    "template": "&lt;p&gt;Cada grupo tendrá {{response}} alumnos.&lt;/p&gt;",
    "hint": "&lt;p&gt;Divide el número total de alumnos entre el número de grupos:&lt;/p&gt;&lt;p style=\"text-align: center\"&gt;{{T1}} : {{Q2}} = ...&lt;/p&gt;",
    "feedback": "&lt;p&gt;Hay que dividir el número total de alumnos entre el número de grupos:&lt;/p&gt;&lt;p style=\"text-align: center\"&gt;{{T1}} : {{Q2}} = {{Q1}}&lt;/p&gt;",
    "seed": {
        "parameters": [
            {
                "name": "Q1",
                "label": null,
                "min": 5,
                "max": 8,
                "step": 1
            },
            {
                "name": "Q2",
                "label": null,
                "list": [
                    3,
                    4,
                    5,
                    6
                ]
            },
            {
                "name": "Q3",
                "label": null,
                "min": 2,
                "max": 9,
                "step": 1
            },
            {
                "name": "Q4",
                "label": null,
                "min": 2,
                "max": 9,
                "step": 1
            }
        ],
        "calculated": [
            {
                "name": "T1",
                "label": "{{function}}",
                "function": "{{Q1}}*{{Q2}}",
                "temp": true
            },
            {
                "name": "A1",
                "label": "{{function}}",
                "function": "{{Q1}}"
            },
            {
                "name": "A2",
                "label": "{{function}}",
                "function": "{{Q3}}",
                "incorrect": true
            },
            {
                "name": "A3",
                "label": "{{function}}",
                "function": "{{Q4}}",
                "incorrect": true
            }
        ],
        "uniques": true
    },
    "algorithm": {
        "name": "calculateOperation",
        "template": "Cloze with drag &amp; drop"
    }
}</t>
  </si>
  <si>
    <t>&lt;p&gt;Amelia tiene {{T1}} canciones repartidas en {{Q2}} listas de reproducción. Si todas tienen el mismo número de canciones, ¿cuántas hay en cada lista?&lt;/p&gt;</t>
  </si>
  <si>
    <t>&lt;p&gt;Hay {{response}} canciones.&lt;/p&gt;</t>
  </si>
  <si>
    <t>Q1= Min= 5; Max=9; Step= 1
Q2= Min= 2; Max= 9; Step= 1</t>
  </si>
  <si>
    <t>T1={{Q1}}*{{Q2}}
A1={{Q1}}</t>
  </si>
  <si>
    <t>&lt;p&gt;Divide el número total de canciones entre las listas de reproducción:&lt;/p&gt;&lt;p&gt;{{T1}} : {{Q2}} = ...&lt;/p&gt;</t>
  </si>
  <si>
    <t>&lt;p&gt;Hay que dividir el número total de canciones entre las listas de reproducción:&lt;/p&gt;&lt;p&gt;{{T1}} : {{Q2}} = {{Q1}}&lt;/p&gt;</t>
  </si>
  <si>
    <t>{
    "id": "M3-NyO-20e-E-1",
    "stimulus": "&lt;p&gt;Amelia tiene {{T1}} canciones repartidas en {{Q2}} listas de reproducción. Si todas tienen el mismo número de canciones, ¿cuántas hay en cada lista?&lt;/p&gt;",
    "template": "&lt;p&gt;Hay {{response}} canciones.&lt;/p&gt;",
    "hint": "&lt;p&gt;Divide el número total de canciones entre las listas de reproducción:&lt;/p&gt;&lt;p style=\"text-align: center\"&gt;{{T1}} : {{Q2}} = ...&lt;/p&gt;",
    "feedback": "&lt;p&gt;Hay que dividir el número total de canciones entre las listas de reproducción:&lt;/p&gt;&lt;p style=\"text-align: center\"&gt;{{T1}} : {{Q2}} = {{Q1}}&lt;/p&gt;",
    "seed": {
        "parameters": [
            {
                "name": "Q1",
                "label": null,
                "min": 5,
                "max": 9,
                "step": 1
            },
            {
                "name": "Q2",
                "label": null,
                "min": 2,
                "max": 9,
                "step": 1
            }
        ],
        "calculated": [
            {
                "name": "T1",
                "label": "{{function}}",
                "function": "{{Q1}}*{{Q2}}",
                "temp": true
            },
            {
                "name": "A1",
                "label": "{{function}}",
                "function": "{{Q1}}"
            }
        ],
        "uniques": true
    },
    "algorithm": {
        "name": "calculateOperation",
        "params": {
            "method": "equivLiteral",
            "keyboard": "NUMERICAL"
        }
    }
}</t>
  </si>
  <si>
    <t>&lt;p&gt;Aurora ha hecho un vídeo usando {{Q2}} fotografías. Si el vídeo dura {{T1}} min y todas las imágenes aparecen el mismo tiempo en pantalla una detrás de otra, ¿cuánto tiempo se ve cada una de ellas?&lt;/p&gt;</t>
  </si>
  <si>
    <t>&lt;p&gt;{{response}} min&lt;/p&gt;</t>
  </si>
  <si>
    <t>Q1= Min= 2; Max=9; Step= 1
Q2= Min= 5; Max= 9; Step= 1</t>
  </si>
  <si>
    <t>&lt;p&gt;Divide la duración total del vídeo entre el número de fotografías:&lt;/p&gt;&lt;p&gt;{{T1}} : {{Q2}} = ...&lt;/p&gt;</t>
  </si>
  <si>
    <t>&lt;p&gt;Hay que dividir la duración total del vídeo entre el número de fotografías:&lt;/p&gt;&lt;p&gt;{{T1}} : {{Q2}} = {{Q1}}&lt;/p&gt;</t>
  </si>
  <si>
    <t>{
    "id": "M3-NyO-20e-E-2",
    "stimulus": "&lt;p&gt;Aurora ha hecho un vídeo usando {{Q2}} fotografías. Si el vídeo dura {{T1}} min y todas las imágenes aparecen el mismo tiempo en pantalla una detrás de otra, ¿cuánto tiempo se ve cada una de ellas?&lt;/p&gt;",
    "template": "&lt;p&gt;Cada una se ve {{response}} min&lt;/p&gt;",
    "hint": "&lt;p&gt;Divide la duración total del vídeo entre el número de fotografías:&lt;/p&gt;&lt;p style=\"text-align: center\"&gt;{{T1}} : {{Q2}} = ...&lt;/p&gt;",
    "feedback": "&lt;p&gt;Hay que dividir la duración total del vídeo entre el número de fotografías:&lt;/p&gt;&lt;p style=\"text-align: center\"&gt;{{T1}} : {{Q2}} = {{Q1}}&lt;/p&gt;",
    "seed": {
        "parameters": [
            {
                "name": "Q1",
                "label": null,
                "min": 2,
                "max": 9,
                "step": 1
            },
            {
                "name": "Q2",
                "label": null,
                "min": 5,
                "max": 9,
                "step": 1
            }
        ],
        "calculated": [
            {
                "name": "T1",
                "label": "{{function}}",
                "function": "{{Q1}}*{{Q2}}",
                "temp": true
            },
            {
                "name": "A1",
                "label": "{{function}}",
                "function": "{{Q1}}"
            }
        ],
        "uniques": true
    },
    "algorithm": {
        "name": "calculateOperation",
        "params": {
            "method": "equivLiteral",
            "keyboard": "NUMERICAL"
        }
    }
}</t>
  </si>
  <si>
    <t>&lt;p&gt;En una caja hay {{T1}} canicas repartidas en {{Q2}} bolsas. Si en todas las hay el mismo número de canicas, ¿cuántas hay por bolsa?&lt;/p&gt;</t>
  </si>
  <si>
    <t>&lt;p&gt;{{response}} canicas.&lt;/p&gt;</t>
  </si>
  <si>
    <t>Q1= Min= 3; Max=9; Step= 1
Q2= Min= 3; Max= 9; Step= 1</t>
  </si>
  <si>
    <t>&lt;p&gt;Divide el número total de canicas entre las bolsas:&lt;/p&gt;&lt;p&gt;{{T1}} : {{Q2}} = ...&lt;/p&gt;</t>
  </si>
  <si>
    <t>&lt;p&gt;Hay que dividir el número total de canicas entre las bolsas:&lt;/p&gt;&lt;p&gt;{{T1}} : {{Q2}} = {{Q1}}&lt;/p&gt;</t>
  </si>
  <si>
    <t>{
    "id": "M3-NyO-20e-E-3",
    "stimulus": "&lt;p&gt;En una caja hay {{T1}} canicas repartidas en {{Q2}} bolsas. Si en todas las hay el mismo número de canicas, ¿cuántas hay por bolsa?&lt;/p&gt;",
    "template": "&lt;p&gt;{{response}} canicas.&lt;/p&gt;",
    "hint": "&lt;p&gt;Divide el número total de canicas entre las bolsas:&lt;/p&gt;&lt;p style=\"text-align: center\"&gt;{{T1}} : {{Q2}} = ...&lt;/p&gt;",
    "feedback": "&lt;p&gt;Hay que dividir el número total de canicas entre las bolsas:&lt;/p&gt;&lt;p style=\"text-align: center\"&gt;{{T1}} : {{Q2}} = {{Q1}}&lt;/p&gt;",
    "seed": {
        "parameters": [
            {
                "name": "Q1",
                "label": null,
                "min": 3,
                "max": 9,
                "step": 1
            },
            {
                "name": "Q2",
                "label": null,
                "min": 3,
                "max": 9,
                "step": 1
            }
        ],
        "calculated": [
            {
                "name": "T1",
                "label": "{{function}}",
                "function": "{{Q1}}*{{Q2}}",
                "temp": true
            },
            {
                "name": "A1",
                "label": "{{function}}",
                "function": "{{Q1}}"
            }
        ],
        "uniques": true
    },
    "algorithm": {
        "name": "calculateOperation",
        "params": {
            "method": "equivLiteral",
            "keyboard": "NUMERICAL"
        }
    }
}</t>
  </si>
  <si>
    <t>M3-NyO-30a</t>
  </si>
  <si>
    <t>Resuelve problemas en dos pasos con las cuatro operaciones</t>
  </si>
  <si>
    <t>&lt;p&gt;Tenía {{T1}} € en la cartera y he descubierto que tenía otros {{Q2}} € en el bolsillo del pantalón. Después de comprar discos con este dinero, me han sobrado {{Q3}} €. ¿Con qué cálculo podría obtener el dinero (&lt;i&gt;d &lt;/i&gt;) que he gastado en discos?&lt;/p&gt;
{{T1}} + {{Q2}} − {{Q3}} = &lt;i&gt;d&lt;/i&gt;*
{{T1}} + {{Q3}} − {{Q2}} = &lt;i&gt;d&lt;/i&gt;
{{T1}} − {{Q2}} + {{Q3}} = &lt;i&gt;d&lt;/i&gt;</t>
  </si>
  <si>
    <t>Q1= Min= 10; Max= 30; Step= 1
Q2= Min= 10; Max= 30; Step= 1
Q3= Min= 10; Max= 30; Step= 1</t>
  </si>
  <si>
    <t>T1 = {{Q1}}+{{Q3}}</t>
  </si>
  <si>
    <t>&lt;p&gt;Escribe las operaciones del enunciado paso a paso.&lt;/p&gt;</t>
  </si>
  <si>
    <t>{"id":"M3-NyO-30a-I-1","stimulus":"&lt;p&gt;Tenía {{T1}} € en la cartera y he descubierto que tenía otros {{Q2}} € en el bolsillo del pantalón. Después de comprar discos con este dinero, me han sobrado {{Q3}} €. ¿Con qué cálculo podría obtener el dinero (&lt;i&gt;d &lt;/i&gt;) que he gastado en discos?&lt;/p&gt;","feedback":"&lt;p&gt;Escribe las operaciones del enunciado paso a paso.&lt;/p&gt;","hint":"&lt;p&gt;Escribe las operaciones del enunciado paso a paso.&lt;/p&gt;","seed":{"parameters":[{"name":"Q1","label":null,"min":10,"max":30,"step":1},{"name":"Q2","label":null,"min":10,"max":30,"step":1},{"name":"Q3","label":null,"min":10,"max":30,"step":1}],"calculated":[{"name":"T1","label":"{{function}}","function":"{{Q1}}+{{Q3}}","temp":true},{"name":"A1","label":"{{function}}","function":"{{T1}} + {{Q2}} − {{Q3}} = &lt;i&gt;d&lt;/i&gt;"},{"name":"A2","label":"{{function}}","function":"{{T1}} + {{Q3}} − {{Q2}} = &lt;i&gt;d&lt;/i&gt;","incorrect":true},{"name":"A3","label":"{{function}}","function":"{{T1}} − {{Q2}} + {{Q3}} = &lt;i&gt;d&lt;/i&gt;","incorrect":true}],"uniques":true},"algorithm":{"name":"trueFalse","template":"Multiple choice – standard","params":{"countCorrect":1,"countIncorrect":2,"showCheckIcon": false,
            "columns": 3
        }
    }
}</t>
  </si>
  <si>
    <t>&lt;p&gt;Un profesor ha llevado {{T1}} cartulinas a clase para repartirlas entre sus {{Q1}} alumnos. A cada uno le ha dado {{Q2}}.&lt;/p&gt;&lt;p&gt;¿Con qué cálculo se podría hallar las cartulinas (&lt;i&gt;c&lt;/i&gt;) que el profesor no ha repartido?&lt;/p&gt;
{{T1}} − {{Q1}} × {{Q2}} = &lt;i&gt;c&lt;/i&gt;*
{{T1}} × {{Q2}} − {{Q1}} = &lt;i&gt;c&lt;/i&gt;
{{T1}} + {{Q1}} × {{Q2}} = &lt;i&gt;c&lt;/i&gt;</t>
  </si>
  <si>
    <t>Q1= Min = 15; Max = 25; Step = 1
Q2= Min = 2; Max = 6; Step = 1
Q3 = Min = 10; Max = 50; Step = 10</t>
  </si>
  <si>
    <t>{"id":"M3-NyO-30a-I-2","stimulus":"&lt;p&gt;Un profesor ha llevado {{T1}} cartulinas a clase para repartirlas entre sus {{Q1}} alumnos. A cada uno le ha dado {{Q2}}. ¿Con qué cálculo se podría hallar las cartulinas (&lt;i&gt;c&lt;/i&gt;) que el profesor no ha repartido?&lt;/p&gt;","feedback":"&lt;p&gt;Escribe las operaciones del enunciado paso a paso.&lt;/p&gt;","hint":"&lt;p&gt;Escribe las operaciones del enunciado paso a paso.&lt;/p&gt;","seed":{"parameters":[{"name":"Q1","label":null,"min":15,"max":25,"step":1},{"name":"Q2","label":null,"min":2,"max":6,"step":1},{"name":"Q3","label":null,"min":10,"max":50,"step":10}],"calculated":[{"name":"T1","label":"{{function}}","function":"{{Q1}}*{{Q2}}+{{Q3}}","temp":true},{"name":"A1","label":"{{function}}","function":"{{T1}} − {{Q1}} × {{Q2}} = &lt;i&gt;c&lt;/i&gt;"},{"name":"A2","label":"{{function}}","function":"{{T1}} × {{Q2}} − {{Q1}} = &lt;i&gt;c&lt;/i&gt;","incorrect":true},{"name":"A3","label":"{{function}}","function":"{{T1}} + {{Q1}} × {{Q2}} = &lt;i&gt;c&lt;/i&gt;","incorrect":true}],"uniques":true},"algorithm":{"name":"trueFalse","template":"Multiple choice – standard","params":{"countCorrect":1,"countIncorrect":2,"showCheckIcon": false,
            "columns": 3
        }
    }
}</t>
  </si>
  <si>
    <t>&lt;p&gt;La madre de Ángeles ha repartido {{T1}} galletas entre un grupo de {{Q2}} niños en el que está ella. Si se ha comido {{Q3}} y ha guardado el resto, ¿con qué cálculo se podría hallar las galletas (&lt;i&gt;g&lt;/i&gt;) que le quedan a Ángeles?&lt;/p&gt;
{{T1}} : {{Q2}} − {{Q3}} = &lt;i&gt;g&lt;/i&gt;*
{{T1}} : {{Q2}} + {{Q3}}  = &lt;i&gt;g&lt;/i&gt;
{{T1}} − {{Q2}} − {{Q3}} = &lt;i&gt;g&lt;/i&gt;</t>
  </si>
  <si>
    <t>Q1= Min= 5; Max= 10; Step= 1
Q2= Min= 3; Max= 10; Step= 1
Q3= Min= 2; Max= 4; Step= 1</t>
  </si>
  <si>
    <t>{"id":"M3-NyO-30a-I-3","stimulus":"&lt;p&gt;La madre de Ángeles ha repartido {{T1}} galletas entre un grupo de {{Q2}} niños en el que está ella. Si se ha comido {{Q3}} y ha guardado el resto, ¿con qué cálculo se podría hallar las galletas (&lt;i&gt;g &lt;/i&gt;) que le quedan a Ángeles?&lt;/p&gt;","feedback":"&lt;p&gt;Escribe las operaciones del enunciado paso a paso.&lt;/p&gt;","hint":"&lt;p&gt;Escribe las operaciones del enunciado paso a paso.&lt;/p&gt;","seed":{"parameters":[{"name":"Q1","label":null,"min":5,"max":10,"step":1},{"name":"Q2","label":null,"min":3,"max":10,"step":1},{"name":"Q3","label":null,"list":[2,3,4]}],"calculated":[{"name":"T1","label":"{{function}}","function":"{{Q1}}*{{Q2}}","temp":true},{"name":"A1","label":"{{function}}","function":"{{T1}} : {{Q2}} − {{Q3}} = &lt;i&gt;g&lt;/i&gt;"},{"name":"A2","label":"{{function}}","function":"{{T1}} : {{Q2}} + {{Q3}} = &lt;i&gt;g&lt;/i&gt;","incorrect":true},{"name":"A3","label":"{{function}}","function":"{{T1}} − {{Q2}} − {{Q3}} = &lt;i&gt;g&lt;/i&gt;","incorrect":true}],"uniques":true},"algorithm":{"name":"trueFalse","template":"Multiple choice – standard","params":{"countCorrect":1,"countIncorrect":2,"showCheckIcon": false,
            "columns": 3
        }
    }
}</t>
  </si>
  <si>
    <t>&lt;p&gt;Para comprarle un regalo a Alejandro, {{Q1}} amigos han puesto {{Q2}} € cada uno. Como no era suficiente, su novia Lorena ha puesto los {{Q3}} € que faltaban. ¿Cuánto cuesta el regalo?&lt;/p&gt;
&lt;p&gt;El precio del regalo es {{A1}} €.&lt;/p&gt;</t>
  </si>
  <si>
    <t>Q1= Min= 3; Max= 8; Step= 1
Q2= Min= 10; Max= 15; Step= 1
Q3= Min= 10; Max= 15; Step= 1</t>
  </si>
  <si>
    <t>A1= {{Q1}}*{{Q2}}+{{Q3}}</t>
  </si>
  <si>
    <t>&lt;p&gt;El cálculo que hay que resolver es:&lt;/p&gt;&lt;p&gt;{{Q1}} × {{Q2}} + {{Q3}} = ...&lt;/p&gt;</t>
  </si>
  <si>
    <t>&lt;p&gt;El cálculo que había que resolver es:&lt;/p&gt;&lt;p&gt;{{Q1}} × {{Q2}} + {{Q3}} = {{A1}} €&lt;/p&gt;</t>
  </si>
  <si>
    <t>{"id":"M3-NyO-30a-E-1","stimulus":"&lt;p&gt;Para comprarle un regalo a Alejandro, {{Q1}} amigos han puesto {{Q2}} € cada uno. Como no era suficiente, su novia Lorena ha puesto los {{Q3}} € que faltaban. ¿Cuánto cuesta el regalo?&lt;/p&gt;","template":"&lt;p&gt;El precio del regalo es {{response}} €.&lt;/p&gt;","hint":"&lt;p&gt;El cálculo que hay que resolver es:&lt;/p&gt;&lt;p style=\"text-align: center\"&gt;{{Q1}} × {{Q2}} + {{Q3}} = ...&lt;/p&gt;","feedback":"&lt;p&gt;El cálculo que hay que resolver es:&lt;/p&gt;&lt;p style=\"text-align: center\"&gt;{{Q1}} × {{Q2}} + {{Q3}} = {{A1}}&lt;/p&gt;","seed":{"parameters":[{"name":"Q1","label":null,"min":3,"max":8,"step":1},{"name":"Q2","label":null,"min":10,"max":15,"step":1},{"name":"Q3","label":null,"min":10,"max":15,"step":1}],"calculated":[{"name":"A1","label":"{{function}}","function":"{{Q1}}*{{Q2}}+{{Q3}}"}],"uniques":true},"algorithm":{"name":"calculateOperation","params":{"method":"equivLiteral","keyboard":"NUMERICAL"}}}</t>
  </si>
  <si>
    <t>&lt;p&gt;Durante un recreo había {{T1}} niños jugando {{Q4}}. Al poco rato, se fueron {{Q2}}, pero se unieron {{Q3}}. ¿Cuántos niños había finalmente jugando {{Q4}}?&lt;/p&gt;
&lt;p&gt;Había {{A1}} niños jugando.&lt;/p&gt;</t>
  </si>
  <si>
    <t>Q1= Min= 3; Max= 9; Step= 1
Q2= Min= 3; Max= 9; Step= 1
Q3= Min= 3; Max= 9; Step= 1
Q4= "al escondite inglés", "a las cuatro esquinas", "a la gallinita ciega", "a polis y cacos"</t>
  </si>
  <si>
    <t>T1 = {{Q1}}+{{Q2}}
A1 = {{Q1}}+{{Q3}}</t>
  </si>
  <si>
    <t>&lt;p&gt;El cálculo que hay que resolver es:&lt;/p&gt;&lt;p&gt;{{T1}} − {{Q2}} + {{Q3}} = ...&lt;/p&gt;</t>
  </si>
  <si>
    <t>&lt;p&gt;El cálculo que había que resolver es:&lt;/p&gt;&lt;p&gt;{{T1}} − {{Q2}} + {{Q3}} = {{A1}} niñas y niños&lt;/p&gt;</t>
  </si>
  <si>
    <t>{"id":"M3-NyO-30a-E-2","stimulus":"&lt;p&gt;Durante un recreo había {{T1}} niños jugando {{Q4}}. Al poco rato, se fueron {{Q2}}, pero se unieron {{Q3}}. ¿Cuántos niños había finalmente jugando?&lt;/p&gt;","template":"&lt;p&gt;Había {{response}} niños jugando.&lt;/p&gt;","hint":"&lt;p&gt;El cálculo que hay que resolver es:&lt;/p&gt;&lt;p style=\"text-align: center\"&gt;{{T1}} − {{Q2}} + {{Q3}} = ...&lt;/p&gt;","feedback":"&lt;p&gt;El cálculo que había que resolver es:&lt;/p&gt;&lt;p style=\"text-align: center\"&gt;{{T1}} − {{Q2}} + {{Q3}} = {{A1}} niños&lt;/p&gt;","seed":{"parameters":[{"name":"Q1","label":null,"min":3,"max":9,"step":1},{"name":"Q2","label":null,"min":3,"max":9,"step":1},{"name":"Q3","label":null,"min":3,"max":9,"step":1},{"name":"Q4","label":null,"list":["al escondite inglés","a las cuatro esquinas","a la gallinita ciega","a polis y cacos"]}],"calculated":[{"name":"T1","label":"{{function}}","function":"{{Q1}}+{{Q2}}","temp":true},{"name":"A1","label":"{{function}}","function":"{{Q1}}+{{Q3}}"}],"uniques":true},"algorithm":{"name":"calculateOperation","params":{"method":"equivLiteral","keyboard":"NUMERICAL"}}}</t>
  </si>
  <si>
    <t>&lt;p&gt;Manuela ha guardado {{Q1}} camisas en cada uno de los {{Q2}} cajones de un mueble. Sin embargo, le han quedado otras {{Q3}} sin guardar. Calcula el número de camisas que tiene.&lt;/p&gt;
&lt;p&gt;Manuela tiene {{A1}} camisas.&lt;/p&gt;</t>
  </si>
  <si>
    <t>Q1= Min= 2; Max= 9; Step= 1
Q2= Min= 2; Max= 9; Step= 1
Q3= Min= 2; Max= 9; Step= 1</t>
  </si>
  <si>
    <t>&lt;p&gt;El cálculo que había que resolver es:&lt;/p&gt;&lt;p&gt;{{Q1}} × {{Q2}} + {{Q3}} = {{A1}} camisas&lt;/p&gt;</t>
  </si>
  <si>
    <t>{"id":"M3-NyO-30a-E-3","stimulus":"&lt;p&gt;Manuela ha guardado {{Q1}} camisas en cada uno de los {{Q2}} cajones de un mueble. Sin embargo, le han quedado otras {{Q3}} sin guardar. Calcula el número de camisas que tiene.&lt;/p&gt;","template":"&lt;p&gt;Manuela tiene {{response}} camisas.&lt;/p&gt;","hint":"&lt;p&gt;El cálculo que hay que resolver es:&lt;/p&gt;&lt;p style=\"text-align: center\"&gt;{{Q1}} × {{Q2}} + {{Q3}} = ...&lt;/p&gt;","feedback":"&lt;p&gt;El cálculo que había que resolver es:&lt;/p&gt;&lt;p style=\"text-align: center\"&gt;{{Q1}} × {{Q2}} + {{Q3}} = {{A1}} camisas&lt;/p&gt;","seed":{"parameters":[{"name":"Q1","label":null,"min":2,"max":9,"step":1},{"name":"Q2","label":null,"min":2,"max":9,"step":1},{"name":"Q3","label":null,"min":2,"max":9,"step":1}],"calculated":[{"name":"A1","label":"{{function}}","function":" {{Q1}}*{{Q2}}+{{Q3}}"}],"uniques":true},"algorithm":{"name":"calculateOperation","params":{"method":"equivLiteral","keyboard":"NUMERICAL"}}}</t>
  </si>
  <si>
    <t>M3-NyO-21a</t>
  </si>
  <si>
    <t>Reconoce múltiplos utilizando las tablas de multiplicar</t>
  </si>
  <si>
    <t>Selecciona el múltiplo de {{Q1}}.
{{A1}}*
{{A2}}
{{A3}}
{{A4}}
{{A5}}
(Se ven 3)</t>
  </si>
  <si>
    <t xml:space="preserve">Selecciona los múltiplos de {{Q1}}.
{{A1}}*| {{A2}}*| {{A3}}| {{A4}}| {{A5}}
(Se ven 3 opciones, 1 correcta)
</t>
  </si>
  <si>
    <t>Q1-Q6: Mín = 3; Máx = 9; Step = 1</t>
  </si>
  <si>
    <t>A1 = {{Q1}}*{{Q2}}
A2 = {{Q1}}*{{Q3}}+1
A3 = {{Q1}}*{{Q4}}-1
A4 = {{Q1}}*{{Q5}}+2
A5 = {{Q1}}*{{Q6}}-2</t>
  </si>
  <si>
    <t>El múltiplo de un número natural se obtiene al multiplicarlo por otro.</t>
  </si>
  <si>
    <t>El múltiplo de un número natural se obtiene al multiplicarlo por otro. En este caso: {{Q1}} × {{Q2}} = {{A1}}.
Sin TE individual</t>
  </si>
  <si>
    <t>{"id":"M3-NyO-21a-I-1","stimulus":"&lt;p&gt;Selecciona el múltiplo de {{Q1}}.&lt;/p&gt;","feedback":"&lt;p&gt;El múltiplo de un número natural se obtiene al multiplicarlo por otro. En este caso:&lt;/p&gt;&lt;p style=\"text-align: center\"&gt;{{Q1}} × {{Q2}} = {{A1}}&lt;/p&gt;","hint":"&lt;p&gt;El múltiplo de un número natural se obtiene al multiplicarlo por otro.&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 false,
            "columns": 3
        }
    }
}</t>
  </si>
  <si>
    <t>Calcula los primeros cinco múltiplos del número {{Q1}}.
0, {{A1}}, {{A2}}, {{A3}}, {{A4}}</t>
  </si>
  <si>
    <t xml:space="preserve">Relaciona cada número con su múltiplo.
{{Q1}} = {{A1}} 
{{Q2}} = {{A2}}    
{{Q3}} = {{A3}}
    </t>
  </si>
  <si>
    <t>Q1: Mín: 2; Máx: 9; Step: 1</t>
  </si>
  <si>
    <t>A1 = {{Q1}}*1
A2 = {{Q1}}*2
A3 = {{Q1}}*3
A4 = {{Q1}}*4</t>
  </si>
  <si>
    <t>&lt;p&gt;Para encontrar los primeros cinco múltiplos de {{Q1}}, se multiplica este número por 0, 1, 2, 3 y 4.&lt;/p&gt;</t>
  </si>
  <si>
    <t>{"id":"M3-NyO-21a-E-1","stimulus":"&lt;p&gt;Calcula los primeros cinco múltiplos del número {{Q1}}.&lt;/p&gt;","template":"&lt;p style=\"text-align: center\"&gt;0, {{response}}, {{response}}, {{response}},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</si>
  <si>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Carolina quiere decorar unos pasteles con un número de moras que sea múltiplo de {{Q1}}. Completa esta lista con los primeros cinco múltiplos de {{Q1}} para saber algunas de las opciones que tiene.
Los múltiplos son 0, {{A1}}, {{A2}}, {{A3}} y {{A4}}.</t>
  </si>
  <si>
    <t>Carolina tiene que decorar unos pasteles, con un número de moras que es un múltiplo de {{Q1}}. Completa la lista con los primeros cuatro múltiplos de {{Q1}}.
Los múltiplos son {{A1}}, {{A2}}, {{A3}} y {{A4}}.</t>
  </si>
  <si>
    <t>{"id":"M3-NyO-21a-A-1","stimulus":"&lt;p&gt;Carolina quiere decorar unos pasteles con un número de moras que sea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</si>
  <si>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Martín va a decorar su balcón con un número de flores múltiplo de {{Q1}}. Completa esta lista con los primeros cinco múltiplos de {{Q1}} para saber algunas de las opciones que tiene.
Los múltiplos son 0, {{A1}}, {{A2}}, {{A3}} y {{A4}}.</t>
  </si>
  <si>
    <t>Martín quiere decorar su balcón. El número de flores que quiere poner es un múltiplo de {{Q1}}. Completa la lista de los primeros cuatro múltiplos de {{Q1}}.
Los múltiplos son {{A1}}, {{A2}}, {{A3}} y {{A4}}.</t>
  </si>
  <si>
    <t>{"id":"M3-NyO-21a-A-2","stimulus":"&lt;p&gt;Martín va a decorar su balcón con un número de flores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</si>
  <si>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Una fábrica empaqueta en cada caja una cantidad de bolígrafos que es múltiplo de {{Q1}}. Completa esta lista con los cinco primeros múltiplos de {{Q1}} para saber algunas de las posibles cantidades.
Los múltiplos son 0, {{A1}}, {{A2}}, {{A3}} y {{A4}}.</t>
  </si>
  <si>
    <t>En la distribuidora, se empaqueta una cantidad de lapiceras, que es un múltiplo de {{Q1}}. Completa la lista con los cuatro primeros múltiplos de {{Q1}}. 
Los múltiplos son {{A1}}, {{A2}}, {{A3}} y {{A4}}.</t>
  </si>
  <si>
    <t>{"id":"M3-NyO-21a-A-3","stimulus":"&lt;p&gt;Una fábrica empaqueta en cada caja una cantidad de bolígrafos que es múltiplo de {{Q1}}. Completa esta lista con los cinco primeros múltiplos de {{Q1}} para saber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</si>
  <si>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La cantidad de camisetas de fútbol que tiene Lisandro es un múltiplo de {{Q1}}. Completa esta lista con los primeros cinco múltiplos de {{Q1}} para hallar algunas de las posibles cantidades.
Los múltiplos son 0, {{A1}}, {{A2}}, {{A3}} y {{A4}}.</t>
  </si>
  <si>
    <t>La cantidad de camisetas de fútbol, que tiene Lisandro, es un múltiplo de {{Q1}}. ¿Cuáles son los cuatro primeros múltiplos de {{Q1}}? 
Los múltiplos son {{A1}}, {{A2}}, {{A3}} y {{A4}}.</t>
  </si>
  <si>
    <t>{"id":"M3-NyO-21a-A-4","stimulus":"&lt;p&gt;La cantidad de camisetas de fútbol que tiene Lisandro es un múltiplo de {{Q1}}. Completa esta lista con los primeros cinco múltiplos de {{Q1}} para hallar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</si>
  <si>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En un juego de acertar preguntas, la puntuación que ha obtenido Sergio es un múltiplo de {{Q1}}. Completa esta lista con los primeros cinco múltiplos de {{Q1}} para saber algunas de las puntuaciones que ha podido conseguir.
Los múltiplos son 0, {{A1}}, {{A2}}, {{A3}}, {{A4}}.</t>
  </si>
  <si>
    <t>Sergio ha jugado a un juego de acertar preguntas. La puntuación que ha obtenido es un múltiplo de {{Q1}}. Completa la lista, con los primeros cuatro múltiplos de {{Q1}}, para saber qué puntuación pudo haber conseguido.
Los múltiplos son {{A1}}, {{A2}}, {{A3}}, {{A4}}.</t>
  </si>
  <si>
    <t>¿Cuál de los siguientes números es un divisor de {{T1}}?
{{A1}}* {{A2}} {{A3}} {{A4}}
Se ven 3, una correcta</t>
  </si>
  <si>
    <t>{"id":"M3-NyO-21a-A-5","stimulus":"&lt;p&gt;En un juego de acertar preguntas, la puntuación que ha obtenido Sergio es un múltiplo de {{Q1}}. Completa esta lista con los primeros cinco múltiplos de {{Q1}} para saber algunas de las puntuaciones que ha podido conseguir.&lt;/p&gt;","template":"&lt;p&gt;Los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t>
  </si>
  <si>
    <t>M3-NyO-21b</t>
  </si>
  <si>
    <t>Reconoce divisores utilizando las tablas de multiplicar</t>
  </si>
  <si>
    <t>Señala si las siguientes afirmaciones son verdaderas o falsas.
{{Q1}} es divisor de {{T1}}*
{{Q3}} es divisor de {{T2}}*
{{Q2}} es divisor de {{T3}}
{{Q1}} es divisor de {{T4}}
{{Q3}} es divisor de {{T5}}
{{Q4}} es divisor de {{T6}}
(se ven 3, 2 correctas)</t>
  </si>
  <si>
    <t>Q1-Q4: Mín = 3; Máx = 9; Incremento = 1</t>
  </si>
  <si>
    <t>T1 = {{Q1}}*{{Q2}}
T2 = {{Q3}}*{{Q4}}
T3 = {{Q2}}*{{Q3}}+1 
T4 = {{Q1}}*{{Q4}}+1 
T5 = {{Q2}}*{{Q3}}+2 
T6 = {{Q1}}*{{Q4}}+2</t>
  </si>
  <si>
    <t>Si al dividir un número entre otro el resto es 0, entonces el segundo número es un divisor del primero.</t>
  </si>
  <si>
    <t>&lt;p&gt;Si al dividir un número entre otro el resto es 0, entonces el segundo número es un divisor del primero. En este caso:&lt;/p&gt;&lt;p&gt;{{T1}} : {{Q1}} = {{Q2}} con resto 0&lt;/p&gt;&lt;p&gt;{{T2}} : {{Q3}} = {{Q4}} con resto 0&lt;/p&gt;
-Si falla {{A3}}:
&lt;p&gt;{{Q2}} no es un divisor de {{T3}} porque:&lt;/p&gt;&lt;p&gt;{{T3}} : {{Q2}} = {{Q3}} con resto 1&lt;/p&gt;
-Si falla {{A4}}:
&lt;p&gt;{{Q1}} no es un divisor de {{T4}} porque:&lt;/p&gt;&lt;p&gt;{{T4}} : {{Q1}} = {{Q4}} con resto 1&lt;/p&gt;
-Si falla {{A5}}:
&lt;p&gt;{{Q3}} no es un divisor de {{T5}} porque:&lt;/p&gt;&lt;p&gt;{{T5}} : {{Q3}} = {{Q2}} con resto 2.&lt;/p&gt;
-Si falla {{A6}}:
&lt;p&gt;{{Q4}} no es un divisor de {{T6}} porque:&lt;/p&gt;&lt;p&gt;{{T6}} : {{Q4}} = {{Q1}} con resto 2.&lt;/p&gt;</t>
  </si>
  <si>
    <t>{"id":"M3-NyO-21b-I-1","stimulus":"&lt;p&gt;Selecciona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function":"{{Q1}}*{{Q2}}","temp":true},{"name":"T2","function":"{{Q3}}*{{Q4}}","temp":true},{"name":"T3","function":"{{Q2}}*{{Q3}}+1","temp":true},{"name":"T4","function":"{{Q1}}*{{Q4}}+1","temp":true},{"name":"T5","function":"{{Q2}}*{{Q3}}+2","temp":true},{"name":"T6","function":"{{Q1}}*{{Q4}}+2","temp":true},{"name":"A1","label":"{{Q1}} es divisor de {{T1}}"},{"name":"A2","label":"{{Q3}} es divisor de {{T2}}"},{"name":"A3","label":"{{Q2}} es divisor de {{T3}}","incorrect":true,"feedback":"&lt;p&gt;{{Q2}} no es un divisor de {{T3}} porque:&lt;/p&gt;&lt;p&gt;{{T3}} : {{Q2}} = {{Q3}} con resto 1&lt;/p&gt;"},{"name":"A4","label":"{{Q1}} es divisor de {{T4}}","incorrect":true,"feedback":"&lt;p&gt;{{Q1}} no es un divisor de {{T4}} porque:&lt;/p&gt;&lt;p&gt;{{T4}} : {{Q1}} = {{Q4}} con resto 1&lt;/p&gt;"},{"name":"A5","label":"{{Q3}} es divisor de {{T5}}","incorrect":true,"feedback":"&lt;p&gt;{{Q3}} no es un divisor de {{T5}} porque:&lt;/p&gt;&lt;p&gt;{{T5}} : {{Q3}} = {{Q2}} con resto 2&lt;/p&gt;"},{"name":"A6","label":"{{Q4}} es divisor de {{T6}}","incorrect":true,"feedback":"&lt;p&gt;{{Q4}} no es un divisor de {{T6}} porque:&lt;/p&gt;&lt;p&gt;{{T6}} : {{Q4}} = {{Q1}} con resto 2&lt;/p&gt;"}],"uniques":true},"algorithm":{"name":"trueFalse","template":"Choice matrix – inline","params":{"countCorrect":2,"countIncorrect":1,"options":["Verdadero","Falso"]}}}</t>
  </si>
  <si>
    <t>¿Cuál de los siguientes números es un divisor de {{T1}}?
{{A1}}* {{A2}} {{A3}} {{A4}}
(Se ven 3, una correcta)</t>
  </si>
  <si>
    <r>
      <rPr>
        <rFont val="Calibri"/>
        <color rgb="FF000000"/>
        <sz val="12.0"/>
      </rPr>
      <t xml:space="preserve">Q1-Q2: [3, 5, 7, 9]
</t>
    </r>
    <r>
      <rPr>
        <rFont val="Calibri"/>
        <color rgb="FF000000"/>
        <sz val="12.0"/>
      </rPr>
      <t>Q3-Q5: [2, 4, 6, 8]</t>
    </r>
  </si>
  <si>
    <t>T1 = {{Q1}}*{{Q2}}
A1 = {{Q1}}
A2 = {{Q3}}
A3 = {{Q4}}
A4 = {{Q5}}</t>
  </si>
  <si>
    <t>&lt;p&gt;Si al dividir un número entre otro el resto es 0, entonces el segundo número es un divisor del primero. En este caso:&lt;/p&gt;&lt;p&gt;{{T1}} : {{Q1}} = {{Q2}}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</si>
  <si>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{{T11}} = math.floor({{T1}}/{{Q3}})
{{T12}} = {{T1}}-{{Q3}}*math.floor({{T1}}/{{Q3}})
{{T21}} = math.floor({{T1}}/{{Q4}})
{{T22}} = {{T1}}-{{Q4}}*math.floor({{T1}}/{{Q4}})
{{T31}} = math.floor({{T1}}/{{Q5}})
{{T32}} = {{T1}}-{{Q5}}*math.floor({{T1}}/{{Q4}})</t>
  </si>
  <si>
    <t>{"id":"M3-NyO-21b-E-1","stimulus":"&lt;p&gt;¿Cuál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function":"{{Q1}}*{{Q2}}","temp":true},{"name":"T11","function":"math.floor({{T1}}/{{Q3}})","temp":true},{"name":"T12","function":"{{T1}}-{{Q3}}*math.floor({{T1}}/{{Q3}})","temp":true},{"name":"T21","function":"math.floor({{T1}}/{{Q4}})","temp":true},{"name":"T22","function":"{{T1}}-{{Q4}}*math.floor({{T1}}/{{Q4}})","temp":true},{"name":"T31","function":"math.floor({{T1}}/{{Q5}})","temp":true},{"name":"T32","function":"{{T1}}-{{Q5}}*math.floor({{T1}}/{{Q5}})","temp":true},{"name":"A1","function":"{{Q1}}","label":"{{function}}"},{"name":"A2","function":"{{Q3}}","label":"{{function}}","incorrect":true,"feedback":"&lt;p&gt;{{function}} no es un divisor de {{T1}} porque:&lt;/p&gt;&lt;p&gt;{{T1}} : {{function}} = {{T11}} con resto {{T12}}&lt;/p&gt;"},{"name":"A3","function":"{{Q4}}","label":"{{function}}","incorrect":true,"feedback":"&lt;p&gt;{{function}} no es un divisor de {{T1}} porque:&lt;/p&gt;&lt;p&gt;{{T1}} : {{function}} = {{T21}} con resto {{T22}}&lt;/p&gt;"},{"name":"A4","function":"{{Q5}}","label":"{{function}}","incorrect":true,"feedback":"&lt;p&gt;{{function}} no es un divisor de {{T1}} porque:&lt;/p&gt;&lt;p&gt;{{T1}} : {{function}} = {{T31}} con resto {{T32}}&lt;/p&gt;"}],"uniques":true},"algorithm":{"name":"trueFalse","template":"Multiple choice – standard","params":{"countCorrect":1,"countIncorrect":2,"showCheckIcon": false,
            "columns": 3
        }
    }
}</t>
  </si>
  <si>
    <t>M3-NyO-22a</t>
  </si>
  <si>
    <t>Nombra los términos de la fracción: numerador y denominador</t>
  </si>
  <si>
    <t>A partir de la fracción {{Q1}}/{{T2}}, completa las siguientes frases.
El numerador es {{A1}}.
El denominador es {{A2}}.</t>
  </si>
  <si>
    <r>
      <rPr>
        <rFont val="Calibri"/>
        <color rgb="FF000000"/>
        <sz val="12.0"/>
      </rPr>
      <t xml:space="preserve">Q1: Mín: 1; Máx: 9; Step: 1
</t>
    </r>
    <r>
      <rPr>
        <rFont val="Calibri"/>
        <color rgb="FF000000"/>
        <sz val="12.0"/>
      </rPr>
      <t>Q2: Mín: 1; Máx: 5; Step: 1</t>
    </r>
  </si>
  <si>
    <t>T2 = {{Q1}}+{{Q2}}
A1 = {{Q1}}
A2 = {{T2}}</t>
  </si>
  <si>
    <t>En una fracción, el numerador es el número de partes respecto al total. El denominador es el número de partes en las que se divide el total.</t>
  </si>
  <si>
    <t>&lt;p&gt;Las fracciones se componen de numerador y denominador.&lt;/p&gt;&lt;ul&gt;&lt;li&gt;El numerador es el número de partes respecto al total.&lt;/li&gt;&lt;li&gt;El denominador es el número de partes en las que se divide el total.&lt;/li&gt;&lt;/ul&gt;</t>
  </si>
  <si>
    <t>{"id":"M3-NyO-22a-I-1","stimulus":"&lt;p&gt;A partir de la fracción &lt;span class=\"fr-math-v2 fr-draggable\" contenteditable=\"false\" data-original-math=\"\\(\\frac{{{Q1}}}{{{T2}}}\\)\" draggable=\"true\"&gt;\\(\\frac{{{Q1}}}{{{T2}}}\\)&lt;/span&gt;, completa las siguientes frases.&lt;/p&gt;","template":"&lt;p&gt;El numerador es {{response}}&lt;/p&gt;&lt;p&gt;El denominador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5,"step":1}],"calculated":[{"name":"T2","function":"{{Q1}}+{{Q2}}","temp":true},{"name":"A1","label":"{{function}}","function":"{{Q1}}"},{"name":"A2","label":"{{function}}","function":"{{T2}}"}],"uniques":true},"algorithm":{"name":"calculateOperation","params":{"method":"equivLiteral","keyboard":"INTERMEDIATE"}}}</t>
  </si>
  <si>
    <t>A partir de la fracción {{Q1}}/{{T2}}, completa las siguientes frases.
El denominador es {{A2}}.
El numerador es {{A1}}.</t>
  </si>
  <si>
    <t>Q1-Q2: Mín: 1; Máx: 9; Step: 1</t>
  </si>
  <si>
    <t>{"id":"M3-NyO-22a-I-2","stimulus":"&lt;p&gt;A partir de la fracción &lt;span class=\"fr-math-v2 fr-draggable\" contenteditable=\"false\" data-original-math=\"\\(\\frac{{{Q1}}}{{{T2}}}\\)\" draggable=\"true\"&gt;\\(\\frac{{{Q1}}}{{{T2}}}\\)&lt;/span&gt;, completa las siguientes frases.&lt;/p&gt;","template":"&lt;p&gt;El denominador es {{response}}&lt;/p&gt;&lt;p&gt;El numerador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function}}","function":"{{T2}}"},{"name":"A2","label":"{{function}}","function":"{{Q1}}"}],"uniques":true},"algorithm":{"name":"calculateOperation","params":{"method":"equivLiteral","keyboard":"INTERMEDIATE"}}}</t>
  </si>
  <si>
    <t>A partir de la fracción {{Q1}}/{{T2}}, completa las siguientes frases.
El {{A1}} es {{Q1}}.
El {{A2}} es {{T2}}.</t>
  </si>
  <si>
    <t>T2 = {{Q1}}+{{Q2}}
A1 = "numerador"
A2 = "denominador"</t>
  </si>
  <si>
    <t>{"id":"M3-NyO-22a-E-1","stimulus":"&lt;p&gt;A partir de la fracción &lt;span class=\"fr-math-v2 fr-draggable\" contenteditable=\"false\" data-original-math=\"\\(\\frac{{{Q1}}}{{{T2}}}\\)\" draggable=\"true\"&gt;\\(\\frac{{{Q1}}}{{{T2}}}\\)&lt;/span&gt;, completa las siguientes frases.&lt;/p&gt;","template":"&lt;p&gt;El {{response}} es {{Q1}}&lt;/p&gt;&lt;p&gt;El {{response}} es {{T2}}.&lt;/p&gt;","hint":"&lt;p&gt;En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numerador"},{"name":"A2","label":"denominador"}],"uniques":true},"algorithm":{"name":"calculateOperation","template":"Cloze with text"}}</t>
  </si>
  <si>
    <t>A partir de la fracción {{Q1}}/{{T2}}, completa las siguientes frases.
El {{A2}} es {{T2}}.
El {{A1}} es {{Q1}}.</t>
  </si>
  <si>
    <t>{"id":"M3-NyO-22a-E-2","stimulus":"&lt;p&gt;A partir de la fracción &lt;span class=\"fr-math-v2 fr-draggable\" contenteditable=\"false\" data-original-math=\"\\(\\frac{{{Q1}}}{{{T2}}}\\)\" draggable=\"true\"&gt;\\(\\frac{{{Q1}}}{{{T2}}}\\)&lt;/span&gt;, completa las siguientes frases.&lt;/p&gt;","template":"&lt;p&gt;El {{response}} es {{T2}}.&lt;/p&gt;&lt;p&gt;El {{response}} es {{Q1}}.&lt;/p&gt;","hint":"&lt;p&gt;En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denominador"},{"name":"A2","label":"numerador"}],"uniques":true},"algorithm":{"name":"calculateOperation","template":"Cloze with text"}}</t>
  </si>
  <si>
    <t>M3-NyO-22b</t>
  </si>
  <si>
    <t>Lee fracciones con un dígito en numerador y hasta el número doce en el denominador (pasa número a texto)</t>
  </si>
  <si>
    <t>Une cada fracción con la manera en que se lee.
{{Q1}}/{{T1}} - {{A1}} 
{{Q2}}/{{T2}} - {{A2}}
{{Q3}}/{{T3}} - {{A3}}</t>
  </si>
  <si>
    <t>Q1-Q3= Min = 1; Max = 9; Step = 1</t>
  </si>
  <si>
    <t>T1= {{Q1}}+1
T2= {{Q2}}+2
T3= {{Q3}}+3
A1= Lemonlib.fractionToWords({{Q1}},{{T1}}, 'es')
A2= Lemonlib.fractionToWords({{Q2}},{{T2}}, 'es')
A3= Lemonlib.fractionToWords({{Q3}},{{T3}}, 'es')
T11= Lemonlib.fractionToWords({{Q1}},{{T1}}, 'es')
T22= Lemonlib.fractionToWords({{Q2}},{{T2}}, 'es')
T33= Lemonlib.fractionToWords({{Q3}},{{T3}}, 'es')</t>
  </si>
  <si>
    <t>En las fracciones, primero se escribe el numerador y después el denominador en forma fraccionaria. Por ejemplo, medios, tercios, cuartos o quintos.</t>
  </si>
  <si>
    <t>{"id":"M3-NyO-22b-I-1","stimulus":"&lt;p&gt;Arrastra cada expresión escrita hasta su fracción correspondiente.&lt;/p&gt;","hint":"&lt;p&gt;En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t>
  </si>
  <si>
    <t>Completa la siguiente oración.
{{Q1}}/{{T1}} se lee como {{A1}}.</t>
  </si>
  <si>
    <t>Q1= List=1,2,3,4,5,6
Q2= List=1,2,3,4,5,6</t>
  </si>
  <si>
    <t>T1= {{Q1}}+{{Q2}}
A1= Lemonlib.fractionToWords({{Q1}},{{T1}}, 'es')</t>
  </si>
  <si>
    <t>{"id":"M3-NyO-22b-E-1","stimulus":"&lt;p&gt;Completa la siguiente oración.&lt;/p&gt;","template":"&lt;p&gt;&lt;span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A1","label":"{{function}}","function":"Lemonlib.fractionToWords({{Q1}},{{T1}}, 'es')"}],"uniques":true},"algorithm":{"name":"calculateOperation","template":"Cloze with text"}}</t>
  </si>
  <si>
    <t>Se han utilizado {{Q1}}/{{T1}} de una tableta de chocolate para preparar un pastel. Escribe cómo se lee esta fracción.
{{Q1}}/{{T1}} se lee como {{A1}}.</t>
  </si>
  <si>
    <t>Q1= List=2,3,4,5,6
Q2= List=1,2,3,4,5,6</t>
  </si>
  <si>
    <t>T1 = {{Q1}}+{{Q2}}
A1= Lemonlib.fractionToWords({{Q1}},{{T1}}, 'es')</t>
  </si>
  <si>
    <t>{"id":"M3-NyO-22b-A-1","stimulus":"&lt;p&gt;Se han utilizado &lt;span class=\"fr-math-v2 fr-draggable\" contenteditable=\"false\" data-original-math=\"\\(\\frac{{{Q1}}}{{{T1}}}\\)\" draggable=\"true\"&gt;\\(\\frac{{{Q1}}}{{{T1}}}\\)&lt;/span&gt; de una tableta de chocolate para preparar un pastel.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</si>
  <si>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De todos los juguetes que tiene Lourdes, {{Q1}}/{{T1}} son muñecas. Escribe cómo se lee esta fracción.
{{Q1}}/{{T1}} se lee como {{A1}}.</t>
  </si>
  <si>
    <t>{"id":"M3-NyO-22b-A-2","stimulus":"&lt;p&gt;De todos los juguetes que tiene Lourdes, &lt;span class=\"fr-math-v2 fr-draggable\" contenteditable=\"false\" data-original-math=\"\\(\\frac{{{Q1}}}{{{T1}}}\\)\" draggable=\"true\"&gt;\\(\\frac{{{Q1}}}{{{T1}}}\\)&lt;/span&gt; son muñecas.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</si>
  <si>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Paula ha necesitado {{Q1}}/{{T1}} del tiempo que tenía para completar una tarea de Matemáticas. Escribe cómo se lee esta fracción.
{{Q1}}/{{T1}} se lee como {{A1}}.</t>
  </si>
  <si>
    <t>{"id":"M3-NyO-22b-A-3","stimulus":"&lt;p&gt;Paula ha necesitado &lt;span class=\"fr-math-v2 fr-draggable\" contenteditable=\"false\" data-original-math=\"\\(\\frac{{{Q1}}}{{{T1}}}\\)\" draggable=\"true\"&gt;\\(\\frac{{{Q1}}}{{{T1}}}\\)&lt;/span&gt; del tiempo que tenía para completar una tarea de Matemáticas.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t>
  </si>
  <si>
    <t>M3-NyO-22c</t>
  </si>
  <si>
    <t>Escribe fracciones con un dígito en numerador y hasta el número doce en el denominador (pasa texto a número)</t>
  </si>
  <si>
    <t>Une cada expresión con su fracción.
{{T11}}- {{T01}} 
{{T22}}- {{T02}}
{{T33}}- {{T03}}</t>
  </si>
  <si>
    <t>T1= {{Q1}}+1
T2= {{Q2}}+2
T3= {{Q3}}+3
T11=Lemonlib.fractionToWords({{Q1}},{{T1}}, 'es') 
T22=Lemonlib.fractionToWords({{Q2}},{{T2}}, 'es')
T33=Lemonlib.fractionToWords({{Q3}},{{T3}}, 'es')
T01= \\frac{{{Q1}}}/{{{T1}}}
T02= \\frac{{{Q2}}}/{{{T2}}}
T03= \\frac{{{Q3}}}/{{{T3}}}</t>
  </si>
  <si>
    <t>{"id":"M3-NyO-22c-I-1","stimulus":"&lt;p&gt;Arrastra cada fracción hasta su expresión escrita.&lt;/p&gt;","hint":"&lt;p&gt;En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t>
  </si>
  <si>
    <t>Completa la siguiente oración.
{{T11}} se escribe en fracción como {{A1}}.</t>
  </si>
  <si>
    <t>T1= {{Q1}}+{{Q2}}
A1= \\frac{{{Q1}}}/{{{T1}}}
T11=Lemonlib.fractionToWords({{Q1}},{{T1}}, 'es')</t>
  </si>
  <si>
    <t>{"id":"M3-NyO-22c-E-1","stimulus":"&lt;p&gt;Completa la siguiente oración.&lt;/p&gt;","template":"&lt;p&gt;{{T11}} se escribe en fracción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'es')[0].toUpperCase() + Lemonlib.fractionToWords({{Q1}},{{T1}}, 'es').slice(1,)","temp":true},{"name":"A1","label":"{{function}}","function":"\\frac{{{Q1}}}{{{T1}}}"}],"uniques":true},"algorithm":{"name":"calculateOperation","params":{"method":"equivLiteral","keyboard":"INTERMEDIATE"}}}</t>
  </si>
  <si>
    <t>En una fiesta de cumpleaños quedan por repartir {{T11}} del pastel. Escribe esta cantidad como una fracción.
La fracción es {{A1}}.</t>
  </si>
  <si>
    <t>T1= {{Q1}}+{{Q2}}
T11= Lemonlib.fractionToWords({{Q1}},{{T1}}, 'es')
A1= \\frac{{{Q1}}}/{{{T1}}}</t>
  </si>
  <si>
    <t>{"id":"M3-NyO-22c-A-1","stimulus":"&lt;p&gt;En una fiesta de cumpleaños quedan por repartir {{T11}} del pastel.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</si>
  <si>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Lucía ha gastado {{T11}} de sus ahorros para ir al cine. Escribe esta cantidad como una fracción.
La fracción es {{A1}}.</t>
  </si>
  <si>
    <t>{"id":"M3-NyO-22c-A-2","stimulus":"&lt;p&gt;Lucía ha gastado {{T11}} de sus ahorros para ir al cine.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</si>
  <si>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Julieta ha leído {{T11}} de un libro. Escribe esta cantidad como una fracción.
La fracción es {{A1}}.</t>
  </si>
  <si>
    <t>{"id":"M3-NyO-22c-A-3","stimulus":"&lt;p&gt;Julieta ha leído {{T11}} de un libro.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t>
  </si>
  <si>
    <t>M3-NyO-22d</t>
  </si>
  <si>
    <t>Asocia una fracción con su representación gráfica y viceversa  (un dígito en numerador y hasta el número doce en el denominador)</t>
  </si>
  <si>
    <t>Selecciona la figura que representa la fracción 2/5.
M3-NyO-22d-1*
M3-NyO-22d-2*
M3-NyO-22d-3
M3-NyO-22d-4
M3-NyO-22d-5
M3-NyO-22d-6
M3-NyO-22d-7
M3-NyO-22d-8
M3-NyO-22d-9
M3-NyO-22d-10
(Se ven 3, 1 correcta)</t>
  </si>
  <si>
    <t>El &lt;b&gt;denominador&lt;/b&gt; es el número de partes iguales en las que se divide la figura. El &lt;b&gt;numerador&lt;/b&gt; es el número de partes seleccionadas.</t>
  </si>
  <si>
    <t>&lt;p&gt;El &lt;b&gt;denominador&lt;/b&gt;, 5 es el número de partes iguales en las que se divide la figura.&lt;/p&gt;&lt;p&gt;El &lt;b&gt;numerador&lt;b&gt;, 2, es el número de partes seleccionadas.&lt;p&gt;
(Si acaso, una imagen con las partes numeradas de la respuesta correcta)</t>
  </si>
  <si>
    <t>{"id":"M3-NyO-22d-I-1","stimulus":"&lt;p&gt;Selecciona la figura que representa la fracción &lt;span class=\"fr-math-v2 fr-draggable\" contenteditable=\"false\" data-original-math=\"\\(\\frac{2}{5}\\)\" draggable=\"true\"&gt;\\(\\frac{2}{5}\\)&lt;/span&gt;.&lt;/p&gt;","hint":"&lt;p&gt;El &lt;b&gt;denominador&lt;/b&gt; es el número de partes iguales en las que se divide la figura. El &lt;b&gt;numerador&lt;/b&gt; es el número de partes seleccionadas.&lt;/p&gt;","feedback":"&lt;p&gt;El &lt;b&gt;denominador,&lt;/b&gt; 5, es el número de partes iguales en las que se divide la figura.&lt;/p&gt;&lt;p&gt;El &lt;b&gt;numerador,&lt;/b&gt; 2, es el número de partes seleccionadas.&lt;/p&gt;","seed":{"parameters":[],"calculated":[{"name":"A1","label":"&lt;img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</si>
  <si>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2/6.
M3-NyO-22d-1
M3-NyO-22d-2
M3-NyO-22d-3*
M3-NyO-22d-4*
M3-NyO-22d-5
M3-NyO-22d-6
M3-NyO-22d-7
M3-NyO-22d-8
M3-NyO-22d-9
M3-NyO-22d-10
(Se ven 3, 1 correcta)</t>
  </si>
  <si>
    <t>&lt;p&gt;El &lt;b&gt;denominador,&lt;/b&gt; 6, es el número de partes iguales en las que se divide la figura.&lt;/p&gt;&lt;p&gt;El  &lt;b&gt;numerador,&lt;/b&gt; 2, es el número de partes seleccionadas.&lt;p&gt;
(Si acaso, una imagen con las partes numeradas de la respuesta correcta)</t>
  </si>
  <si>
    <t>{"id":"M3-NyO-22d-I-2","stimulus":"&lt;p&gt;Selecciona la figura que representa la fracción &lt;span class=\"fr-math-v2 fr-draggable\" contenteditable=\"false\" data-original-math=\"\\(\\frac{2}{6}\\)\" draggable=\"true\"&gt;\\(\\frac{2}{6}\\)&lt;/span&gt;.&lt;/p&gt;","hint":"&lt;p&gt;El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t>
  </si>
  <si>
    <t>Selecciona la figura que representa la fracción 3/6.
M3-NyO-22d-1
M3-NyO-22d-2
M3-NyO-22d-3
M3-NyO-22d-4
M3-NyO-22d-5*
M3-NyO-22d-6*
M3-NyO-22d-7
M3-NyO-22d-8
M3-NyO-22d-9
M3-NyO-22d-10
(Se ven 3, 1 correcta)</t>
  </si>
  <si>
    <t>&lt;p&gt;El &lt;b&gt;denominador,&lt;/b&gt; 6, es el número de partes iguales en las que se divide la figura.&lt;/p&gt;&lt;p&gt;El &lt;b&gt;numerador,&lt;/b&gt; 3, es el número de partes seleccionadas.&lt;p&gt;
(Si acaso, una imagen con las partes numeradas de la respuesta correcta)</t>
  </si>
  <si>
    <t>{"id":"M3-NyO-22d-I-3","stimulus":"&lt;p&gt;Selecciona la figura que representa la fracción &lt;span class=\"fr-math-v2 fr-draggable\" contenteditable=\"false\" data-original-math=\"\\(\\frac{3}{6}\\)\" draggable=\"true\"&gt;\\(\\frac{3}{6}\\)&lt;/span&gt;.&lt;/p&gt;","hint":"&lt;p&gt;El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3,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</si>
  <si>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7/9.
M3-NyO-22d-1
M3-NyO-22d-2
M3-NyO-22d-3
M3-NyO-22d-4
M3-NyO-22d-5
M3-NyO-22d-6
M3-NyO-22d-7*
M3-NyO-22d-8*
M3-NyO-22d-9
M3-NyO-22d-10
(Se ven 3, 1 correcta)</t>
  </si>
  <si>
    <t>&lt;p&gt;El &lt;b&gt;denominador,&lt;/b&gt; 9, es el número de partes iguales en las que se divide la figura.&lt;/p&gt;&lt;p&gt;El &lt;b&gt;numerador,&lt;/b&gt; 7, es el número de partes seleccionadas.&lt;p&gt;
(Si acaso, una imagen con las partes numeradas de la respuesta correcta)</t>
  </si>
  <si>
    <t>{"id":"M3-NyO-22d-I-4","stimulus":"&lt;p&gt;Selecciona la figura que representa la fracción &lt;span class=\"fr-math-v2 fr-draggable\" contenteditable=\"false\" data-original-math=\"\\(\\frac{7}{9}\\)\" draggable=\"true\"&gt;\\(\\frac{7}{9}\\)&lt;/span&gt;.&lt;/p&gt;","hint":"&lt;p&gt;El &lt;b&gt;denominador&lt;/b&gt; es el número de partes iguales en las que se divide la figura. El &lt;b&gt;numerador&lt;/b&gt; es el número de partes seleccionadas.&lt;/p&gt;","feedback":"&lt;p&gt;El &lt;b&gt;denominador,&lt;/b&gt; 9, es el número de partes iguales en las que se divide la figura.&lt;/p&gt;&lt;p&gt;El &lt;b&gt;numerador,&lt;/b&gt; 7,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t>
  </si>
  <si>
    <t>Selecciona la figura que representa la fracción 4/7.
M3-NyO-22d-1
M3-NyO-22d-2
M3-NyO-22d-3
M3-NyO-22d-4
M3-NyO-22d-5
M3-NyO-22d-6
M3-NyO-22d-7
M3-NyO-22d-8
M3-NyO-22d-9*
M3-NyO-22d-10*
(Se ven 3, 1 correcta)</t>
  </si>
  <si>
    <t>&lt;p&gt;El &lt;b&gt;denominador,&lt;/b&gt; 7, es el número de partes iguales en las que se divide la figura.&lt;/p&gt;&lt;p&gt;El &lt;b&gt;numerador,&lt;/b&gt; 4, es el número de partes seleccionadas.&lt;p&gt;</t>
  </si>
  <si>
    <t>{"id":"M3-NyO-22d-I-5","stimulus":"&lt;p&gt;Selecciona la figura que representa la fracción &lt;span class=\"fr-math-v2 fr-draggable\" contenteditable=\"false\" data-original-math=\"\\(\\frac{4}{7}\\)\" draggable=\"true\"&gt;\\(\\frac{4}{7}\\)&lt;/span&gt;.&lt;/p&gt;","hint":"&lt;p&gt;El &lt;b&gt;denominador&lt;/b&gt; es el número de partes iguales en las que se divide la figura. El &lt;b&gt;numerador&lt;/b&gt; es el número de partes seleccionadas.&lt;/p&gt;","feedback":"&lt;p&gt;El &lt;b&gt;denominador,&lt;/b&gt; 7, es el número de partes iguales en las que se divide la figura.&lt;/p&gt;&lt;p&gt;El &lt;b&gt;numerador,&lt;/b&gt; 4,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t>
  </si>
  <si>
    <t>Escribe qué fracción representa la zona coloreada de esta figura.
Imagen M3-NyO-22d-1/M3-NyO-22d-2 (que se alternen aleatoriamente)
La zona coloreada representa {{A1}} de la figura.</t>
  </si>
  <si>
    <t>A1 = 2/5</t>
  </si>
  <si>
    <t>&lt;p&gt;El &lt;b&gt;denominador,&lt;/b&gt; 5 es el número de partes iguales en las que se divide la figura.&lt;/p&gt;&lt;p&gt;El &lt;b&gt;numerador,&lt;b&gt; 2, es el número de partes seleccionadas.&lt;p&gt;
(Si acaso, una imagen con las partes numeradas de la respuesta correcta)</t>
  </si>
  <si>
    <t>{
    "id": "M3-NyO-22d-E-1",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&lt;b&gt;denominador&lt;/b&gt; es el número de partes seleccionadas.&lt;/p&gt;",
    "feedback": "&lt;p&gt;El &lt;b&gt;denominador,&lt;/b&gt; 5, es el número de partes iguales en las que se divide la figura.&lt;/p&gt;&lt;p&gt;El &lt;b&gt;denominador,&lt;/b&gt; 2, es el número de partes seleccionadas.&lt;/p&gt;",
    "seed": {
        "parameters": [
            {
                "name": "Q1",
                "list": [
                    "M3_NyO_22d_1.svg",
                    "M3_NyO_22d_2.svg"
                ]
            }
        ],
        "calculated": [
            {
                "name": "A1",
                "function": "\\frac{2}{5}"
            }
        ],
        "uniques": true
    },
    "algorithm": {
        "name": "calculateOperation",
        "params": {
            "method": "equivLiteral",
            "keyboard": "INTERMEDIATE"
        }
    }
}</t>
  </si>
  <si>
    <t>Escribe qué fracción representa la zona coloreada de esta figura.
Imagen M3-NyO-22d-3/M3-NyO-22d-4 (que se alternen aleatoriamente)
La zona coloreada representa {{A1}} de la figura.</t>
  </si>
  <si>
    <t>A1 = 2/6</t>
  </si>
  <si>
    <t>{
    "id": "M3-NyO-22d-E-2",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2, es el número de partes seleccionadas.&lt;/p&gt;",
    "seed": {
        "parameters": [
            {
                "name": "Q1",
                "list": [
                    "M3_NyO_22d_3.svg",
                    "M3_NyO_22d_4.svg"
                ]
            }
        ],
        "calculated": [
            {
                "name": "A1",
                "function": "\\frac{2}{6}"
            }
        ],
        "uniques": true
    },
    "algorithm": {
        "name": "calculateOperation",
        "params": {
            "method": "equivLiteral",
            "keyboard": "INTERMEDIATE"
        }
    }
}</t>
  </si>
  <si>
    <t>Escribe qué fracción representa la zona coloreada de esta figura.
Imagen M3-NyO-22d-5/M3-NyO-22d-6 (que se alternen aleatoriamente)
La zona coloreada representa {{A1}} de la figura.</t>
  </si>
  <si>
    <t>A1 = 3/6</t>
  </si>
  <si>
    <t>{
    "id": "M3-NyO-22d-E-3",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3, es el número de partes seleccionadas.&lt;/p&gt;",
    "seed": {
        "parameters": [
            {
                "name": "Q1",
                "list": [
                    "M3_NyO_22d_5.svg",
                    "M3_NyO_22d_6.svg"
                ]
            }
        ],
        "calculated": [
            {
                "name": "A1",
                "function": "\\frac{3}{6}"
            }
        ],
        "uniques": true
    },
    "algorithm": {
        "name": "calculateOperation",
        "params": {
            "method": "equivLiteral",
            "keyboard": "INTERMEDIATE"
        }
    }
}</t>
  </si>
  <si>
    <t>Escribe qué fracción representa la zona coloreada de esta figura.
Imagen M3-NyO-22d-7/M3-NyO-22d-8 (que se alternen aleatoriamente)
La zona coloreada representa {{A1}} de la figura.</t>
  </si>
  <si>
    <t>A1 = 7/9</t>
  </si>
  <si>
    <t>{
    "id": "M3-NyO-22d-E-4",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9, es el número de partes iguales en las que se divide la figura.&lt;/p&gt;&lt;p&gt;El &lt;b&gt;numerador,&lt;/b&gt; 7, es el número de partes seleccionadas.&lt;/p&gt;",
    "seed": {
        "parameters": [
            {
                "name": "Q1",
                "list": [
                    "M3_NyO_22d_7.svg",
                    "M3_NyO_22d_8.svg"
                ]
            }
        ],
        "calculated": [
            {
                "name": "A1",
                "function": "\\frac{7}{9}"
            }
        ],
        "uniques": true
    },
    "algorithm": {
        "name": "calculateOperation",
        "params": {
            "method": "equivLiteral",
            "keyboard": "INTERMEDIATE"
        }
    }
}</t>
  </si>
  <si>
    <t>Escribe qué fracción representa la zona coloreada de esta figura.
Imagen M3-NyO-22d-9/M3-NyO-22d-10 (que se alternen aleatoriamente)
La zona coloreada representa {{A1}} de la figura.</t>
  </si>
  <si>
    <t>A1 = 4/7</t>
  </si>
  <si>
    <t>{
    "id": "M3-NyO-22d-E-5",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7, es el número de partes iguales en las que se divide la figura.&lt;/p&gt;&lt;p&gt;El &lt;b&gt;numerador,&lt;/b&gt; 4, es el número de partes seleccionadas.&lt;/p&gt;",
    "seed": {
        "parameters": [
            {
                "name": "Q1",
                "list": [
                    "M3_NyO_22d_9.svg",
                    "M3_NyO_22d_10.svg"
                ]
            }
        ],
        "calculated": [
            {
                "name": "A1",
                "function": "\\frac{4}{7}"
            }
        ],
        "uniques": true
    },
    "algorithm": {
        "name": "calculateOperation",
        "params": {
            "method": "equivLiteral",
            "keyboard": "INTERMEDIATE"
        }
    }
}</t>
  </si>
  <si>
    <t>Han sobrado las siguentes porciones de una lasaña. Expresa esta cantidad en forma de fracción.
Imagen: M3-NyO-22d-11
Han sobrado {{A1}} de la lasaña.</t>
  </si>
  <si>
    <t>A1 = 3/10</t>
  </si>
  <si>
    <t>&lt;p&gt;El &lt;b&gt;denominador,&lt;/b&gt; 10, es el número de partes iguales en las que se divide la figura.&lt;/p&gt;&lt;p&gt;El &lt;b&gt;numerador,&lt;/b&gt; 3, es el número de porciones pintadas.&lt;p&gt;
(Si acaso, una imagen con las partes numeradas de la respuesta correcta)</t>
  </si>
  <si>
    <t>{"id":"M3-NyO-22d-A-1","stimulus":"&lt;p&gt;Han sobrado las siguentes porciones de una lasaña. Expresa esta cantidad en forma de fracción.&lt;/p&gt;&lt;img src='https://blueberry-assets.oneclick.es/M3_NyO_22d_11.svg' width=\"300\"&gt;","template":"&lt;p&gt;Han sobrado {{response}} de la lasaña.&lt;/p&gt;","hint":"&lt;p&gt;El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3, es el número de porciones pintadas.&lt;/p&gt;","seed":{"parameters":[],"calculated":[{"name":"A1","function":"\\frac{3}{10}"}],"uniques":true},"algorithm":{"name":"calculateOperation","params":{"method":"equivLiteral","keyboard":"INTERMEDIATE"}}}</t>
  </si>
  <si>
    <t>Jorge ha pintado los siguientes pétalos de una flor. ¿Que fracción representan respecto al total?
Imagen: M3-NyO-22d-12
La fracción de pétalos pintados son {{A1}} del total.</t>
  </si>
  <si>
    <t>A1 = 8/12</t>
  </si>
  <si>
    <t>&lt;p&gt;El &lt;b&gt;denominador,&lt;/b&gt; 12, es el número de partes iguales en las que se divide la flor.&lt;/p&gt;&lt;p&gt;El &lt;b&gt;numerador,&lt;/b&gt; 8, es el número de pétalos pintados.&lt;p&gt;</t>
  </si>
  <si>
    <t>{"id":"M3-NyO-22d-A-2","stimulus":"&lt;p&gt;Jorge ha pintado los siguientes pétalos de una flor. ¿Que fracción representan respecto al total?&lt;/p&gt;&lt;img src='https://blueberry-assets.oneclick.es/M3_NyO_22d_12.svg' width=\"300\"&gt;","template":"&lt;p&gt;La fracción de pétalos pintados son {{response}} del total.&lt;/p&gt;","hint":"&lt;p&gt;El &lt;b&gt;denominador&lt;/b&gt; es el número de partes iguales en las que se divide la figura. El &lt;b&gt;numerador&lt;/b&gt; es el número de partes seleccionadas.&lt;/p&gt;","feedback":"&lt;p&gt;El &lt;b&gt;denominador,&lt;/b&gt; 12, es el número de partes iguales en las que se divide la figura.&lt;/p&gt;&lt;p&gt;El &lt;b&gt;numerador,&lt;/b&gt; 8, es el número de pétalos pintados.&lt;/p&gt;","seed":{"parameters":[],"calculated":[{"name":"A1","function":"\\frac{8}{12}"}],"uniques":true},"algorithm":{"name":"calculateOperation","params":{"method":"equivLiteral","keyboard":"INTERMEDIATE"}}}</t>
  </si>
  <si>
    <t>A Rocío le han dado tantos gajos de una naranja como los que aparecen en la imagen. ¿Cuántos gajos le han dado?
Imagen: M3-NyO-22d-13
Le han dado {{A1}} de la naranja.</t>
  </si>
  <si>
    <t>A1 = 4/10</t>
  </si>
  <si>
    <t>&lt;p&gt;El &lt;b&gt;denominador,&lt;/b&gt; 10, es el número de partes iguales en las que se divide la figura.&lt;/p&gt;&lt;p&gt;El &lt;b&gt;numerador,&lt;/b&gt; 4, es el número de gajos pintados.&lt;p&gt;
(Si acaso, una imagen con las partes numeradas de la respuesta correcta)</t>
  </si>
  <si>
    <t>{"id":"M3-NyO-22d-A-3","stimulus":"&lt;p&gt;A Rocío le han dado tantos gajos de una naranja como los que aparecen en la imagen. ¿Cuántos gajos le han dado?&lt;/p&gt;&lt;img src='https://blueberry-assets.oneclick.es/M3_NyO_22d_13.svg' width=\"300\"&gt;","template":"&lt;p&gt;Le han dado {{response}} de la naranja.&lt;/p&gt;","hint":"&lt;p&gt;El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4, es el número de gajos pintados.&lt;/p&gt;","seed":{"parameters":[],"calculated":[{"name":"A1","function":"\\frac{4}{10}"}],"uniques":true},"algorithm":{"name":"calculateOperation","params":{"method":"equivLiteral","keyboard":"INTERMEDIATE"}}}</t>
  </si>
  <si>
    <t>Un granjero ha dividido un huerto en partes iguales y ha plantado tomates en una porción de tierra como la de la imagen. ¿Qué fracción representa esta parte del huerto?
Imagen: M3-NyO-22d-14
Ha plantado tomates en {{A1}} del huerto.</t>
  </si>
  <si>
    <t>A1 = 5/8</t>
  </si>
  <si>
    <t>&lt;p&gt;El &lt;b&gt;denominador,&lt;/b&gt; 8, es el número de partes iguales en las que se divide la figura.&lt;/p&gt;&lt;p&gt;El &lt;b&gt;numerador&lt;/b&gt;, 5, es el número de partes pintadas.&lt;p&gt;
(Si acaso, una imagen con las partes numeradas de la respuesta correcta)</t>
  </si>
  <si>
    <t>{"id":"M3-NyO-22d-A-4","stimulus":"&lt;p&gt;Un granjero ha dividido un huerto en partes iguales y ha plantado tomates en una porción de tierra como la de la imagen. ¿Qué fracción representa esta parte del huerto?&lt;/p&gt;&lt;img src='https://blueberry-assets.oneclick.es/M3_NyO_22d_14.svg' width=\"300\"&gt;","template":"&lt;p&gt;Ha plantado tomates en {{response}} del huerto.&lt;/p&gt;","hint":"&lt;p&gt;El &lt;b&gt;denominador&lt;/b&gt; es el número de partes iguales en las que se divide la figura. El &lt;b&gt;numerador&lt;/b&gt; es el número de partes seleccionadas.&lt;/p&gt;","feedback":"&lt;p&gt;El &lt;b&gt;denominador,&lt;/b&gt; 8, es el número de partes iguales en las que se divide la figura.&lt;/p&gt;&lt;p&gt;El &lt;b&gt;numerador&lt;/b&gt;, 5, es el número de partes pintadas.&lt;/p&gt;","seed":{"parameters":[],"calculated":[{"name":"A1","function":"\\frac{5}{8}"}],"uniques":true},"algorithm":{"name":"calculateOperation","params":{"method":"equivLiteral","keyboard":"INTERMEDIATE"}}}</t>
  </si>
  <si>
    <t>Alejo tiene una caja con tantos quesitos como los de la imagen. ¿Qué fracción de quesitos le quedan?
Imagen: M3-NyO-22d-15
Le quedan {{A1}} quesitos.</t>
  </si>
  <si>
    <t>&lt;p&gt;El &lt;b&gt;denominador,&lt;/b&gt; 6, es el número de partes iguales en las que se divide la figura.&lt;/p&gt;&lt;p&gt;El  &lt;b&gt;numerador,&lt;/b&gt; 2, es el número de quesitos pintados.&lt;p&gt;
(Si acaso, una imagen con las partes numeradas de la respuesta correcta)</t>
  </si>
  <si>
    <t>{"id":"M3-NyO-22d-A-5","stimulus":"&lt;p&gt;Alejo tiene una caja con tantos quesitos como los de la imagen. ¿Qué fracción de quesitos le quedan?&lt;/p&gt;&lt;img src='https://blueberry-assets.oneclick.es/M3_NyO_22d_15.svg' width=\"300\"&gt;","template":"&lt;p&gt;Le quedan {{response}} quesitos.&lt;/p&gt;","hint":"&lt;p&gt;El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quesitos pintados.&lt;/p&gt;","seed":{"parameters":[],"calculated":[{"name":"A1","function":"\\frac{2}{6}"}],"uniques":true},"algorithm":{"name":"calculateOperation","params":{"method":"equivLiteral","keyboard":"INTERMEDIATE"}}}</t>
  </si>
  <si>
    <t>M3-NyO-22e</t>
  </si>
  <si>
    <t>Reconoce el símbolo de la división con el de la raya de fracción</t>
  </si>
  <si>
    <t>¿A qué operación equivale la fracción {{Q1}}{{T1}}?
{{Q1}} : {{T1}}*
{{Q1}} + {{T1}}
{{Q1}} − {{T1}}
{{Q1}} × {{T1}}
{{Q1}}&lt;sup&gt;{{T1}}&lt;/sup&gt;
(Se ven 3)</t>
  </si>
  <si>
    <t>Q1-Q2: Mín = 1; Máx = 9; Step = 1</t>
  </si>
  <si>
    <t>Una fracción es equivalente a una división.</t>
  </si>
  <si>
    <t>&lt;p&gt;Una fracción es equivalente a una división.&lt;/p&gt;&lt;p&gt;{{Q1}} : {{T1}} = {{Q1}}/{{T1}}&lt;/p&gt;</t>
  </si>
  <si>
    <t>{
    "id": "M3-NyO-22e-I-1",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</si>
  <si>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Escribe la división {{Q1}} : {{T1}} en forma de fracción.
La división es equivalente a la fracción {{A1}}.</t>
  </si>
  <si>
    <t>T1 = {{Q1}}+{{Q2}}
A1 = {{Q1}}/{{T1}}</t>
  </si>
  <si>
    <t>{"id":"M3-NyO-22e-E-1","stimulus":"&lt;p&gt;Escribe la división {{Q1}} : {{T1}} en forma de fracción.&lt;/p&gt;","template":"&lt;p&gt;La división es equivalente a la fracción {{response}}.&lt;/p&gt;","hint":"Una fracción es equivalente a una división.","feedback":"&lt;p&gt;Una fracción es equivalente a una división.&lt;/p&gt;&lt;p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t>
  </si>
  <si>
    <t>M3-NyO-22g</t>
  </si>
  <si>
    <t>Entiende que una fracción representa una parte de un total</t>
  </si>
  <si>
    <t>&lt;p&gt;Una tienda ha vendido {{Q1}} de las {{T1}} lámparas que tenían en el escaparate. ¿Cómo se expresa la fracción de las lámparas vendidas?&lt;/p&gt;
{{Q1}}/{{T1}}*
{{T1}}/{{Q1}}
1/{{T1}}</t>
  </si>
  <si>
    <t>Q1= Min=2; Max= 9; Step=1
Q2= Min=1; Max= 9; Step=1
uniques: false</t>
  </si>
  <si>
    <t>&lt;p&gt;Una fracción está formada por un numerador y un denominador.&lt;/p&gt;</t>
  </si>
  <si>
    <t>&lt;p&gt;La fracción es {{Q1}}/{{T1}}.&lt;/p&gt;&lt;p&gt;{{Q1}} → &lt;b&gt;numerador&lt;/b&gt;: el número de partes respecto al total.&lt;/p&gt;&lt;p&gt;{{T1}} → &lt;b&gt;denominador&lt;/b&gt;: el número de partes iguales en las que se divide el total.&lt;/p&gt;</t>
  </si>
  <si>
    <t>{"id":"M3-NyO-22g-I-1","stimulus":"&lt;p&gt;Una tienda ha vendido {{Q1}} de las {{T1}} lámparas que tenían en el escaparate. ¿Cómo se expresa la fracción de las lámparas vendidas?&lt;/p&gt;","template":"&lt;p&gt;La fracción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total.&lt;/p&gt;","seed":{"parameters":[{"name":"Q1","label":null,"min":2,"max":9,"step":1},{"name":"Q2","label":null,"min":2,"max":9,"step":1}],"calculated":[{"name":"T1","label":"{{function}}","function":"{{Q1}}+{{Q2}}","temp":true},{"name":"A1","label":"&lt;span class=\"fr-math-v2 fr-draggable\" contenteditable=\"false\" data-original-math=\"\\(\\frac{{{Q1}}}{{{T1}}}\\)\" draggable=\"true\"&gt;\\(\\frac{{{Q1}}}{{{T1}}}\\)&lt;/span&gt;"},{"name":"A2","label":"&lt;span class=\"fr-math-v2 fr-draggable\" contenteditable=\"false\" data-original-math=\"\\(\\frac{{{T1}}}{{{Q1}}}\\)\" draggable=\"true\"&gt;\\(\\frac{{{T1}}}{{{Q1}}}\\)&lt;/span&gt;","incorrect":true},{"name":"A3","label":"&lt;span class=\"fr-math-v2 fr-draggable\" contenteditable=\"false\" data-original-math=\"\\(\\frac{{{1}}}{{{T1}}}\\)\" draggable=\"true\"&gt;\\(\\frac{{{1}}}{{{T1}}}\\)&lt;/span&gt;","incorrect":true}],"uniques":true},"algorithm":{"name":"calculateOperation","template":"Cloze with drag &amp; drop","params":{"keyboard":"INTERMEDIATE"}}}</t>
  </si>
  <si>
    <t>&lt;p&gt;Jesús va a hacer una tortilla con {{Q1}} huevos de una caja de 12. ¿Qué fracción de huevos va a utilizar?&lt;/p&gt;
{{Q1}}/12*
12/{{Q1}}
1/{{Q1}}</t>
  </si>
  <si>
    <t>Q1= Min=2; Max= 11; Step=1</t>
  </si>
  <si>
    <t>N/A</t>
  </si>
  <si>
    <t>&lt;p&gt;La fracción es {{Q1}}/12.&lt;/p&gt;&lt;p&gt;{{Q1}} → &lt;b&gt;numerador&lt;/b&gt;: el número de partes respecto al total.&lt;/p&gt;&lt;p&gt;12 → &lt;b&gt;denominador&lt;/b&gt;: el número de partes iguales en las que se divide el total.&lt;/p&gt;</t>
  </si>
  <si>
    <t>{"id":"M3-NyO-22g-I-2","stimulus":"&lt;p&gt;Jesús va a hacer una tortilla con {{Q1}} huevos de una caja de 12. ¿Qué fracción de huevos va a utilizar?&lt;/p&gt;","template":"&lt;p&gt;La fracción es {{response}}.&lt;/p&gt;","hint":"&lt;p&gt;Una fracción está formada por un numerador y un denominador.&lt;/p&gt;","feedback":"&lt;p&gt;La fracción es &lt;span class=\"fr-math-v2 fr-draggable\" contenteditable=\"false\" data-original-math=\"\\(\\frac{{{Q1}}}{12}\\)\" draggable=\"true\"&gt;\\(\\frac{{{Q1}}}{12}\\)&lt;/span&gt;.&lt;/p&gt;&lt;p&gt;{{Q1}} → &lt;b&gt;numerador:&lt;/b&gt; el número de partes respecto al total.&lt;/p&gt;&lt;p&gt;12 → &lt;b&gt;denominador:&lt;/b&gt; el número de partes iguales en las que se divide el total.&lt;/p&gt;","seed":{"parameters":[{"name":"Q1","label":null,"min":2,"max":11,"step":1}],"calculated":[{"name":"A1","label":"&lt;span class=\"fr-math-v2 fr-draggable\" contenteditable=\"false\" data-original-math=\"\\(\\frac{{{Q1}}}{12}\\)\" draggable=\"true\"&gt;\\(\\frac{{{Q1}}}{12}\\)&lt;/span&gt;"},{"name":"A2","label":"&lt;span class=\"fr-math-v2 fr-draggable\" contenteditable=\"false\" data-original-math=\"\\(\\frac{12}{{{Q1}}}\\)\" draggable=\"true\"&gt;\\(\\frac{12}{{{Q1}}}\\)&lt;/span&gt;","incorrect":true},{"name":"A3","label":"&lt;span class=\"fr-math-v2 fr-draggable\" contenteditable=\"false\" data-original-math=\"\\(\\frac{1}{{{Q1}}}\\)\" draggable=\"true\"&gt;\\(\\frac{1}{{{Q1}}}\\)&lt;/span&gt;","incorrect":true}],"uniques":true},"algorithm":{"name":"calculateOperation","template":"Cloze with drag &amp; drop","params":{"keyboard":"INTERMEDIATE"}}}</t>
  </si>
  <si>
    <t>&lt;p&gt;Valentina ha estado resfriada {{Q1}} días de una semana. ¿Cómo se expresan estos días en forma de fracción?&lt;p&gt;
{{Q1}}/7*
7/{{Q1}}
1/7</t>
  </si>
  <si>
    <t>Q1= Min=2; Max= 6; Step=1</t>
  </si>
  <si>
    <t>&lt;p&gt;La fracción es {{Q1}}/{{T1}}.&lt;/p&gt;&lt;p&gt;{{Q1}} → &lt;b&gt;numerador&lt;/b&gt;: el número de partes respecto al total.&lt;/p&gt;&lt;p&gt;7 → &lt;b&gt;denominador&lt;/b&gt;: el número de partes iguales en las que se divide el total.&lt;/p&gt;</t>
  </si>
  <si>
    <t>{"id":"M3-NyO-22g-I-3","stimulus":"&lt;p&gt;Valentina ha estado resfriada {{Q1}} días de una semana. ¿Cómo se expresan estos días en forma de fracción?&lt;/p&gt;","template":"&lt;p&gt;La fracción es {{response}}.&lt;/p&gt;","hint":"&lt;p&gt;Una fracción está formada por un numerador y un denominador.&lt;/p&gt;","feedback":"&lt;p&gt;La fracción es &lt;span class=\"fr-math-v2 fr-draggable\" contenteditable=\"false\" data-original-math=\"\\(\\frac{{{Q1}}}{7}\\)\" draggable=\"true\"&gt;\\(\\frac{{{Q1}}}{7}\\)&lt;/span&gt;.&lt;/p&gt;&lt;p&gt;{{Q1}} → &lt;b&gt;numerador:&lt;/b&gt; el número de partes respecto al total.&lt;/p&gt;&lt;p&gt;12 → &lt;b&gt;denominador:&lt;/b&gt; el número de partes iguales en las que se divide el total.&lt;/p&gt;","seed":{"parameters":[{"name":"Q1","label":null,"min":2,"max":6,"step":1}],"calculated":[{"name":"A1","label":"&lt;span class=\"fr-math-v2 fr-draggable\" contenteditable=\"false\" data-original-math=\"\\(\\frac{{{Q1}}}{7}\\)\" draggable=\"true\"&gt;\\(\\frac{{{Q1}}}{7}\\)&lt;/span&gt;"},{"name":"A2","label":"&lt;span class=\"fr-math-v2 fr-draggable\" contenteditable=\"false\" data-original-math=\"\\(\\frac{7}{{{Q1}}}\\)\" draggable=\"true\"&gt;\\(\\frac{7}{{{Q1}}}\\)&lt;/span&gt;","incorrect":true},{"name":"A3","label":"&lt;span class=\"fr-math-v2 fr-draggable\" contenteditable=\"false\" data-original-math=\"\\(\\frac{1}{{{Q1}}}\\)\" draggable=\"true\"&gt;\\(\\frac{1}{{{Q1}}}\\)&lt;/span&gt;","incorrect":true}],"uniques":true},"algorithm":{"name":"calculateOperation","template":"Cloze with drag &amp; drop","params":{"keyboard":"INTERMEDIATE"}}}</t>
  </si>
  <si>
    <t>&lt;p&gt;Al ayudar a poner la mesa, Manuel solo ha puesto {{Q1}} tenedores para las {{T1}} personas que van a comer. Escribe la fracción de tenedores que hay sobre la mesa.&lt;/p&gt;
&lt;p&gt;La fracción de tenedores es {{A1}}.&lt;/p&gt;</t>
  </si>
  <si>
    <t>{"id":"M3-NyO-22g-E-1","stimulus":"&lt;p&gt;Al ayudar a poner la mesa, Manuel solo ha puesto {{Q1}} tenedores para las {{T1}} personas que van a comer. Escribe la fracción de tenedores que hay sobre la mesa.&lt;/p&gt;","template":"&lt;p&gt;La fracción de tenedores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t>
  </si>
  <si>
    <t>&lt;p&gt;Luis ha comido {{Q1}} porciones de una &lt;i&gt;pizza&lt;/i&gt; partida en 8 partes. Escribe la fracción de &lt;i&gt;pizza&lt;/i&gt; que ha comido Luis.&lt;/p&gt;
&lt;p&gt;Ha comido {{A1}} de la &lt;i&gt;pizza.&lt;/i&gt;&lt;/p&gt;</t>
  </si>
  <si>
    <t>Q1= Min=2; Max= 7; Step=1</t>
  </si>
  <si>
    <t>A1 = {{Q1}}/8</t>
  </si>
  <si>
    <t>&lt;p&gt;La fracción es {{Q1}}/8.&lt;/p&gt;&lt;p&gt;{{Q1}} → &lt;b&gt;numerador&lt;/b&gt;: el número de partes respecto al total.&lt;/p&gt;&lt;p&gt;8 → &lt;b&gt;denominador&lt;/b&gt;: el número de partes iguales en las que se divide el total.&lt;/p&gt;</t>
  </si>
  <si>
    <t>{"id":"M3-NyO-22g-E-2","stimulus":"&lt;p&gt;Luis ha comido {{Q1}} porciones de una &lt;i&gt;pizza&lt;/i&gt; partida en 8 partes. Escribe la fracción de &lt;i&gt;pizza&lt;/i&gt; que ha comido Luis.&lt;/p&gt;","template":"&lt;p&gt;Ha comido {{response}} de la &lt;i&gt;pizza.&lt;/i&gt;&lt;/p&gt;","hint":"&lt;p&gt;Una fracción está formada por un numerador y un denominador.&lt;/p&gt;","feedback":"&lt;p&gt;La fracción es &lt;span class=\"fr-math-v2 fr-draggable\" contenteditable=\"false\" data-original-math=\"\\(\\frac{{{Q1}}}{8}\\)\" draggable=\"true\"&gt;\\(\\frac{{{Q1}}}{8}\\)&lt;/span&gt;.&lt;/p&gt;&lt;p&gt;{{Q1}} → &lt;b&gt;numerador:&lt;/b&gt; el número de partes respecto al total.&lt;/p&gt;&lt;p&gt;8 → &lt;b&gt;denominador:&lt;/b&gt; el número de partes iguales en las que se divide el total.&lt;/p&gt;","seed":{"parameters":[{"name":"Q1","label":null,"min":2,"max":7,"step":1}],"calculated":[{"name":"A1","label":"{{function}}","function":"\\frac{{{Q1}}}{8}"}],"uniques":true},"algorithm":{"name":"calculateOperation","params":{"method":"equivLiteral","keyboard":"INTERMEDIATE"}}}</t>
  </si>
  <si>
    <t>&lt;p&gt;En una página de un álbum hay {{T1}} huecos y {{Q1}} tienen fotografías. Escribe cuál es la fracción de fotografías en esta página.&lt;/p&gt;
&lt;p&gt;La página tiene {{A1}} ocupados.&lt;/p&gt;</t>
  </si>
  <si>
    <t>{"id":"M3-NyO-22g-E-3","stimulus":"&lt;p&gt;En una página de un álbum de fotos hay {{T1}} huecos y {{Q1}} tienen fotografías. Escribe cuál es la fracción de fotografías en esta página.&lt;/p&gt;","template":"&lt;p&gt;La página tiene {{response}} ocupados.&lt;/p&gt;","hint":"&lt;p&gt;Una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t>
  </si>
  <si>
    <t>M3-NyO-23a</t>
  </si>
  <si>
    <t>Ordena fracciones con el mismo denominador (num: 1 cifra; den: menor que 12)</t>
  </si>
  <si>
    <t>Selecciona la comparación correcta.
{{Q1}}/{{T10}} &lt; {{T2}}/{{T10}}*
{{T3}}/{{T11}} &gt; {{Q4}}/{{T11}}*
{{T5}}/{{T12}} &lt; {{Q6}}/{{T12}}
{{Q7}}/{{T13}} &gt; {{T8}}/{{T13}}
(se ven 3 opciones)</t>
  </si>
  <si>
    <t xml:space="preserve">Señala que conjunto de fracciones, está ordenado correctamente, de menor a mayor
A1 &lt; A2 &lt; A3
A4 &lt; A5 &lt; A6 *
A7 &lt; A8 &lt; A9
A10 &lt; A11 &lt; A12
</t>
  </si>
  <si>
    <t>Q1-Q8: Mín = 1; Máx = 9; Step = 1</t>
  </si>
  <si>
    <t>T2 = {{Q1}}+{{Q2}}
T3 = {{Q3}}+{{Q4}}
T5 = {{Q5}}+{{Q6}}
T8 = {{Q7}}+{{Q8}}
T10 = math.max({{Q1}}, {{Q2}})+{{Q3}}
T11 = math.max({{Q3}}, {{Q4}})+{{Q5}}
T12 = math.max({{Q5}}, {{Q6}})+{{Q7}}
T13 = math.max({{Q7}}, {{Q8}})+{{Q1}}</t>
  </si>
  <si>
    <t>Cuando los denominadores son iguales, se comparan los numeradores.</t>
  </si>
  <si>
    <t>&lt;p&gt;Cuando los denominadores son iguales, hay que comparar los numeradores.&lt;/p&gt;&lt;p&gt;Por ejemplo, {{Q1}}/{{T10}} &lt; {{T2}}/{{T10}}  porque {{Q1}} &lt; {{T2}}.&lt;/p&gt;
(No TE individual)</t>
  </si>
  <si>
    <t>{
    "id": "M3-NyO-23a-I-1",
    "stimulus": "&lt;p&gt;Selecciona la comparación correcta.&lt;/p&gt;",
    "hint": "&lt;p&gt;Cuando los denominadores son iguales, se comparan los numeradores.&lt;/p&gt;",
    "feedback": "&lt;p&gt;Cuando los denominadores son iguales, hay que comparar los numeradores.&lt;/p&gt;&lt;p&gt;Por ejemplo, &lt;span class=\"fr-math-v2 fr-draggable\" contenteditable=\"false\" data-original-math=\"\\(\\frac{{{Q1}}}{{{T10}}}\\)\" draggable=\"true\"&gt;\\(\\frac{{{Q1}}}{{{T10}}}\\)&lt;/span&gt; &lt; &lt;span class=\"fr-math-v2 fr-draggable\" contenteditable=\"false\" data-original-math=\"\\(\\frac{{{T2}}}{{{T10}}}\\)\" draggable=\"true\"&gt;\\(\\frac{{{T2}}}{{{T10}}}\\)&lt;/span&gt; porque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
            "showCheckIcon": false,
            "columns": 3
        }
    }
}</t>
  </si>
  <si>
    <t>Ordena las siguientes fracciones de menor a mayor.
{{A1}}
{{A2}}
{{A3}}</t>
  </si>
  <si>
    <t xml:space="preserve">Ordena 75/10, 58/10 y 33/10, de menor a mayor.
.../... &gt;  .../... &gt; .../...
</t>
  </si>
  <si>
    <t>Order list</t>
  </si>
  <si>
    <t>Q1-Q4: mín = 1; máx = 9; step = 1</t>
  </si>
  <si>
    <t>T1 = math.max({{Q2}}, {{Q3}}, {{Q4}})+{{Q1}}
A1 = {{Q2}}/{{T1}}
A2 = {{Q3}}/{{T1}}
A3 = {{Q4}}/{{T1}}
Ordenar según los valores de Q2, Q3 y Q4, ASC</t>
  </si>
  <si>
    <t>&lt;p&gt;Cuando los denominadores son iguales, se comparan los numeradores.&lt;/p&gt;&lt;p&gt;Es decir, {{T2}}/{{T1}} &lt; {{T3}}/{{T1}} &lt; {{T4}}/{{T1}} porque {{T2}} &lt; {{T3}} &lt; {{T4}}.&lt;/p&gt;</t>
  </si>
  <si>
    <t>T2 = math.min({{Q2}},{{Q3}},{{Q4}})
T3 = {{Q2}}+{{Q3}}+{{Q4}}-math.min({{Q2}},{{Q3}},{{Q4}})-math.max({{Q2}},{{Q3}},{{Q4}})
T4 = math.max({{Q2}},{{Q3}},{{Q4}})</t>
  </si>
  <si>
    <t>{"id":"M3-NyO-23a-E-1","stimulus":"&lt;p&gt;Arrastra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</si>
  <si>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Ordena las siguientes fracciones de mayor a menor.
{{A1}}
{{A2}}
{{A3}}</t>
  </si>
  <si>
    <t xml:space="preserve">Ordena 51/15, 71/15 y 8/15, de mayor a menor.
.../... &gt;  .../... &gt; .../...
</t>
  </si>
  <si>
    <t>T1 = math.max({{Q2}}, {{Q3}}, {{Q4}})+{{Q1}}
A1 = {{Q2}}/{{T1}}
A2 = {{Q3}}/{{T1}}
A3 = {{Q4}}/{{T1}}
Ordenar según los valores de Q2, Q3 y Q4, DESC</t>
  </si>
  <si>
    <t>&lt;p&gt;Cuando los denominadores son iguales, se comparan los numeradores.&lt;/p&gt;&lt;p&gt;Es decir, {{T4}}/{{T1}} &gt; {{T3}}/{{T1}} &gt; {{T2}}/{{T1}} porque {{T4}} &gt; {{T3}} &gt; {{T2}}.&lt;/p&gt;</t>
  </si>
  <si>
    <t>{"id":"M3-NyO-23a-E-2","stimulus":"&lt;p&gt;Arrastra y ordena las siguientes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</si>
  <si>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t>En una plataforma, {{Q1}}/{{T1}} de las películas son de romance, {{Q2}}/{{T1}} son de aventuras y {{Q3}}/{{T1}}, de animación. Ordena de menor a mayor estas fracciones.
Romance: {{Q1}}/{{T1}}
Aventuras: {{Q2}}/{{T1}}
Animación: {{Q3}}/{{T1}}</t>
  </si>
  <si>
    <r>
      <rPr>
        <rFont val="Calibri"/>
        <color rgb="FF000000"/>
        <sz val="12.0"/>
      </rPr>
      <t>En una plataforma hay diferentes géneros de películas. {{Q1}}/{{</t>
    </r>
    <r>
      <rPr>
        <rFont val="Calibri"/>
        <color rgb="FF000000"/>
        <sz val="12.0"/>
      </rPr>
      <t>T1</t>
    </r>
    <r>
      <rPr>
        <rFont val="Calibri"/>
        <color rgb="FF000000"/>
        <sz val="12.0"/>
      </rPr>
      <t>}} son de terror, {{Q3}}/{{</t>
    </r>
    <r>
      <rPr>
        <rFont val="Calibri"/>
        <color rgb="FF000000"/>
        <sz val="12.0"/>
      </rPr>
      <t>T1</t>
    </r>
    <r>
      <rPr>
        <rFont val="Calibri"/>
        <color rgb="FF000000"/>
        <sz val="12.0"/>
      </rPr>
      <t>}} son acción y {{Q2}}/{{</t>
    </r>
    <r>
      <rPr>
        <rFont val="Calibri"/>
        <color rgb="FF000000"/>
        <sz val="12.0"/>
      </rPr>
      <t>T1</t>
    </r>
    <r>
      <rPr>
        <rFont val="Calibri"/>
        <color rgb="FF000000"/>
        <sz val="12.0"/>
      </rPr>
      <t>}} son de animación. Ordena, de menor a mayor, estas fracciones.
.../... &lt; .../... &lt; .../...</t>
    </r>
  </si>
  <si>
    <t>Q1-Q3: mín = 1; máx = 9; step = 1</t>
  </si>
  <si>
    <t>T1 = {{Q1}}+{{Q2}}+{{Q3}})
Ordenar según los valores de Q1, Q2 y Q3, ASC</t>
  </si>
  <si>
    <t>T2 = math.min({{Q1}},{{Q2}},{{Q3}})
T3 = {{Q1}}+{{Q2}}+{{Q3}}-math.min({{Q1}},{{Q2}},{{Q3}})-math.max({{Q1}},{{Q2}},{{Q3}})
T4 = math.max({{Q1}},{{Q2}},{{Q3}})</t>
  </si>
  <si>
    <t>{"id":"M3-NyO-23a-A-1","stimulus":"&lt;p&gt;En una plataforma, &lt;span class=\"fr-math-v2 fr-draggable\" contenteditable=\"false\" data-original-math=\"\\(\\frac{{{Q1}}}{{{T1}}}\\)\" draggable=\"true\"&gt;\\(\\frac{{{Q1}}}{{{T1}}}\\)&lt;/span&gt; de las películas son de romance, &lt;span class=\"fr-math-v2 fr-draggable\" contenteditable=\"false\" data-original-math=\"\\(\\frac{{{Q2}}}{{{T1}}}\\)\" draggable=\"true\"&gt;\\(\\frac{{{Q2}}}{{{T1}}}\\)&lt;/span&gt; son de aventuras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</si>
  <si>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la &lt;i&gt;playlist&lt;/i&gt; de Malena, {{Q1}}/{{T1}} son canciones en castellano, {{Q2}}/{{T1}} son en inglés y {{Q3}}/{{T1}}, en coreano. Ordena las fracciones de mayor a menor.
En castellano: {{Q1}}/{{T1}}
En inglés: {{Q2}}/{{T1}}
En coreano: {{Q3}}/{{T1}}</t>
  </si>
  <si>
    <t>En la playlist de July, {{Q1}}/{{Q2}} son canciones en español, {{Q3}}/{{Q2}} en inglés y {{Q4}}/{{Q2}} en otros idiomas. Ordena esta playlist de mayor a menor. 
{{A1}} &gt; {{A2}} &gt; {{A3}}</t>
  </si>
  <si>
    <t>T1 = {{Q1}}+{{Q2}}+{{Q3}})
A1 = {{Q1}}/{{T1}}
A2 = {{Q2}}/{{T1}}
A3 = {{Q3}}/{{T1}}
Ordenar según los valores de Q1, Q2 y Q3 DESC</t>
  </si>
  <si>
    <r>
      <rPr>
        <rFont val="Calibri"/>
        <color rgb="FF000000"/>
        <sz val="12.0"/>
      </rPr>
      <t xml:space="preserve">&lt;p&gt;Cuando los denominadores son iguales, se comparan los numeradores.&lt;/p&gt;&lt;p&gt;Es decir, </t>
    </r>
    <r>
      <rPr>
        <rFont val="Calibri"/>
        <color rgb="FF000000"/>
        <sz val="12.0"/>
      </rPr>
      <t>{{T4}}/{{T1}}</t>
    </r>
    <r>
      <rPr>
        <rFont val="Calibri"/>
        <color rgb="FF000000"/>
        <sz val="12.0"/>
      </rPr>
      <t xml:space="preserve"> &gt; </t>
    </r>
    <r>
      <rPr>
        <rFont val="Calibri"/>
        <color rgb="FF000000"/>
        <sz val="12.0"/>
      </rPr>
      <t>{{T3}}/{{T1}}</t>
    </r>
    <r>
      <rPr>
        <rFont val="Calibri"/>
        <color rgb="FF000000"/>
        <sz val="12.0"/>
      </rPr>
      <t xml:space="preserve"> &gt; </t>
    </r>
    <r>
      <rPr>
        <rFont val="Calibri"/>
        <color rgb="FF000000"/>
        <sz val="12.0"/>
      </rPr>
      <t>{{T2}}/{{T1}}</t>
    </r>
    <r>
      <rPr>
        <rFont val="Calibri"/>
        <color rgb="FF000000"/>
        <sz val="12.0"/>
      </rPr>
      <t xml:space="preserve"> porque {{T4}} &gt; {{T3}} &gt; {{T2}}.&lt;/p&gt;</t>
    </r>
  </si>
  <si>
    <t>{"id":"M3-NyO-23a-A-2","stimulus":"&lt;p&gt;En la &lt;i&gt;playlist&lt;/i&gt; de Malena, &lt;span class=\"fr-math-v2 fr-draggable\" contenteditable=\"false\" data-original-math=\"\\(\\frac{{{Q1}}}{{{T1}}}\\)\" draggable=\"true\"&gt;\\(\\frac{{{Q1}}}{{{T1}}}\\)&lt;/span&gt; son canciones en castellano, &lt;span class=\"fr-math-v2 fr-draggable\" contenteditable=\"false\" data-original-math=\"\\(\\frac{{{Q2}}}{{{T1}}}\\)\" draggable=\"true\"&gt;\\(\\frac{{{Q2}}}{{{T1}}}\\)&lt;/span&gt; son en inglés y &lt;span class=\"fr-math-v2 fr-draggable\" contenteditable=\"false\" data-original-math=\"\\(\\frac{{{Q3}}}{{{T1}}}\\)\" draggable=\"true\"&gt;\\(\\frac{{{Q3}}}{{{T1}}}\\)&lt;/span&gt;, en coreano.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t>
  </si>
  <si>
    <r>
      <rPr>
        <rFont val="Calibri"/>
        <color rgb="FF000000"/>
        <sz val="12.0"/>
      </rPr>
      <t xml:space="preserve">En la pecera de </t>
    </r>
    <r>
      <rPr>
        <rFont val="Calibri"/>
        <color rgb="FF000000"/>
        <sz val="12.0"/>
      </rPr>
      <t>Belén,</t>
    </r>
    <r>
      <rPr>
        <rFont val="Calibri"/>
        <color rgb="FF000000"/>
        <sz val="12.0"/>
      </rPr>
      <t xml:space="preserve"> {{Q1}}/{{T1}} de los peces son escalares, {{Q2}}/{{T1}} son &lt;i&gt;kois&lt;/i&gt; y {{Q3}}/{{T1}}, luchadores de Siam. Ordena las especies de menor a mayor.
Escalares: {{Q1}}/{{T1}}
&lt;i&gt;Kois&lt;/i&gt;: {{Q2}}/{{T1}}
Luchadores: {{Q3}}/{{T1}}</t>
    </r>
  </si>
  <si>
    <t>En una pecera hay diferentes tipos de peces. {{Q1}}/{{Q2}} son dorados, {{Q3}}/{{Q2}} y {{Q4}}/{{Q2}} son negros. Ordena estas fracciones de menor a mayor
{{A1}} &lt; {{A2}} &lt; {{A3}}</t>
  </si>
  <si>
    <t>T1 = {{Q1}}+{{Q2}}+{{Q3}})
A1 = {{Q1}}/{{T1}}
A2 = {{Q2}}/{{T1}}
A3 = {{Q3}}/{{T1}}
Ordenar según los valores de Q1, Q2 y Q3 ASC</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</si>
  <si>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</si>
  <si>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{"id":"M3-NyO-23a-A-3","stimulus":"&lt;p&gt;En la pecera de Belén, &lt;span class=\"fr-math-v2 fr-draggable\" contenteditable=\"false\" data-original-math=\"\\(\\frac{{{Q1}}}{{{T1}}}\\)\" draggable=\"true\"&gt;\\(\\frac{{{Q1}}}{{{T1}}}\\)&lt;/span&gt; de los peces son escalares, &lt;span class=\"fr-math-v2 fr-draggable\" contenteditable=\"false\" data-original-math=\"\\(\\frac{{{Q2}}}{{{T1}}}\\)\" draggable=\"true\"&gt;\\(\\frac{{{Q2}}}{{{T1}}}\\)&lt;/span&gt; son &lt;i&gt;kois&lt;/i&gt; y &lt;span class=\"fr-math-v2 fr-draggable\" contenteditable=\"false\" data-original-math=\"\\(\\frac{{{Q3}}}{{{T1}}}\\)\" draggable=\"true\"&gt;\\(\\frac{{{Q3}}}{{{T1}}}\\)&lt;/span&gt;, luchadores de Siam. Arrastra y ordena las fracciones de estas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</si>
  <si>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 mosaico artístico, {{Q1}}/{{T1}} de las teselas son de color rojo, {{Q2}}/{{T1}} son azules y {{Q3}}/{{T1}} son amarillas. Ordena los colores de menor a mayor.
Rojas: {{Q1}}/{{T1}}
Azules: {{Q2}}/{{T1}}
Amarillas: {{Q3}}/{{T1}}</t>
  </si>
  <si>
    <t>T1 = {{Q1}}+{{Q2}}+{{Q3}})
A1 = {{Q1}}/{{T1}}
A2 = {{Q2}}/{{T1}}
A3 = {{Q3}}/{{T1}}
Ordenar según los valores de Q1, Q2 y Q3</t>
  </si>
  <si>
    <r>
      <rPr>
        <rFont val="Calibri"/>
        <color rgb="FF000000"/>
        <sz val="12.0"/>
      </rPr>
      <t xml:space="preserve">&lt;p&gt;Cuando los denominadores son iguales, se comparan los numeradores.&lt;/p&gt;&lt;p&gt;Es decir, </t>
    </r>
    <r>
      <rPr>
        <rFont val="Calibri"/>
        <color rgb="FF000000"/>
        <sz val="12.0"/>
      </rPr>
      <t>{{T2}}/{{T1}}</t>
    </r>
    <r>
      <rPr>
        <rFont val="Calibri"/>
        <color rgb="FF000000"/>
        <sz val="12.0"/>
      </rPr>
      <t xml:space="preserve"> &lt; </t>
    </r>
    <r>
      <rPr>
        <rFont val="Calibri"/>
        <color rgb="FF000000"/>
        <sz val="12.0"/>
      </rPr>
      <t>{{T3}}/{{T1}}</t>
    </r>
    <r>
      <rPr>
        <rFont val="Calibri"/>
        <color rgb="FF000000"/>
        <sz val="12.0"/>
      </rPr>
      <t xml:space="preserve"> &lt; </t>
    </r>
    <r>
      <rPr>
        <rFont val="Calibri"/>
        <color rgb="FF000000"/>
        <sz val="12.0"/>
      </rPr>
      <t>{{T4}}/{{T1}}</t>
    </r>
    <r>
      <rPr>
        <rFont val="Calibri"/>
        <color rgb="FF000000"/>
        <sz val="12.0"/>
      </rPr>
      <t xml:space="preserve"> porque {{T2}} &lt; {{T3}} &lt; {{T4}}.&lt;/p&gt;</t>
    </r>
  </si>
  <si>
    <t>{"id":"M3-NyO-23a-A-4","stimulus":"&lt;p&gt;En un mosaico artístico, &lt;span class=\"fr-math-v2 fr-draggable\" contenteditable=\"false\" data-original-math=\"\\(\\frac{{{Q1}}}{{{T1}}}\\)\" draggable=\"true\"&gt;\\(\\frac{{{Q1}}}{{{T1}}}\\)&lt;/span&gt; de las teselas son de color rojo, &lt;span class=\"fr-math-v2 fr-draggable\" contenteditable=\"false\" data-original-math=\"\\(\\frac{{{Q2}}}{{{T1}}}\\)\" draggable=\"true\"&gt;\\(\\frac{{{Q2}}}{{{T1}}}\\)&lt;/span&gt; son azules y &lt;span class=\"fr-math-v2 fr-draggable\" contenteditable=\"false\" data-original-math=\"\\(\\frac{{{Q3}}}{{{T1}}}\\)\" draggable=\"true\"&gt;\\(\\frac{{{Q3}}}{{{T1}}}\\)&lt;/span&gt; son amarillas. Arrastra y ordena las fracciones de los colores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</si>
  <si>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En una tienda de electrodomésticos, {{Q1}}/{{T1}} de las ventas fueron de lavavajillas, {{Q2}}/{{T1}} de microondas y {{Q3}}/{{T1}} de neveras. Ordena los electrodomésticos de menor a mayor.
Lavavajillas: {{Q1}}/{{T1}}
Microondas: {{Q2}}/{{T1}}
Neveras: {{Q3}}/{{T1}}</t>
  </si>
  <si>
    <t>{"id":"M3-NyO-23a-A-5","stimulus":"&lt;p&gt;En la tienda de electrodomésticos, &lt;span class=\"fr-math-v2 fr-draggable\" contenteditable=\"false\" data-original-math=\"\\(\\frac{{{Q1}}}{{{T1}}}\\)\" draggable=\"true\"&gt;\\(\\frac{{{Q1}}}{{{T1}}}\\)&lt;/span&gt; de las ventas fueron de lavavajillas, &lt;span class=\"fr-math-v2 fr-draggable\" contenteditable=\"false\" data-original-math=\"\\(\\frac{{{Q2}}}{{{T1}}}\\)\" draggable=\"true\"&gt;\\(\\frac{{{Q2}}}{{{T1}}}\\)&lt;/span&gt; de microondas y &lt;span class=\"fr-math-v2 fr-draggable\" contenteditable=\"false\" data-original-math=\"\\(\\frac{{{Q3}}}{{{T1}}}\\)\" draggable=\"true\"&gt;\\(\\frac{{{Q3}}}{{{T1}}}\\)&lt;/span&gt; de neveras. Arrastra y ordena las fracciones de estos electrodomésticos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t>
  </si>
  <si>
    <t>M3-NyO-23b</t>
  </si>
  <si>
    <t>Comparación de fracciones con el mismo numerador</t>
  </si>
  <si>
    <t>Selecciona el grupo de fracciones que están ordenadas de menor a mayor.
{{Q1}}/7, {{Q1}}/4, {{Q1}}/2*
{{Q2}}/5, {{Q2}}/4, {{Q2}}/3*
{{Q3}}/6, {{Q3}}/5, {{Q3}}/4*
{{Q4}}/8, {{Q4}}/7, {{Q4}}/2*
{{Q1}}/3, {{Q1}}/4, {{Q1}}/9
{{Q2}}/2, {{Q2}}/3, {{Q2}}/5
{{Q3}}/4, {{Q3}}/6, {{Q3}}/7
{{Q4}}/3, {{Q4}}/5, {{Q4}}/6
(Se ven 3 grupos, uno correcto)</t>
  </si>
  <si>
    <t>Q1-Q4: Mín: 1; Máx: 5; Step: 1</t>
  </si>
  <si>
    <t>Cuando los numeradores son iguales, se comparan los denominadores. La fracción con el denominador más pequeño es la mayor.</t>
  </si>
  <si>
    <t>&lt;p&gt;Cuando los numeradores son iguales, hay que comparar los denominadores.&lt;/p&gt;&lt;p&gt;La fracción con el denominador más pequeño es la fracción más grande.&lt;/p&gt;&lt;p&gt;Por ejemplo, 1/3 &gt; 1/4 porque 3 &lt; 4.&lt;/p&gt;</t>
  </si>
  <si>
    <t>{
    "id": "M3-NyO-23b-I-1",
    "stimulus": "&lt;p&gt;Selecciona el grupo de fracciones que están ordenadas de menor a mayor.&lt;/p&gt;",
    "hint": "&lt;p&gt;Cuando los numeradores son iguales, se comparan los denominadores. La fracción con el denominador más pequeño es la mayor.&lt;/p&gt;",
    "feedback": "&lt;p&gt;Cuando los numeradores son iguales, hay que comparar los denominadores.&lt;/p&gt;&lt;p&gt;La fracción con el denominador más pequeño es la fracción más grande.&lt;/p&gt;&lt;p&gt;Por ejemplo, &lt;span class=\"fr-math-v2 fr-draggable\" contenteditable=\"false\" data-original-math=\"\\(\\frac{1}{3}\\)\" draggable=\"true\"&gt;\\(\\frac{1}{3}\\)&lt;/span&gt; &gt; &lt;span class=\"fr-math-v2 fr-draggable\" contenteditable=\"false\" data-original-math=\"\\(\\frac{1}{4}\\)\" draggable=\"true\"&gt;\\(\\frac{1}{4}\\)&lt;/span&gt; porque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t>
  </si>
  <si>
    <t>Ordena de menor a mayor las siguientes fracciones.
{{Q1}}/{{T1}}
{{Q1}}/{{T2}}
{{Q1}}/{{T3}}</t>
  </si>
  <si>
    <t>Q1: Mín = 1; Máx = 5; Step = 1
Q2-Q4: Mín = 1; Máx = 10; Step = 1</t>
  </si>
  <si>
    <t>T1 = {{Q1}}+{{Q2}}
T2 = {{Q1}}+{{Q3}}
T3 = {{Q1}}+{{Q4}}</t>
  </si>
  <si>
    <t>&lt;p&gt;Para ordenar fracciones con el mismo numerador, compara los denominadores.&lt;/p&gt;&lt;p&gt;La fracción con el denominador más pequeño es la fracción más grande.&lt;/p&gt;</t>
  </si>
  <si>
    <t>{"id":"M3-NyO-23b-E-1","stimulus":"&lt;p&gt;Arrastra y ordena de menor a mayor las siguientes fracciones.&lt;/p&gt;","template":"&lt;p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</si>
  <si>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Ordena de mayor a menor las siguientes fracciones.
{{Q1}}/{{T1}}
{{Q1}}/{{T2}}
{{Q1}}/{{T3}}</t>
  </si>
  <si>
    <t>{"id":"M3-NyO-23b-E-2","stimulus":"&lt;p&gt;Arrastra y ordena de mayor a menor las siguientes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</si>
  <si>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De las tres tartas del cumpleaños de Brenda quedan{{Q1}}/{{T1}} de la primera, {{Q1}}/{{T2}} de la segunda y {{Q1}}/{{T3}} de la última. ¿Cuál de las tres fracciones es la mayor?
{{A1}}*
{{A2}}
{{A3}}</t>
  </si>
  <si>
    <t xml:space="preserve">Brenda prepraró un pastel de chocolate y lo repartió entre sus amigas. A una de ellas le dió {{Q1}}/{{T1}} del pastel, a otra {{Q1}}/{{T2}}, y {{Q1}}/{{T3}}, a la siguiente amiga. ¿Qué fracción representa a la mayor porción del pastel?
La fracción es {{A1}}
</t>
  </si>
  <si>
    <t>Q1-Q4: Mín: 2; Máx: 6; Step: 1</t>
  </si>
  <si>
    <t>T1 = {{Q1}}+{{Q2}} 
T2 = {{Q1}}+{{Q3}} 
T3 = {{Q1}}+{{Q4}}
T4 = math.min({{T1}},{{T2}},{{T3}})
T5 = math.max({{T1}},{{T2}},{{T3}})
T6 = {{T1}}+{{T2}}+{{T3}}-{{T4}}-{{T5}}
A1 = {{Q1}}/{{T4}}
A2 = {{Q1}}/{{T5}}
A3 = {{Q1}}/{{T6}}</t>
  </si>
  <si>
    <t>{"id":"M3-NyO-23b-A-1","stimulus":"&lt;p&gt;De las tres tartas del cumpleaños de Brenda quedan &lt;span class=\"fr-math-v2 fr-draggable\" contenteditable=\"false\" data-original-math=\"\\(\\frac{{{Q1}}}{{{T1}}}\\)\" draggable=\"true\"&gt;\\(\\frac{{{Q1}}}{{{T1}}}\\)&lt;/span&gt; de la primera, &lt;span class=\"fr-math-v2 fr-draggable\" contenteditable=\"false\" data-original-math=\"\\(\\frac{{{Q1}}}{{{T2}}}\\)\" draggable=\"true\"&gt;\\(\\frac{{{Q1}}}{{{T2}}}\\)&lt;/span&gt; de la segunda y &lt;span class=\"fr-math-v2 fr-draggable\" contenteditable=\"false\" data-original-math=\"\\(\\frac{{{Q1}}}{{{T3}}}\\)\" draggable=\"true\"&gt;\\(\\frac{{{Q1}}}{{{T3}}}\\)&lt;/span&gt; de la última. ¿Cuál de las tres fracciones es la mayor?&lt;/p&gt;","hint":"&lt;p&gt;Cuando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t>
  </si>
  <si>
    <t>Paula ha resuelto {{Q1}}/{{T1}} de los deberes de Matemáticas y Miguel, {{Q1}}/{{T2}}. ¿Qué fracción representa la menor cantidad de deberes resueltos?
{{A1}}*
{{A2}}</t>
  </si>
  <si>
    <t xml:space="preserve">Paula ha resuelto {{Q1}}/{{Q2}} de la tarea de matemática, y Miguel {{Q1}}/{{Q3}}. ¿Qué fracción representa al que ha resuelto la menor parte de la tarea?
La fracción es {{A1}}
</t>
  </si>
  <si>
    <t>Q1-Q3: Mín: 1; Máx: 5; Step: 1</t>
  </si>
  <si>
    <t>T1 = {{Q1}}+{{Q2}} 
T2= {{Q1}}+{{Q3}} 
T3 = math.max({{T1}},{{T2}})
T4 = math.min({{T1}},{{T2}})
A1 = {{Q1}}/{{T3}}
A2 = {{Q1}}/{{T4}}</t>
  </si>
  <si>
    <t>{"id":"M3-NyO-23b-A-2","stimulus":"&lt;p&gt;Paula ha resuelto &lt;span class=\"fr-math-v2 fr-draggable\" contenteditable=\"false\" data-original-math=\"\\(\\frac{{{Q1}}}{{{T1}}}\\)\" draggable=\"true\"&gt;\\(\\frac{{{Q1}}}{{{T1}}}\\)&lt;/span&gt; de los deberes de Matemáticas y Miguel, &lt;span class=\"fr-math-v2 fr-draggable\" contenteditable=\"false\" data-original-math=\"\\(\\frac{{{Q1}}}{{{T2}}}\\)\" draggable=\"true\"&gt;\\(\\frac{{{Q1}}}{{{T2}}}\\)&lt;/span&gt;. ¿Qué fracción representa la menor cantidad de deberes resueltos?&lt;/p&gt;","hint":"&lt;p&gt;Cuando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t>
  </si>
  <si>
    <t>En una tienda de videojuegos se han vendido {{Q1}}/{{T1}} de los juegos de aventura, {{Q1}}/{{T2}} de los juegos de acción y {{Q1}}/{{T3}} de los juegos de deporte. Ordena de mayor a menor estas fracciones.</t>
  </si>
  <si>
    <t>En una tienda de videojuegos se han vendido {{Q1}}/{{T1}} de los juegos de aventura, {{Q1}}/{{T2}} de los juegos de acción y {{Q1}}/{{T3}} de los juegos de fútbol. Ordena de mayor a menor estas fracciones.</t>
  </si>
  <si>
    <t>T1 = {{Q1}}+{{Q2}}
T2 = {{Q1}}+{{Q3}}
T3 = {{Q1}}+{{Q4}}
A1 = {{Q1}}/{{T1}}
A2 = {{Q1}}/{{T2}}
A3 = {{Q1}}/{{T3}}</t>
  </si>
  <si>
    <t>&lt;p&gt;Para ordenar fracciones con el mismo numerador, compara los denominadores.&lt;/p&gt;&lt;p&gt;La fracción con el denominador más pequeño es la fracción más grande.&lt;/p&gt;&lt;p&gt;Es decir, {{T9}} &gt; {{T8}} &gt; {{T7}} porque {{T6}} &lt; {{T5}} &lt; {{T4}}.&lt;/p&gt;</t>
  </si>
  <si>
    <t>T4 = math.max({{T1}},{{T2}},{{T3}})
T5 = {{T1}}+{{T2}}+{{T3}}-math.min({{T1}},{{T2}},{{T3}})-math.max({{T1}},{{T2}},{{T3}})
T6 = math.min({{T1}},{{T2}},{{T3}})
T7 = {{Q1}}/{{T4}} 
T8 = {{Q1}}/{{T5}} 
T9 = {{Q1}}/{{T6}}</t>
  </si>
  <si>
    <t>{"id":"M3-NyO-23b-A-3","stimulus":"&lt;p&gt;En una tienda de videojuegos se han vendido &lt;span class=\"fr-math-v2 fr-draggable\" contenteditable=\"false\" data-original-math=\"\\(\\frac{{{Q1}}}{{{T1}}}\\)\" draggable=\"true\"&gt;\\(\\frac{{{Q1}}}{{{T1}}}\\)&lt;/span&gt; de los juegos de aventura, &lt;span class=\"fr-math-v2 fr-draggable\" contenteditable=\"false\" data-original-math=\"\\(\\frac{{{Q1}}}{{{T2}}}\\)\" draggable=\"true\"&gt;\\(\\frac{{{Q1}}}{{{T2}}}\\)&lt;/span&gt; de los juegos de acción y &lt;span class=\"fr-math-v2 fr-draggable\" contenteditable=\"false\" data-original-math=\"\\(\\frac{{{Q1}}}{{{T3}}}\\)\" draggable=\"true\"&gt;\\(\\frac{{{Q1}}}{{{T3}}}\\)&lt;/span&gt; de los juegos de deporte. Arrastra y ordena de mayor a menor estas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t>
  </si>
  <si>
    <t>Para una actividad del colegio, Lourdes ha coloreado unos cuadrados de papel del mismo tamaño. Ha pintado de verde {{Q1}}/{{T1}} del primero, {{Q1}}/{{T2}} del segundo y {{Q1}}/{{T3}} del tercero. Ordena estas fracciones de menor a mayor.</t>
  </si>
  <si>
    <t>Para una actividad del colegio, Lourdes ha coloreado unos cuadrados de papel con el mismo tamaño. Ha pintado de verde {{Q1}}/{{T1}} del primero, {{Q1}}/{{T2}} del segundo y {{Q1}}/{{T3}} del tercero. Ordena estas fracciones de menor a mayor.</t>
  </si>
  <si>
    <t>&lt;p&gt;Para ordenar fracciones con el mismo numerador, compara los denominadores.&lt;/p&gt;&lt;p&gt;La fracción con el denominador más pequeño es la fracción más grande.&lt;/p&gt;&lt;p&gt;Es decir, {{T7}} &lt; {{T8}} &lt; {{T9}} porque {{T6}} &lt; {{T5}} &lt; {{T4}}.&lt;/p&gt;</t>
  </si>
  <si>
    <t>{"id":"M3-NyO-23b-A-4","stimulus":"&lt;p&gt;Para una actividad del colegio, Lourdes ha coloreado unos cuadrados de papel del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</si>
  <si>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El cine dispone de tres salas para proyectar sus películas. En una de las salas se han vendido {{Q1}}/{{T1}} de las entradas disponibles; en la segunda, {{Q1}}/{{T2}} y en la tercera, {{Q1}}/{{T3}}. Ordena estas fracciones de menor a mayor.</t>
  </si>
  <si>
    <t>El cine dispone de tres salas para proyectar sus películas. En una de las salas, se han vendido {{Q1}}/{{T1}} de las entradas disponibles, para la segunda {{Q1}}/{{T2}} y de la tercera {{Q1}}/{{T3}}. Ordena estas fracciones de menor a mayor.</t>
  </si>
  <si>
    <r>
      <rPr>
        <rFont val="Calibri"/>
        <color rgb="FF000000"/>
        <sz val="12.0"/>
      </rPr>
      <t xml:space="preserve">T1 = {{Q1}}+{{Q2}}
T2 = {{Q1}}+{{Q3}}
T3 = {{Q1}}+{{Q4}}
</t>
    </r>
    <r>
      <rPr>
        <rFont val="Calibri"/>
        <color rgb="FF000000"/>
        <sz val="12.0"/>
      </rPr>
      <t>A1 = {{Q1}}/{{T1}}
A2 = {{Q1}}/{{T2}}
A3 = {{Q1}}/{{T3}}</t>
    </r>
  </si>
  <si>
    <t>{"id":"M3-NyO-23b-A-5","stimulus":"&lt;p&gt;El cine dispone de tres salas para proyectar sus películas. En una de las salas se han vendido &lt;span class=\"fr-math-v2 fr-draggable\" contenteditable=\"false\" data-original-math=\"\\(\\frac{{{Q1}}}{{{T1}}}\\)\" draggable=\"true\"&gt;\\(\\frac{{{Q1}}}{{{T1}}}\\)&lt;/span&gt; de las entradas disponibles; en la segunda, &lt;span class=\"fr-math-v2 fr-draggable\" contenteditable=\"false\" data-original-math=\"\\(\\frac{{{Q1}}}{{{T2}}}\\)\" draggable=\"true\"&gt;\\(\\frac{{{Q1}}}{{{T2}}}\\)&lt;/span&gt; y en la tercera, &lt;span class=\"fr-math-v2 fr-draggable\" contenteditable=\"false\" data-original-math=\"\\(\\frac{{{Q1}}}{{{T3}}}\\)\" draggable=\"true\"&gt;\\(\\frac{{{Q1}}}{{{T3}}}\\)&lt;/span&gt;.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t>
  </si>
  <si>
    <t>M3-NyO-24a</t>
  </si>
  <si>
    <t>Calcula la mitad de números pares</t>
  </si>
  <si>
    <t>¿Cuál es la mitad de {{Q1}}?
La mitad de {{Q1}} es...
{{A1}}*
{{A2}}
{{A3}}
{{A4}}
{{A5}}
(se muestran 3 opciones, una es correcta)</t>
  </si>
  <si>
    <t>Q1: Mín: 20; Máx: 250; Step: 2</t>
  </si>
  <si>
    <t>A1 = {{Q1}}/2
A2 = {{Q1}}*2
A3 = {{Q1}}-2
A4 = {{Q1}}*4
A5 = {{Q1}}-4</t>
  </si>
  <si>
    <t>La mitad de un número se calcula dividiéndolo entre 2.</t>
  </si>
  <si>
    <t>&lt;p&gt;La mitad de un número se calcula dividiéndolo entre 2. En este caso:&lt;/p&gt;&lt;p&gt;{{Q1}} : 2 = {{A1}}&lt;/p&gt;</t>
  </si>
  <si>
    <t>{"id":"M3-NyO-24a-I-1","stimulus":"&lt;p&gt;¿Cuál es la mitad de {{Q1}}?&lt;/p&gt;&lt;p&gt;La mitad de {{Q1}} es...&lt;/p&gt;","hint":"&lt;p&gt;La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t>
  </si>
  <si>
    <t>Calcula la mitad de {{Q1}}.
La mitad de {{Q1}} es {{A1}}.</t>
  </si>
  <si>
    <t>A1 = {{Q1}}/2</t>
  </si>
  <si>
    <t>{"id":"M3-NyO-24a-E-1","stimulus":"&lt;p&gt;Calcula la mitad de {{Q1}}.&lt;/p&gt;","template":"&lt;p&gt;La mitad de {{Q1}} es {{response}}.&lt;/p&gt;","hint":"&lt;p&gt;La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uniques":true},"algorithm":{"name":"calculateOperation","params":{"method":"equivLiteral","keyboard":"NUMERICAL"}}}</t>
  </si>
  <si>
    <t>Claudio ha creado una lista de reproducción con {{Q1}} canciones, de las cuales la mitad son de &lt;i&gt;rock.&lt;/i&gt; ¿Cuántas canciones de la lista son de este género?
La lista tiene {{A1}} canciones de &lt;i&gt;rock.&lt;/i&gt;</t>
  </si>
  <si>
    <t>Q1: Mín: 30; Máx: 80; Step: 2</t>
  </si>
  <si>
    <t>{"id":"M3-NyO-24a-A-1","stimulus":"&lt;p&gt;Claudio ha creado una lista de reproducción con {{Q1}} canciones, de las cuales la mitad son de &lt;i&gt;rock.&lt;/i&gt; ¿Cuántas canciones de la lista son de este género?&lt;/p&gt;","template":"&lt;p&gt;La lista tiene {{response}} canciones de &lt;i&gt;rock&lt;/i&gt;.&lt;/p&gt;","hint":"&lt;p&gt;La mitad de un número se calcula dividiéndolo entre 2.&lt;/p&gt;","feedback":"&lt;p&gt;La mitad de un número se calcula dividiéndolo entre 2. En este caso:&lt;/p&gt;&lt;p style=\"text-align: center\"&gt;{{Q1}} : 2 = {{A1}}&lt;/p&gt;","seed":{"parameters":[{"name":"Q1","label":null,"min":30,"max":80,"step":2}],"calculated":[{"name":"A1","label":"{{function}}","function":"{{Q1}}/2"}],"uniques":true},"algorithm":{"name":"calculateOperation","params":{"method":"equivLiteral","keyboard":"NUMERICAL"}}}</t>
  </si>
  <si>
    <t>Silvia ha reservado una excursión que cuesta {{Q1}} €. De momento, le han cobrado solo la mitad. ¿Cuánto ha tenido que pagar?
Ha pagado {{A1}} € por la excursión.</t>
  </si>
  <si>
    <t>Silvia quiere hacer una excursión que cuesta {{Q1}} €. Por pagar en efectivo, le cobran la mitad del valor. ¿Cuánto abonará por la excursión? 
Va a abonar {{A1}} € por la excursión.</t>
  </si>
  <si>
    <t>Q1: Mín = 20; Máx = 80; Step = 2</t>
  </si>
  <si>
    <t>{"id":"M3-NyO-24a-A-2","stimulus":"&lt;p&gt;Silvia ha reservado una excursión que cuesta {{Q1}} €. De momento, le han cobrado solo la mitad. ¿Cuánto ha tenido que pagar?&lt;/p&gt;","template":"&lt;p&gt;Ha pagado {{response}} € por la excursión.&lt;/p&gt;","hint":"&lt;p&gt;La mitad de un número se calcula dividiéndolo entre 2.&lt;/p&gt;","feedback":"&lt;p&gt;La mitad de un número se calcula dividiéndolo entre 2. En este caso:&lt;/p&gt;&lt;p style=\"text-align: center\"&gt;{{Q1}} : 2 = {{A1}}&lt;/p&gt;","seed":{"parameters":[{"name":"Q1","label":null,"min":20,"max":80,"step":2}],"calculated":[{"name":"A1","label":"{{function}}","function":"{{Q1}}/2"}],"uniques":true},"algorithm":{"name":"calculateOperation","params":{"method":"equivLiteral","keyboard":"NUMERICAL"}}}</t>
  </si>
  <si>
    <t>Una tableta de chocolate pesa {{Q1}} g. ¿Cuánto pesa la mitad de esta tableta?
Media tableta de chocolate pesa {{A1}} g.</t>
  </si>
  <si>
    <t>Una barra de chocolate pesa {{Q1}} gramos. ¿Cuánto pesa la mitad de esta barra?
La mitad de la barra pesa {{A1}} gramos.</t>
  </si>
  <si>
    <t>Q1: Mín = 20; Máx = 120; Step = 2</t>
  </si>
  <si>
    <t>{"id":"M3-NyO-24a-A-3","stimulus":"&lt;p&gt;Una tableta de chocolate pesa {{Q1}} g. ¿Cuánto pesa la mitad de esta tableta?&lt;/p&gt;","template":"&lt;p&gt;Media tableta de chocolate pesa {{response}} g.&lt;/p&gt;","hint":"&lt;p&gt;La mitad de un número se calcula dividiéndolo entre 2.&lt;/p&gt;","feedback":"&lt;p&gt;La mitad de un número se calcula dividiéndolo entre 2. En este caso:&lt;/p&gt;&lt;p style=\"text-align: center\"&gt;{{Q1}} : 2 = {{A1}}&lt;/p&gt;","seed":{"parameters":[{"name":"Q1","label":null,"min":20,"max":120,"step":2}],"calculated":[{"name":"A1","label":"{{function}}","function":"{{Q1}}/2"}],"uniques":true},"algorithm":{"name":"calculateOperation","params":{"method":"equivLiteral","keyboard":"NUMERICAL"}}}</t>
  </si>
  <si>
    <t>Se han vendido {{Q1}} entradas para un concierto, la mitad de ellas de forma anticipada. Indica cuántas entradas se han vendido de este modo.
Se han vendido {{A1}} entradas anticipadas.</t>
  </si>
  <si>
    <t>Para el recital de una banda juvenil, se han vendido {{Q1}} entradas. La mitad de esas entradas, se vendieron en forma anticipada. Indica que cantidad de entradas se vendieron anticipadas.
Se han vendido {{A1}} entradas anticipadas.</t>
  </si>
  <si>
    <t>Q1: Mín = 200; Máx = 990; Step = 2</t>
  </si>
  <si>
    <t>{"id":"M3-NyO-24a-A-4","stimulus":"&lt;p&gt;Se han vendido {{Q1}} entradas para un concierto, la mitad de ellas de forma anticipada. Indica cuántas entradas se han vendido de este modo.&lt;/p&gt;","template":"&lt;p&gt;Se han vendido {{response}} entradas anticipadas.&lt;/p&gt;","hint":"&lt;p&gt;La mitad de un número se calcula dividiéndolo entre 2.&lt;/p&gt;","feedback":"&lt;p&gt;La mitad de un número se calcula dividiéndolo entre 2. En este caso:&lt;/p&gt;&lt;p style=\"text-align: center\"&gt;{{Q1}} : 2 = {{A1}}&lt;/p&gt;","seed":{"parameters":[{"name":"Q1","label":null,"min":200,"max":990,"step":2}],"calculated":[{"name":"A1","label":"{{function}}","function":"{{Q1}}/2"}],"uniques":true},"algorithm":{"name":"calculateOperation","params":{"method":"equivLiteral","keyboard":"NUMERICAL"}}}</t>
  </si>
  <si>
    <t>Para preparar unos gofres, Cristina ha utilizado {{Q1}} g de harina. ¿Cuánta harina necesita para preparar la mitad de gofres?
La mitad de la harina es {{A1}} g.</t>
  </si>
  <si>
    <t xml:space="preserve">Cristina prepara wafles. Utiliza {{Q1}} gramos de harina para una preparación. ¿Qué cantidad de harina necesita, para preparar la mitad de la misma receta?
Para la mitad de la preparación necesita {{A1}} gramos.
</t>
  </si>
  <si>
    <t>Q1: Mín = 200; Máx = 500; Step = 2</t>
  </si>
  <si>
    <t>{"id":"M3-NyO-24a-A-5","stimulus":"&lt;p&gt;Para preparar unos gofres, Cristina ha utilizado {{Q1}} g de harina. ¿Cuánta harina necesita para preparar la mitad de gofres?&lt;/p&gt;","template":"&lt;p&gt;La mitad de la harina es {{response}} g.&lt;/p&gt;","hint":"&lt;p&gt;La mitad de un número se calcula dividiéndolo entre 2.&lt;/p&gt;","feedback":"&lt;p&gt;La mitad de un número se calcula dividiéndolo entre 2. En este caso:&lt;/p&gt;&lt;p style=\"text-align: center\"&gt;{{Q1}} : 2 = {{A1}}&lt;/p&gt;","seed":{"parameters":[{"name":"Q1","label":null,"min":200,"max":500,"step":2}],"calculated":[{"name":"A1","label":"{{function}}","function":"{{Q1}}/2"}],"uniques":true},"algorithm":{"name":"calculateOperation","params":{"method":"equivLiteral","keyboard":"NUMERICAL"}}}</t>
  </si>
  <si>
    <t>M3-NyO-38a</t>
  </si>
  <si>
    <t>Calcula la tercera parte de números múltiplos de 3</t>
  </si>
  <si>
    <t>Une cada número con su tercera parte.
{{Q1}} {{A1}} 
{{Q2}} {{A2}}
{{Q3}} {{A3}}
{{Q4}} {{A4}}</t>
  </si>
  <si>
    <t>Q1-Q4: Min = 3; Máx = 300; Step = 3</t>
  </si>
  <si>
    <t>A1 = {{Q1}}/3
A2 = {{Q2}}/3
A3 = {{Q3}}/3
A4 = {{Q4}}/3</t>
  </si>
  <si>
    <t>La tercera parte de un número se calcula dividiéndolo entre 3.</t>
  </si>
  <si>
    <t>&lt;p&gt;La tercera parte de un número se obtiene dividiéndolo entre 3.&lt;/p&gt;
Si falla A1
&lt;p&gt;{{Q1}} : 3 = {{A1}}&lt;/p&gt;
Si falla A2
&lt;p&gt;{{Q2}} : 3 = {{A2}}&lt;/p&gt;
Si falla A3
&lt;p&gt;{{Q3}} : 3 = {{A3}}&lt;/p&gt;
Si falla A4
&lt;p&gt;{{Q4}} : 3 = {{A4}}&lt;/p&gt;</t>
  </si>
  <si>
    <t>{"id":"M3-NyO-38a-I-1","stimulus":"&lt;p&gt;Arrastra cada tercera parte hasta su número correspondiente.&lt;/p&gt;","hint":"&lt;p&gt;La tercera parte de un número se calcula dividiéndolo entre 3.&lt;/p&gt;","feedback":"&lt;p&gt;La tercera parte de un número se obtiene dividiéndolo entre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t>
  </si>
  <si>
    <t>Calcula la tercera parte del siguiente número.
La tercera parte de {{Q1}} es {{A1}}.</t>
  </si>
  <si>
    <t>Q1: Min = 3; Máx = 300; Step = 3</t>
  </si>
  <si>
    <t>A1 = {{Q1}}/3</t>
  </si>
  <si>
    <t>&lt;p&gt;La tercera parte de un número se obtiene dividiéndolo entre 3.&lt;/p&gt;&lt;p&gt;{{Q1}} : 3 = {{A1}}&lt;p&gt;</t>
  </si>
  <si>
    <t>{"id":"M3-NyO-38a-E-1","stimulus":"&lt;p&gt;Calcula la tercera parte del siguiente número.&lt;/p&gt;","template":"&lt;p&gt;La tercera parte de {{Q1}} es {{response}}.&lt;/p&gt;","hint":"&lt;p&gt;La tercera parte de un número se calcula dividiéndolo entre 3.&lt;/p&gt;","feedback":"&lt;p&gt;La tercera parte de un número se obtiene dividiéndolo entre 3.&lt;/p&gt;&lt;p style=\"text-align: center\"&gt;{{Q1}} : 3 = {{A1}}&lt;/p&gt;","seed":{"parameters":[{"name":"Q1","label":null,"min":3,"max":300,"step":3}],"calculated":[{"name":"A1","label":"{{function}}","function":"{{Q1}}/3"}],"uniques":true},"algorithm":{"name":"calculateOperation","params":{"method":"equivLiteral","keyboard":"NUMERICAL"}}}</t>
  </si>
  <si>
    <t>María quiere donar la tercera parte de sus ahorros a una ONG. Si tiene &lt;span class=\"no-break\"&gt;{{Q1}} €&lt;/span&gt; 
ahorrados, ¿cuánto dinero va a donar?
María va a donar &lt;span class=\"no-break\"&gt;{{A1}} €.&lt;/span&gt;</t>
  </si>
  <si>
    <t xml:space="preserve">{{Q1}}: Min = 30; Máx = 300; Step = 3 </t>
  </si>
  <si>
    <t>&lt;p&gt;La tercera parte de un número se obtiene dividiéndolo entre 3.&lt;/p&gt;&lt;p&gt;{{Q1}} : 3 = {{A1}}&lt;/p&gt;</t>
  </si>
  <si>
    <t>{"id":"M3-NyO-38a-A-1","stimulus":"&lt;p&gt;María quiere donar la tercera parte de sus ahorros a una ONG. Si tiene &lt;span class=\"no-break\"&gt;{{Q1}} €&lt;/span&gt; ahorrados, ¿cuánto dinero va a donar?&lt;/p&gt;","template":"&lt;p&gt;María va a donar &lt;span class=\"no-break\"&gt;{{response}} €.&lt;/span&gt;&lt;/p&gt;","hint":"&lt;p&gt;La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t>
  </si>
  <si>
    <t>Antonia necesita un tercio de {{Q1}} ml de leche para hacer un pastel. ¿Cuánta leche necesita?
Antonia necesita {{A1}} ml de leche.</t>
  </si>
  <si>
    <t>Antônia precisa da terça parte de &lt;span class=\"no-break\"&gt;{{{Q1}} mL&lt;/span&gt; de leite para fazer um bolo. Qual a quantidade de leite que ela precisa?
Antônia precisa &lt;span class=\"no-break\"&gt;{{A1}} mL&lt;/span&gt; de leite.</t>
  </si>
  <si>
    <t>{"id":"M3-NyO-38a-A-2","stimulus":"&lt;p&gt;Antonia necesita un tercio de {{Q1}} ml de leche para hacer un pastel. ¿Cuánta leche necesita?&lt;/p&gt;","template":"&lt;p&gt;Antonia necesita &lt;span class=\"no-break\"&gt;{{response}} ml de leche.&lt;/span&gt;&lt;/p&gt;","hint":"&lt;p&gt;La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t>
  </si>
  <si>
    <t>Jonás lleva recorrido un tercio de la distancia de un viaje. Si el recorrido total es de {{Q1}} km, ¿cuántos kilómetros ha recorrido?
Ha recorrido {{A1}} km.</t>
  </si>
  <si>
    <t>Jonas já percorreu um terço da distância de uma viagem que está fazendo de carro. Sabendo que a viagem total é de &lt;span class=\"no-break\"&gt;{{Q1}} km&lt;/span&gt;, quanto ele já percorreu?
Ele já percorreu &lt;span class=\"no-break\"&gt;{{A1}} km&lt;/span&gt;.</t>
  </si>
  <si>
    <r>
      <rPr>
        <rFont val="Calibri"/>
        <color rgb="FF000000"/>
        <sz val="12.0"/>
      </rPr>
      <t xml:space="preserve">{{Q1}}: Min = </t>
    </r>
    <r>
      <rPr>
        <rFont val="Calibri"/>
        <color rgb="FF000000"/>
        <sz val="12.0"/>
      </rPr>
      <t>120</t>
    </r>
    <r>
      <rPr>
        <rFont val="Calibri"/>
        <color rgb="FF000000"/>
        <sz val="12.0"/>
      </rPr>
      <t xml:space="preserve">; Máx = 300; Step = 3 </t>
    </r>
  </si>
  <si>
    <t>{"id":"M3-NyO-38a-A-3","stimulus":"&lt;p&gt;Jonás lleva recorrido un tercio de la distancia de un viaje. Si el recorrido total es de {{Q1}} km, ¿cuántos kilómetros ha recorrido?&lt;/p&gt;","template":"&lt;p&gt;Ha recorrido &lt;span class=\"no-break\"&gt;{{response}} km.&lt;/span&gt;&lt;/p&gt;","hint":"&lt;p&gt;La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t>
  </si>
  <si>
    <t>En una escuela de idiomas hay {{Q1}} estudiantes. Si un tercio son extranjeros, ¿cuántos estudiantes extranjeros hay en la escuela?
Hay {{A1}} estudiantes extranjeros.</t>
  </si>
  <si>
    <t>Em uma escola de idiomas, estudam {{Q1}} alunos. Sabendo que um terço desses alunos são estrangeiros, quantos alunos estrangeiros estudam nessa escola?
Nessa escola estudam {{A1}} alunos estrangeiros.</t>
  </si>
  <si>
    <r>
      <rPr>
        <rFont val="Calibri"/>
        <color rgb="FF000000"/>
        <sz val="12.0"/>
      </rPr>
      <t xml:space="preserve">{{Q1}}: Min = </t>
    </r>
    <r>
      <rPr>
        <rFont val="Calibri"/>
        <color rgb="FF000000"/>
        <sz val="12.0"/>
      </rPr>
      <t>120</t>
    </r>
    <r>
      <rPr>
        <rFont val="Calibri"/>
        <color rgb="FF000000"/>
        <sz val="12.0"/>
      </rPr>
      <t xml:space="preserve">; Máx = 300; Step = 3 </t>
    </r>
  </si>
  <si>
    <t>{"id":"M3-NyO-38a-A-4","stimulus":"&lt;p&gt;En una escuela de idiomas hay {{Q1}} estudiantes. Si un tercio son extranjeros, ¿cuántos estudiantes extranjeros hay en la escuela?&lt;/p&gt;","template":"&lt;p&gt;Hay &lt;span class=\"no-break\"&gt;{{response}} estudiantes extranjeros.&lt;/span&gt;&lt;/p&gt;","hint":"&lt;p&gt;La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t>
  </si>
  <si>
    <t>Elena y Jaime trabajan vendiendo revistas. Elena ha vendido {{Q1}} revistas y Jaime un tercio de esa cantidad. ¿Cuántas revistas ha vendido Jaime?
Jaime ha vendido {{A1}} revistas.</t>
  </si>
  <si>
    <t>Helena e Tiago trabalham juntos vendendo revistas. Em um certo dia, Helena vendeu {{Q1}} revistas e Tiago vendeu a terça parte dessa quantidade. Quantas revistas ele vendeu nesse dia?
Tiago vendeu {{A1}} revistas.</t>
  </si>
  <si>
    <r>
      <rPr>
        <rFont val="Calibri"/>
        <color rgb="FF000000"/>
        <sz val="12.0"/>
      </rPr>
      <t xml:space="preserve">{{Q1}}: Min = </t>
    </r>
    <r>
      <rPr>
        <rFont val="Calibri"/>
        <color rgb="FF000000"/>
        <sz val="12.0"/>
      </rPr>
      <t>21</t>
    </r>
    <r>
      <rPr>
        <rFont val="Calibri"/>
        <color rgb="FF000000"/>
        <sz val="12.0"/>
      </rPr>
      <t xml:space="preserve">; Máx = </t>
    </r>
    <r>
      <rPr>
        <rFont val="Calibri"/>
        <color rgb="FF000000"/>
        <sz val="12.0"/>
      </rPr>
      <t>60</t>
    </r>
    <r>
      <rPr>
        <rFont val="Calibri"/>
        <color rgb="FF000000"/>
        <sz val="12.0"/>
      </rPr>
      <t xml:space="preserve">; Step = 3 </t>
    </r>
  </si>
  <si>
    <r>
      <rPr>
        <rFont val="Calibri"/>
        <color rgb="FF000000"/>
        <sz val="12.0"/>
      </rPr>
      <t>&lt;p&gt;</t>
    </r>
    <r>
      <rPr>
        <rFont val="Calibri"/>
        <color rgb="FF000000"/>
        <sz val="12.0"/>
      </rPr>
      <t>La tercera parte de un número se obtiene dividiéndolo entre 3.</t>
    </r>
    <r>
      <rPr>
        <rFont val="Calibri"/>
        <color rgb="FF000000"/>
        <sz val="12.0"/>
      </rPr>
      <t>&lt;/p&gt;</t>
    </r>
    <r>
      <rPr>
        <rFont val="Calibri"/>
        <color rgb="FF000000"/>
        <sz val="12.0"/>
      </rPr>
      <t>&lt;p&gt;{{Q1}} : 3 = {{A1}}&lt;/p&gt;</t>
    </r>
  </si>
  <si>
    <t>{"id":"M3-NyO-38a-A-5","stimulus":"&lt;p&gt;Elena y Jaime trabajan vendiendo revistas. Elena ha vendido {{Q1}} revistas y Jaime un tercio de esa cantidad. ¿Cuántas revistas ha vendido Jaime?&lt;/p&gt;","template":"&lt;p&gt;Jaime ha vendido &lt;span class=\"no-break\"&gt;{{response}} revistas.&lt;/span&gt;&lt;/p&gt;","hint":"&lt;p&gt;La tercera parte de un número se calcula dividiéndolo entre 3.&lt;/p&gt;","feedback":"&lt;p&gt;La tercera parte de un número se obtiene dividiéndolo entre 3.&lt;/p&gt;&lt;p style=\"text-align: center\"&gt;{{Q1}} : 3 = {{A1}}&lt;/p&gt;","seed":{"parameters":[{"name":"Q1","label":null,"min":21,"max":60,"step":3}],"calculated":[{"name":"A1","label":"{{function}}","function":"{{Q1}}/3"}],"uniques":true},"algorithm":{"name":"calculateOperation","params":{"method":"equivLiteral","keyboard":"NUMERICAL"}}}</t>
  </si>
  <si>
    <t>M3-NyO-24b</t>
  </si>
  <si>
    <t>Calcula la cuarta parte de números múltiplos de 4</t>
  </si>
  <si>
    <t>Une cada número con su cuarta parte. 
{{Q1}} {{A1}} 
{{Q2}} {{A2}}
{{Q3}} {{A3}}
{{Q4}} {{A4}}</t>
  </si>
  <si>
    <r>
      <rPr>
        <rFont val="Calibri"/>
        <color rgb="FF000000"/>
        <sz val="12.0"/>
      </rPr>
      <t>Q1-Q4: Min = 4; Máx =</t>
    </r>
    <r>
      <rPr>
        <rFont val="Calibri"/>
        <color rgb="FF000000"/>
        <sz val="12.0"/>
      </rPr>
      <t xml:space="preserve"> 400</t>
    </r>
    <r>
      <rPr>
        <rFont val="Calibri"/>
        <color rgb="FF000000"/>
        <sz val="12.0"/>
      </rPr>
      <t>; Step = 4</t>
    </r>
  </si>
  <si>
    <t>A1 = {{Q1}}/4
A2 = {{Q2}}/4
A3 = {{Q3}}/4
A4 = {{Q4}}/4</t>
  </si>
  <si>
    <t>La cuarta parte de un número se calcula dividiéndolo entre 4.</t>
  </si>
  <si>
    <t>&lt;p&gt;La cuarta parte de un número se obtiene dividiéndolo entre 4.&lt;/p&gt;
Si falla A1
&lt;p&gt;{{Q1}} : 4 = {{A1}}&lt;/p&gt;
Si falla A2
&lt;p&gt;{{Q2}} : 4 = {{A2}}&lt;/p&gt;
Si falla A3
&lt;p&gt;{{Q3}} : 4 = {{A3}}&lt;/p&gt;
Si falla A4
&lt;p&gt;{{Q4}} : 4 = {{A4}}&lt;/p&gt;</t>
  </si>
  <si>
    <t>{"id":"M3-NyO-24b-I-1","stimulus":"&lt;p&gt;Arrastra cada cuarta parte hasta su número correspondiente.&lt;/p&gt;","hint":"&lt;p&gt;La cuarta parte de un número se calcula dividiéndolo entre 4.&lt;/p&gt;","feedback":"&lt;p&gt;La cuarta parte de un número se obtiene dividiéndolo entre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t>
  </si>
  <si>
    <t>Calcula la cuarta parte del siguiente número.
{{Q1}}: {{A1}}</t>
  </si>
  <si>
    <t>Q1: Min = 4; Máx = 400; Step = 4</t>
  </si>
  <si>
    <t>A1 = {{Q1}}/4</t>
  </si>
  <si>
    <t>&lt;p&gt;La cuarta parte de un número se obtiene dividiéndolo entre 4.&lt;/p&gt;&lt;p&gt;{{Q1}} : 4 = {{A1}}&lt;/p&gt;</t>
  </si>
  <si>
    <t>{"id":"M3-NyO-24b-E-1","stimulus":"&lt;p&gt;Calcula la cuarta parte del siguiente número:&lt;/p&gt;","template":"&lt;p style=\"text-align: center\"&gt;{{Q1}}: {{response}}&lt;/p&gt;","hint":"&lt;p&gt;La cuarta parte de un número se calcula dividiéndolo entre 4.&lt;/p&gt;","feedback":"&lt;p&gt;La cuarta parte de un número se obtiene dividiéndolo entre 4.&lt;/p&gt;&lt;p style=\"text-align: center\"&gt;{{Q1}} : 4 = {{A1}}&lt;/p&gt;","seed":{"parameters":[{"name":"Q1","label":null,"min":4,"max":400,"step":4}],"calculated":[{"name":"A1","label":"{{function}}","function":"{{Q1}}/4"}],"uniques":true},"algorithm":{"name":"calculateOperation","params":{"method":"equivLiteral","keyboard":"NUMERICAL"}}}</t>
  </si>
  <si>
    <r>
      <rPr>
        <rFont val="Calibri"/>
        <color rgb="FF000000"/>
        <sz val="12.0"/>
      </rPr>
      <t>Juan se va a gastar la cuarta parte de su dinero en un regalo para su amigo Luis. Si tiene &lt;span class=\"no-break\"&gt;{{Q1}} €&lt;/span&gt; ahorrados,</t>
    </r>
    <r>
      <rPr>
        <rFont val="Calibri"/>
        <color rgb="FF000000"/>
        <sz val="12.0"/>
      </rPr>
      <t xml:space="preserve"> ¿cuánto dinero va a destinar al regalo?
</t>
    </r>
    <r>
      <rPr>
        <rFont val="Calibri"/>
        <color rgb="FF000000"/>
        <sz val="12.0"/>
      </rPr>
      <t>Juan va a gastar &lt;span class=\"no-break\"&gt;{{A1}} €&lt;/span&gt; en el regalo.</t>
    </r>
  </si>
  <si>
    <t xml:space="preserve">Q1: Min= 12; Máx= 40; Step = 4 </t>
  </si>
  <si>
    <t>{"id":"M3-NyO-24b-A-1","stimulus":"&lt;p&gt;Juan se va a gastar la cuarta parte de su dinero en un regalo para su amigo Luis. Si tiene &lt;span class=\"no-break\"&gt;{{Q1}} €&lt;/span&gt; ahorrados, ¿cuánto dinero va a destinar al regalo?&lt;/p&gt;","template":"&lt;p&gt;Juan va a gastar &lt;span class=\"no-break\"&gt;{{response}} €&lt;/span&gt; en el regalo.&lt;/p&gt;","hint":"&lt;p&gt;La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t>
  </si>
  <si>
    <t>La edad de Sara es la cuarta parte de la edad de Marta. Si Marta tiene {{Q1}} años, ¿cuántos años tiene Sara?
Sara tiene {{A1}} años.</t>
  </si>
  <si>
    <t>{"id":"M3-NyO-24b-A-2","stimulus":"&lt;p&gt;La edad de Sara es la cuarta parte de la edad de Marta. Si Marta tiene {{Q1}} años, ¿cuántos años tiene Sara?&lt;/p&gt;","template":"&lt;p&gt;Sara tiene {{response}} años.&lt;/p&gt;","hint":"&lt;p&gt;La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t>
  </si>
  <si>
    <t>Rubén ya ha completado una cuarta parte de su álbum de cromos. Si el álbum tiene espacio para {{Q1}} cromos, ¿cuántos cromos tiene Rubén?
Tiene {{A1}} cromos.</t>
  </si>
  <si>
    <t>Renato já preecheu um quarto do seu álbum de figurinhas. Quantas figurinhas ele já preencheu, se o álbum tem um total de {{Q1}} figurinhas?
Renato já preencheu {{A1}} figurinhas do álbum.</t>
  </si>
  <si>
    <r>
      <rPr>
        <rFont val="Calibri"/>
        <color rgb="FF000000"/>
        <sz val="12.0"/>
      </rPr>
      <t xml:space="preserve">Q1: Min= </t>
    </r>
    <r>
      <rPr>
        <rFont val="Calibri"/>
        <color rgb="FF000000"/>
        <sz val="12.0"/>
      </rPr>
      <t>120</t>
    </r>
    <r>
      <rPr>
        <rFont val="Calibri"/>
        <color rgb="FF000000"/>
        <sz val="12.0"/>
      </rPr>
      <t xml:space="preserve">; Máx= </t>
    </r>
    <r>
      <rPr>
        <rFont val="Calibri"/>
        <color rgb="FF000000"/>
        <sz val="12.0"/>
      </rPr>
      <t>240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</si>
  <si>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</si>
  <si>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{"id":"M3-NyO-24b-A-3","stimulus":"&lt;p&gt;Rubén ya ha completado una cuarta parte de su álbum de cromos. Si el álbum tiene espacio para {{Q1}} cromos, ¿cuántos cromos tiene Rubén?&lt;/p&gt;","template":"&lt;p&gt;Tiene {{response}} cromos.&lt;/p&gt;","hint":"&lt;p&gt;La cuarta parte de un número se calcula dividiéndolo entre 4.&lt;/p&gt;","feedback":"&lt;p&gt;La cuarta parte de un número se obtiene dividiéndolo entre 4.&lt;/p&gt;&lt;p style=\"text-align: center\"&gt;{{Q1}} : 4 = {{A1}}&lt;/p&gt;","seed":{"parameters":[{"name":"Q1","label":null,"min":120,"max":240,"step":4}],"calculated":[{"name":"A1","label":"{{function}}","function":"{{Q1}}/4"}],"uniques":true},"algorithm":{"name":"calculateOperation","params":{"method":"equivLiteral","keyboard":"NUMERICAL"}}}</t>
  </si>
  <si>
    <t>En un aparcamiento hay {{Q1}} vehículos estacionados. Sabiendo que una cuarta parte de los vehículos son motos, ¿cuántas motos hay en el aparcamiento?
Hay {{A1}} motos.</t>
  </si>
  <si>
    <t>Em um estacionamento há {{Q1}} veículos estacionados. Sabendo que um quarto dos veículos são motos, quantas motos há no estacionamento?
Há {{A1}} motos no estacionamento.</t>
  </si>
  <si>
    <r>
      <rPr>
        <rFont val="Calibri"/>
        <color rgb="FF000000"/>
        <sz val="12.0"/>
      </rPr>
      <t xml:space="preserve">Q1: Min= 40; Máx= </t>
    </r>
    <r>
      <rPr>
        <rFont val="Calibri"/>
        <color rgb="FF000000"/>
        <sz val="12.0"/>
      </rPr>
      <t>120</t>
    </r>
    <r>
      <rPr>
        <rFont val="Calibri"/>
        <color rgb="FF000000"/>
        <sz val="12.0"/>
      </rPr>
      <t xml:space="preserve">; Step = 4 </t>
    </r>
  </si>
  <si>
    <r>
      <rPr>
        <rFont val="Calibri"/>
        <color rgb="FF000000"/>
        <sz val="12.0"/>
      </rPr>
      <t>&lt;p&gt;La cuarta parte de un número se obtiene dividiéndolo entre 4.&lt;/p&gt;</t>
    </r>
    <r>
      <rPr>
        <rFont val="Calibri"/>
        <color rgb="FF000000"/>
        <sz val="12.0"/>
      </rPr>
      <t>&lt;p&gt;{{Q1}} : 4 = {{A1}}&lt;/p&gt;</t>
    </r>
  </si>
  <si>
    <t>{"id":"M3-NyO-24b-A-4","stimulus":"&lt;p&gt;En un aparcamiento hay {{Q1}} vehículos estacionados. Sabiendo que una cuarta parte de los vehículos son motos, ¿cuántas motos hay en el aparcamiento?&lt;/p&gt;","template":"&lt;p&gt;Hay {{response}} motos.&lt;/p&gt;","hint":"&lt;p&gt;La cuarta parte de un número se calcula dividiéndolo entre 4.&lt;/p&gt;","feedback":"&lt;p&gt;La cuarta parte de un número se obtiene dividiéndolo entre 4.&lt;/p&gt;&lt;p style=\"text-align: center\"&gt;{{Q1}} : 4 = {{A1}}&lt;/p&gt;","seed":{"parameters":[{"name":"Q1","label":null,"min":40,"max":120,"step":4}],"calculated":[{"name":"A1","label":"{{function}}","function":"{{Q1}}/4"}],"uniques":true},"algorithm":{"name":"calculateOperation","params":{"method":"equivLiteral","keyboard":"NUMERICAL"}}}</t>
  </si>
  <si>
    <t>En la pizzería de Manuel se hacen {{Q1}} &lt;i&gt;pizzas&lt;/i&gt; al día. Si un cuarto de esa cantidad son &lt;i&gt;pizzas&lt;/i&gt; con &lt;i&gt;mozzarella&lt;/i&gt;, ¿cuántas &lt;i&gt;pizzas&lt;/i&gt; de este tipo cocinan al día?
Cocinan {{A1}} &lt;i&gt;pizzas&lt;/i&gt; con &lt;i&gt;mozzarella&lt;/i&gt; al día.</t>
  </si>
  <si>
    <t>Na pizzaria de Manoel, são feitas {{Q1}} pizzas por dia. Quantas pizzas de mussarela são feitas em um dia, se elas correspondem a um quarto do total?
São feitas {{A1}} pizzas de mussarela por dia.</t>
  </si>
  <si>
    <t xml:space="preserve">Q1: Min= 100; Máx= 400; Step = 4 </t>
  </si>
  <si>
    <r>
      <rPr>
        <rFont val="Calibri"/>
        <color rgb="FF000000"/>
        <sz val="12.0"/>
      </rPr>
      <t>&lt;p&gt;La cuarta parte de un número se obtiene dividiéndolo entre 4.&lt;/p&gt;</t>
    </r>
    <r>
      <rPr>
        <rFont val="Calibri"/>
        <color rgb="FF000000"/>
        <sz val="12.0"/>
      </rPr>
      <t>&lt;p&gt;{{Q1}} : 4 = {{A1}}&lt;/p&gt;</t>
    </r>
  </si>
  <si>
    <t>{"id":"M3-NyO-24b-A-5","stimulus":"&lt;p&gt;En la pizzería de Manuel se hacen {{Q1}} &lt;i&gt;pizzas&lt;/i&gt; al día. Si un cuarto de esa cantidad son &lt;i&gt;pizzas&lt;/i&gt; con &lt;i&gt;mozzarella&lt;/i&gt;, ¿cuántas &lt;i&gt;pizzas&lt;/i&gt; de este tipo cocinan al día?&lt;/p&gt;","template":"&lt;p&gt;Cocinan {{response}} &lt;i&gt;pizzas&lt;/i&gt; con &lt;i&gt;mozzarella&lt;/i&gt; al día.&lt;/p&gt;","hint":"&lt;p&gt;La cuarta parte de un número se calcula dividiéndolo entre 4.&lt;/p&gt;","feedback":"&lt;p&gt;La cuarta parte de un número se obtiene dividiéndolo entre 4.&lt;/p&gt;&lt;p style=\"text-align: center\"&gt;{{Q1}} : 4 = {{A1}}&lt;/p&gt;","seed":{"parameters":[{"name":"Q1","label":null,"min":100,"max":400,"step":4}],"calculated":[{"name":"A1","label":"{{function}}","function":"{{Q1}}/4"}],"uniques":true},"algorithm":{"name":"calculateOperation","params":{"method":"equivLiteral","keyboard":"NUMERICAL"}}}</t>
  </si>
  <si>
    <t>M3-NyO-38b</t>
  </si>
  <si>
    <t>Calcula la quinta parte de números múltiplos de 5</t>
  </si>
  <si>
    <t>Une cada número con su quinta parte.
{{Q1}} {{A1}} 
{{Q2}} {{A2}}
{{Q3}} {{A3}}
{{Q4}} {{A4}}</t>
  </si>
  <si>
    <t xml:space="preserve">Q1- Q4: Min = 5; Máx = 300; Step =5
</t>
  </si>
  <si>
    <t>A1 = {{Q1}}/5
A2 = {{Q2}}/5
A3 = {{Q3}}/5
A4 = {{Q4}}/5</t>
  </si>
  <si>
    <t>La quinta parte de un número se calcula dividiéndolo entre 5.</t>
  </si>
  <si>
    <t>&lt;p&gt;La quinta parte de un número se obtiene dividiéndolo entre 5.&lt;/p&gt;
-Si falla A1
&lt;p&gt;{{Q1}} : 5 = {{A1}}&lt;/p&gt;
-Si falla A2
&lt;p&gt;{{Q2}} : 5 = {{A2}}&lt;/p&gt;
-Si falla A3
&lt;p&gt;{{Q3}} : 5 = {{A3}}&lt;/p&gt;
-Si falla A4
&lt;p&gt;{{Q4}} : 5 = {{A4}}&lt;/p&gt;</t>
  </si>
  <si>
    <t>{"id":"M3-NyO-38b-I-1","stimulus":"&lt;p&gt;Arrastra cada quinta parte hasta su número correspondiente.&lt;/p&gt;","hint":"&lt;p&gt;La quinta parte de un número se calcula dividiéndolo entre 5.&lt;/p&gt;","feedback":"&lt;p&gt;La quinta parte de un número se obtiene dividiéndolo entre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t>
  </si>
  <si>
    <t>Calcula la quinta parte del siguiente número. 
{{Q1}}: {{A1}}</t>
  </si>
  <si>
    <t>Q1: Min = 5; Máx = 300; Step =5</t>
  </si>
  <si>
    <t>A1 = {{Q1}}/5</t>
  </si>
  <si>
    <t>&lt;p&gt;La quinta parte de un número se obtiene dividiéndolo entre 5.&lt;/p&gt;&lt;p&gt;{{Q1}} : 5 = {{A1}}&lt;/p&gt;</t>
  </si>
  <si>
    <t>{"id":"M3-NyO-38b-E-1","stimulus":"&lt;p&gt;Calcula la quinta parte del siguiente número.&lt;/p&gt;","template":"&lt;p style=\"text-align: center\"&gt;{{Q1}} : {{response}}&lt;/p&gt;","hint":"&lt;p&gt;La quinta parte de un número se calcula dividiéndolo entre 5.&lt;/p&gt;","feedback":"&lt;p&gt;La quinta parte de un número se obtiene dividiéndolo entre 5.&lt;/p&gt;&lt;p style=\"text-align: center\"&gt;{{Q1}} : 5 = {{A1}}&lt;/p&gt;","seed":{"parameters":[{"name":"Q1","label":null,"min":5,"max":300,"step":5}],"calculated":[{"name":"A1","label":"{{function}}","function":"{{Q1}}/5"}],"uniques":true},"algorithm":{"name":"calculateOperation","params":{"method":"equivLiteral","keyboard":"NUMERICAL"}}}</t>
  </si>
  <si>
    <r>
      <rPr>
        <rFont val="Calibri"/>
        <color rgb="FF000000"/>
        <sz val="12.0"/>
      </rPr>
      <t xml:space="preserve">Solo la quinta parte de los niños y niñas de un colegio han sido vacunados </t>
    </r>
    <r>
      <rPr>
        <rFont val="Calibri"/>
        <color rgb="FF000000"/>
        <sz val="12.0"/>
      </rPr>
      <t xml:space="preserve">contra </t>
    </r>
    <r>
      <rPr>
        <rFont val="Calibri"/>
        <color rgb="FF000000"/>
        <sz val="12.0"/>
      </rPr>
      <t xml:space="preserve">la gripe. Si en el colegio hay {{Q1}} alumnos, </t>
    </r>
    <r>
      <rPr>
        <rFont val="Calibri"/>
        <color rgb="FF000000"/>
        <sz val="12.0"/>
      </rPr>
      <t>¿cuántos han recibido la vacuna?</t>
    </r>
    <r>
      <rPr>
        <rFont val="Calibri"/>
        <color rgb="FF000000"/>
        <sz val="12.0"/>
      </rPr>
      <t xml:space="preserve">
Han sido vacunados un total de {{A1}} alumnos.</t>
    </r>
  </si>
  <si>
    <r>
      <rPr>
        <rFont val="Calibri"/>
        <color rgb="FF000000"/>
        <sz val="12.0"/>
      </rPr>
      <t xml:space="preserve">{{Q1}}: Min =100; Máx = </t>
    </r>
    <r>
      <rPr>
        <rFont val="Calibri"/>
        <color rgb="FF000000"/>
        <sz val="12.0"/>
      </rPr>
      <t>500</t>
    </r>
    <r>
      <rPr>
        <rFont val="Calibri"/>
        <color rgb="FF000000"/>
        <sz val="12.0"/>
      </rPr>
      <t xml:space="preserve">; Step = 5 </t>
    </r>
  </si>
  <si>
    <t>{"id":"M3-NyO-38b-A-1","stimulus":"&lt;p&gt;Solo la quinta parte de los niños y niñas de un colegio han sido vacunados contra la gripe. Si en el colegio hay {{Q1}} alumnos, ¿cuántos han recibido la vacuna?&lt;/p&gt;","template":"&lt;p&gt;Han sido vacunados un total de {{response}} alumnos.&lt;/p&gt;","hint":"&lt;p&gt;La quinta parte de un número se calcula dividiéndolo entre 5.&lt;/p&gt;","feedback":"&lt;p&gt;La quinta parte de un número se obtiene dividiéndolo entre 5.&lt;/p&gt;&lt;p style=\"text-align: center\"&gt;{{Q1}} : 5 = {{A1}}&lt;/p&gt;","seed":{"parameters":[{"name":"Q1","label":null,"min":100,"max":500,"step":5}],"calculated":[{"name":"A1","label":"{{function}}","function":"{{Q1}}/5"}],"uniques":true},"algorithm":{"name":"calculateOperation","params":{"method":"equivLiteral","keyboard":"NUMERICAL"}}}</t>
  </si>
  <si>
    <t>En un avión, una quinta parte de los pasajeros ya se han sentado en sus asientos. Si hay {{Q1}} plazas, ¿cuántos asientos están ocupados?
Hay {{A1}} asientos ocupados.</t>
  </si>
  <si>
    <t>Um avião possui {{Q1}} poltronas para sentar. Se os passageiros estão sentados em um quinto das poltronas, quantos assentos estão ocupados?
{{A1}} assentos estão ocupados.</t>
  </si>
  <si>
    <r>
      <rPr>
        <rFont val="Calibri"/>
        <color rgb="FF000000"/>
        <sz val="12.0"/>
      </rPr>
      <t xml:space="preserve">{{Q1}}: Min =100; Máx = </t>
    </r>
    <r>
      <rPr>
        <rFont val="Calibri"/>
        <color rgb="FF000000"/>
        <sz val="12.0"/>
      </rPr>
      <t>250</t>
    </r>
    <r>
      <rPr>
        <rFont val="Calibri"/>
        <color rgb="FF000000"/>
        <sz val="12.0"/>
      </rPr>
      <t xml:space="preserve">; Step = 5 </t>
    </r>
  </si>
  <si>
    <t>{"id":"M3-NyO-38b-A-2","stimulus":"&lt;p&gt;En un avión, una quinta parte de los pasajeros ya se han sentado en sus asientos. Si hay {{Q1}} plazas, ¿cuántos asientos están ocupados?&lt;/p&gt;","template":"&lt;p&gt;Hay {{response}} asientos ocupados.&lt;/p&gt;","hint":"&lt;p&gt;La quinta parte de un número se calcula dividiéndolo entre 5.&lt;/p&gt;","feedback":"&lt;p&gt;La quinta parte de un número se obtiene dividiéndolo entre 5.&lt;/p&gt;&lt;p style=\"text-align: center\"&gt;{{Q1}} : 5 = {{A1}}&lt;/p&gt;","seed":{"parameters":[{"name":"Q1","label":null,"min":100,"max":250,"step":5}],"calculated":[{"name":"A1","label":"{{function}}","function":"{{Q1}}/5"}],"uniques":true},"algorithm":{"name":"calculateOperation","params":{"method":"equivLiteral","keyboard":"NUMERICAL"}}}</t>
  </si>
  <si>
    <t>Ruth ha leído la quinta parte de un libro que tiene {{Q1}} páginas. ¿Cuántas páginas ha leído?
Ha leído {{A1}} páginas.</t>
  </si>
  <si>
    <t>Ruth leu um quinto de um livro de {{Q1}} páginas. Quantas páginas ela leu do livro?
Ruth leu {{A1}} páginas.</t>
  </si>
  <si>
    <r>
      <rPr>
        <rFont val="Calibri"/>
        <color rgb="FF000000"/>
        <sz val="12.0"/>
      </rPr>
      <t xml:space="preserve">{{Q1}}: Min =100; Máx = </t>
    </r>
    <r>
      <rPr>
        <rFont val="Calibri"/>
        <color rgb="FF000000"/>
        <sz val="12.0"/>
      </rPr>
      <t>400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</si>
  <si>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</si>
  <si>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{"id":"M3-NyO-38b-A-3","stimulus":"&lt;p&gt;Ruth ha leído la quinta parte de un libro que tiene {{Q1}} páginas. ¿Cuántas páginas ha leído?&lt;/p&gt;","template":"&lt;p&gt;Ha leído {{response}} páginas.&lt;/p&gt;","hint":"&lt;p&gt;La quinta parte de un número se calcula dividiéndolo entre 5.&lt;/p&gt;","feedback":"&lt;p&gt;La quinta parte de un número se obtiene dividiéndolo entre 5.&lt;/p&gt;&lt;p style=\"text-align: center\"&gt;{{Q1}} : 5 = {{A1}}&lt;/p&gt;","seed":{"parameters":[{"name":"Q1","label":null,"min":100,"max":400,"step":5}],"calculated":[{"name":"A1","label":"{{function}}","function":"{{Q1}}/5"}],"uniques":true},"algorithm":{"name":"calculateOperation","params":{"method":"equivLiteral","keyboard":"NUMERICAL"}}}</t>
  </si>
  <si>
    <t>Lucas mide un quinto de la altura de su padre, que mide {{Q1}} cm. ¿Cuál es la altura de Lucas?
Lucas mide {{A1}} cm.</t>
  </si>
  <si>
    <t>Lucas mede um quinto da altura do pai dele. Se o pai de Lucas mede &lt;span class=\"no-break\"&gt;{{Q1}} cm&lt;/span&gt;, qual a altura de Lucas?
Lucas tem &lt;span class=\"no-break\"&gt;{{A1}} cm&lt;/span&gt;de altura.</t>
  </si>
  <si>
    <r>
      <rPr>
        <rFont val="Calibri"/>
        <color rgb="FF000000"/>
        <sz val="12.0"/>
      </rPr>
      <t xml:space="preserve">{{Q1}}: Min =165; Máx = </t>
    </r>
    <r>
      <rPr>
        <rFont val="Calibri"/>
        <color rgb="FF000000"/>
        <sz val="12.0"/>
      </rPr>
      <t>195</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</si>
  <si>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</si>
  <si>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
    "id": "M3-NyO-38b-A-4",
    "stimulus": "&lt;p&gt;El árbol que ha plantado Lucas mide una quinta parte de otro de &lt;span class=\"no-break\"&gt;{{Q1}} cm&lt;/span&gt; de altura que está al lado. ¿Cuánto mide su árbol?&lt;/p&gt;",
    "template": "&lt;p&gt;El árbol de Lucas mide &lt;span class=\"no-break\"&gt;{{response}} cm.&lt;/span&gt;&lt;/p&gt;",
    "hint": "&lt;p&gt;La quinta parte de un número se calcula dividiéndolo entre 5.&lt;/p&gt;",
    "feedback": "&lt;p&gt;La quinta parte de un número se obtiene dividiéndolo entre 5.&lt;/p&gt;&lt;p style=\"text-align: center\"&gt;{{Q1}} : 5 = {{A1}}&lt;/p&gt;",
    "seed": {
        "parameters": [
            {
                "name": "Q1",
                "label": null,
                "min": 165,
                "max": 195,
                "step": 5
            }
        ],
        "calculated": [
            {
                "name": "A1",
                "label": "{{function}}",
                "function": "{{Q1}}/5"
            }
        ],
        "uniques": true
    },
    "algorithm": {
        "name": "calculateOperation",
        "params": {
            "method": "equivLiteral",
            "keyboard": "NUMERICAL"
        }
    }
}</t>
  </si>
  <si>
    <t>En un partido de baloncesto, un equipo ha marcado {{Q1}} puntos. Una de las jugadoras es la autora de una quinta parte de esos puntos. ¿Cuántos ha marcado ella?
Ha marcado {{A1}} puntos.</t>
  </si>
  <si>
    <r>
      <rPr>
        <rFont val="Calibri"/>
        <color rgb="FF000000"/>
        <sz val="12.0"/>
      </rPr>
      <t xml:space="preserve">Em uma partida de </t>
    </r>
    <r>
      <rPr>
        <rFont val="Calibri"/>
        <color rgb="FF000000"/>
        <sz val="12.0"/>
      </rPr>
      <t>baloncesto</t>
    </r>
    <r>
      <rPr>
        <rFont val="Calibri"/>
        <color rgb="FF000000"/>
        <sz val="12.0"/>
      </rPr>
      <t>, um time fez {{Q1}} pontos. A jogadora Sheila fez um quinto dos pontos, quantos pontos ela fez?
Sheila fez {{A1}} pontos.</t>
    </r>
  </si>
  <si>
    <r>
      <rPr>
        <rFont val="Calibri"/>
        <color rgb="FF000000"/>
        <sz val="12.0"/>
      </rPr>
      <t xml:space="preserve">{{Q1}}: Min =60; Máx = </t>
    </r>
    <r>
      <rPr>
        <rFont val="Calibri"/>
        <color rgb="FF000000"/>
        <sz val="12.0"/>
      </rPr>
      <t>120</t>
    </r>
    <r>
      <rPr>
        <rFont val="Calibri"/>
        <color rgb="FF000000"/>
        <sz val="12.0"/>
      </rPr>
      <t xml:space="preserve">; Step = 5 </t>
    </r>
  </si>
  <si>
    <r>
      <rPr>
        <rFont val="Calibri"/>
        <color rgb="FF000000"/>
        <sz val="12.0"/>
      </rPr>
      <t>&lt;p&gt;La quinta parte de un número se obtiene dividiéndolo entre 5.&lt;/p&gt;</t>
    </r>
    <r>
      <rPr>
        <rFont val="Calibri"/>
        <color rgb="FF000000"/>
        <sz val="12.0"/>
      </rPr>
      <t>&lt;p&gt;{{Q1}} : 5 = {{A1}}&lt;/p&gt;</t>
    </r>
  </si>
  <si>
    <t>{"id":"M3-NyO-38b-A-5","stimulus":"&lt;p&gt;En un partido de baloncesto, un equipo ha marcado {{Q1}} puntos. Una de las jugadoras es la autora de una quinta parte de esos puntos. ¿Cuántos ha marcado ella?&lt;/p&gt;","template":"&lt;p&gt;Ha marcado {{response}} puntos.&lt;/p&gt;","hint":"&lt;p&gt;La quinta parte de un número se calcula dividiéndolo entre 5.&lt;/p&gt;","feedback":"&lt;p&gt;La quinta parte de un número se obtiene dividiéndolo entre 5.&lt;/p&gt;&lt;p style=\"text-align: center\"&gt;{{Q1}} : 5 = {{A1}}&lt;/p&gt;","seed":{"parameters":[{"name":"Q1","label":null,"min":60,"max":120,"step":5}],"calculated":[{"name":"A1","label":"{{function}}","function":"{{Q1}}/5"}],"uniques":true},"algorithm":{"name":"calculateOperation","params":{"method":"equivLiteral","keyboard":"NUMERICAL"}}}</t>
  </si>
  <si>
    <t>M3-NyO-39a</t>
  </si>
  <si>
    <t>Calcula la décima parte de números múltiplos de 10</t>
  </si>
  <si>
    <t>Une cada número con su décima parte.
{{T1}}  |   {{Q1}}
{{T2}}  |   {{Q2}}
{{T3}}  |   {{Q3}}
{{T4}}  |   {{Q4}}</t>
  </si>
  <si>
    <t>Q1-Q4= Min=10 ; Max=99; Step =1</t>
  </si>
  <si>
    <t>T1={{Q1}}*10
T2={{Q2}}*10
T3={{Q3}}*10
T4={{Q4}}*10</t>
  </si>
  <si>
    <t>La décima parte de un número se calcula dividiéndolo entre 10.</t>
  </si>
  <si>
    <t>&lt;p&gt;La décima parte de un número se calcula dividiéndolo entre 10.&lt;/p&gt;
-Si falla A1
&lt;p&gt;{{T1}} : 10 = {{Q1}}&lt;/p&gt;
-Si falla A2
&lt;p&gt;{{T2}} : 10 = {{Q2}}&lt;/p&gt;
-Si falla A3
&lt;p&gt;{{T3}} : 10 = {{Q3}}&lt;/p&gt;
-Si falla A4
&lt;p&gt;{{T4}} : 10 = {{Q4}}&lt;/p&gt;</t>
  </si>
  <si>
    <t>{"id":"M3-NyO-39a-I-1","stimulus":"&lt;p&gt;Arrastra cada décima parte hasta su número correspondiente.&lt;/p&gt;","hint":"&lt;p&gt;La décima parte de un número se calcula dividiéndolo entre 10.&lt;/p&gt;","feedback":"&lt;p&gt;La décima parte de un número se calcula dividiéndolo entre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t>
  </si>
  <si>
    <t>Calcula la décima parte del siguiente número.
{{T1}}: {{A1}}</t>
  </si>
  <si>
    <t>Q1-Q2= Min=10 ; Max=99; Step =1</t>
  </si>
  <si>
    <t>T1={{Q1}}*10
A1={{Q1}}</t>
  </si>
  <si>
    <t>&lt;p&gt;La décima parte de un número se calcula dividiéndolo entre 10.&lt;/p&gt;&lt;p&gt;{{T1}} : 10 = {{Q1}}&lt;/p&gt;</t>
  </si>
  <si>
    <t>{"id":"M3-NyO-39a-E-1","stimulus":"&lt;p&gt;Calcula la décima parte del siguiente número.&lt;/p&gt;","template":"&lt;p style=\"text-align: center\"&gt;{{T1}}: {{response}}&lt;/p&gt;","hint":"&lt;p&gt;La décima parte de un número se calcula dividiéndolo entre 10.&lt;/p&gt;","feedback":"&lt;p&gt;La décima parte de un número se calcula dividiéndolo entre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t>
  </si>
  <si>
    <t>Julián quiere leer a diario la décima parte de un libro de {{T1}} páginas. ¿Cuántas páginas va a leer cada día?
Cada día va a leer {{A1}} páginas.</t>
  </si>
  <si>
    <t>Q1= Min=20 ; Max=40; Step =1</t>
  </si>
  <si>
    <t>{"id":"M3-NyO-39a-A-1","stimulus":"&lt;p&gt;Julián quiere leer a diario la décima parte de un libro de {{T1}} páginas. ¿Cuántas páginas va a leer cada día?&lt;/p&gt;","template":"&lt;p&gt;Cada día va a leer {{response}} páginas.&lt;/p&gt;","hint":"&lt;p&gt;La décima parte de un número se calcula dividiéndolo entre 10.&lt;/p&gt;","feedback":"&lt;p&gt;La décima parte de un número se calcula dividiéndolo entre 10.&lt;/p&gt;&lt;p style=\"text-align: center\"&gt;{{T1}} : 10 = {{Q1}}&lt;/p&gt;","seed":{"parameters":[{"name":"Q1","label":null,"min":20,"max":40,"step":1}],"calculated":[{"name":"T1","label":"{{function}}","function":"{{Q1}}*10","temp":true},{"name":"A1","label":"{{function}}","function":"{{Q1}}"}],"uniques":true},"algorithm":{"name":"calculateOperation","params":{"method":"equivLiteral","keyboard":"NUMERICAL"}}}</t>
  </si>
  <si>
    <t xml:space="preserve">Una profesora tiene preparadas {{T1}} actividades de música. Quiere que cada semana sus alumnos hagan en clase la décima parte de todas ellas. ¿Cuántas actividades van a hacer cada semana?
Van a hacer {{A1}} actividades. </t>
  </si>
  <si>
    <t>Q1= Min=2; Max=9; Step =1</t>
  </si>
  <si>
    <t>{"id":"M3-NyO-39a-A-2","stimulus":"&lt;p&gt;Una profesora tiene preparadas {{T1}} actividades de música. Quiere que cada semana sus alumnos hagan en clase la décima parte de todas ellas. ¿Cuántas actividades van a hacer cada semana?&lt;/p&gt;","template":"&lt;p&gt;Van a hacer {{response}} actividades.&lt;/p&gt;","hint":"&lt;p&gt;La décima parte de un número se calcula dividiéndolo entre 10.&lt;/p&gt;","feedback":"&lt;p&gt;La décima parte de un número se calcula dividiéndolo entre 10.&lt;/p&gt;&lt;p style=\"text-align: center\"&gt;{{T1}} : 10 = {{Q1}}&lt;/p&gt;","seed":{"parameters":[{"name":"Q1","label":null,"min":2,"max":9,"step":1}],"calculated":[{"name":"T1","label":"{{function}}","function":"{{Q1}}*10","temp":true},{"name":"A1","label":"{{function}}","function":"{{Q1}}"}],"uniques":true},"algorithm":{"name":"calculateOperation","params":{"method":"equivLiteral","keyboard":"NUMERICAL"}}}</t>
  </si>
  <si>
    <t>Un abuelo quiere repartir {{T1}} € entre sus nietos, de forma que cada uno reciba la décima parte. ¿Cuánto le dará a cada uno?
Cada nieto recibirá {{A1}} €.</t>
  </si>
  <si>
    <t>Q1= Min=5 ; Max=20; Step =1</t>
  </si>
  <si>
    <t>{"id":"M3-NyO-39a-A-3","stimulus":"&lt;p&gt;Un abuelo quiere repartir {{T1}} € entre sus nietos, de forma que cada uno reciba la décima parte. ¿Cuánto le dará a cada uno?&lt;/p&gt;","template":"&lt;p&gt;Cada nieto recibirá {{response}} €.&lt;/p&gt;","hint":"&lt;p&gt;La décima parte de un número se calcula dividiéndolo entre 10.&lt;/p&gt;","feedback":"&lt;p&gt;La décima parte de un número se calcula dividiéndolo entre 10.&lt;/p&gt;&lt;p style=\"text-align: center\"&gt;{{T1}} : 10 = {{Q1}}&lt;/p&gt;","seed":{"parameters":[{"name":"Q1","label":null,"min":5,"max":20,"step":1}],"calculated":[{"name":"T1","label":"{{function}}","function":"{{Q1}}*10","temp":true},{"name":"A1","label":"{{function}}","function":"{{Q1}}"}],"uniques":true},"algorithm":{"name":"calculateOperation","params":{"method":"equivLiteral","keyboard":"NUMERICAL"}}}</t>
  </si>
  <si>
    <t>M3-NyO-25a</t>
  </si>
  <si>
    <t>Calcula fracciones equivalentes por amplificación y simplificación (numer. y denom. menores que 20)</t>
  </si>
  <si>
    <t>Une las fracciones equivalentes.
T21 = A1
T22 = A2
T23 = A3
T24 = A4</t>
  </si>
  <si>
    <t xml:space="preserve">Relaciona cada fracción con su equivalente
{{T1}} = A1
{{T2}} = A2
{{T3}} = A3
{{T4}} = A4
</t>
  </si>
  <si>
    <t>Q1-Q4: mín = 2; máx = 5; step = 1</t>
  </si>
  <si>
    <t>T1 = {{Q1}}+{{Q2}}
T2 = {{Q2}}+{{Q3}}
T3 = {{Q3}}+{{Q4}}
T4 = {{Q4}}+{{Q1}}
T5 = {{Q1}}*{{Q4}}
T6 = ({{Q1}}+{{Q2}})*{{Q4}}
T7 = {{Q2}}*{{Q3}}
T8 = ({{Q2}}+{{Q3}})*{{Q3}}
T9 = {{Q3}}*{{Q2}}
T10 = ({{Q3}}+{{Q4}})*{{Q2}}
T11 = {{Q4}}*{{Q1}}
T12 = ({{Q4}}+{{Q1}})*{{Q1}}
T21 = {{Q1}}/{{T1}}
A1 = {{T5}}/{{T6}}
T22 = {{Q2}}/{{T2}}
A2 = {{T7}}/{{T8}}
T23 = {{T9}}/{{T10}}
A3 = {{Q3}}/{{T3}}
T24 = {{T11}}/{{T12}}
A4 = {{Q4}}/{{T4}}</t>
  </si>
  <si>
    <t>Las fracciones equivalentes representan la misma cantidad.</t>
  </si>
  <si>
    <t>&lt;p&gt;Para obtener una fracción equivalente, se multiplican o se dividen el numerador y el denominador por un mismo número.&lt;/p&gt;
- Si falla A1:
Si se multiplica {{T21}} arriba y abajo por {{Q4}}, el resultado es {{A1}}.
- Si falla A2:
Si se multiplica {{T22}} arriba y abajo por {{Q3}}, el resultado es {{A2}}.
- Si falla A3:
Si se divide {{T23}} arriba y abajo entre {{Q2}}, el resultado es {{A3}}.
- Si falla A4:
Si se divide {{T24}} arriba y abajo entre {{Q1}}, el resultado es {{A4}}.</t>
  </si>
  <si>
    <t>{"id":"M3-NyO-25a-I-1","stimulus":"&lt;p&gt;Arrastra cada fracción a su equivalente.&lt;/p&gt;","hint":"&lt;p&gt;Las fracciones equivalentes representan la misma cantidad.&lt;/p&gt;","feedback":"&lt;p&gt;Para obtener una fracción equivalente, se multiplican o se dividen el numerador y el denominador por un mismo número.&lt;/p&gt;","seed":{"parameters":[{"name":"Q1","label":null,"min":2,"max":5,"step":1},{"name":"Q2","label":null,"min":2,"max":5,"step":1},{"name":"Q3","label":null,"min":2,"max":5,"step":1},{"name":"Q4","label":null,"min":2,"max":5,"step":1}],"calculated":[{"name":"T1","label":"{{function}}","function":"{{Q1}}+{{Q2}}","temp":true},{"name":"T2","label":"{{function}}","function":"{{Q2}}+{{Q3}}","temp":true},{"name":"T3","label":"{{function}}","function":"{{Q3}}+{{Q4}}","temp":true},{"name":"T4","label":"{{function}}","function":"{{Q4}}+{{Q1}}","temp":true},{"name":"T5","label":"{{function}}","function":"{{Q1}}*{{Q4}}","temp":true},{"name":"T6","label":"{{function}}","function":"({{Q1}}+{{Q2}})*{{Q4}}","temp":true},{"name":"T7","label":"{{function}}","function":"{{Q2}}*{{Q3}}","temp":true},{"name":"T8","label":"{{function}}","function":"({{Q2}}+{{Q3}})*{{Q3}}","temp":true},{"name":"T9","label":"{{function}}","function":"{{Q3}}*{{Q2}}","temp":true},{"name":"T10","label":"{{function}}","function":"({{Q3}}+{{Q4}})*{{Q2}}","temp":true},{"name":"T11","label":"{{function}}","function":"{{Q4}}*{{Q1}}","temp":true},{"name":"T12","label":"{{function}}","function":"({{Q4}}+{{Q1}})*{{Q1}}","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{{function}}.&lt;/p&gt;"},{"name":"A2","label":"&lt;span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{{function}}.&lt;/p&gt;"},{"name":"A3","label":"&lt;span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{{function}}.&lt;/p&gt;"},{"name":"A4","label":"&lt;span class=\"fr-math-v2 fr-draggable\" contenteditable=\"false\" data-original-math=\"\\(\\frac{{{T11}}}{{{T12}}}\\)\" draggable=\"true\"&gt;\\(\\frac{{{T11}}}{{{T12}}}\\)&lt;/span&gt;","function":"&lt;span class=\"fr-math-v2 fr-draggable\" contenteditable=\"false\" data-original-math=\"\\(\\frac{{{Q4}}}{{{T4}}}\\)\" draggable=\"true\"&gt;\\(\\frac{{{Q4}}}{{{T4}}}\\)&lt;/span&gt;","feedback":"&lt;p&gt;Si se divide &lt;span class=\"fr-math-v2 fr-draggable\" contenteditable=\"false\" data-original-math=\"\\(\\frac{{{T11}}}{{{T12}}}\\)\" draggable=\"true\"&gt;\\(\\frac{{{T11}}}{{{T12}}}\\)&lt;/span&gt; arriba y abajo entre {{Q1}} el resultado es {{function}}.&lt;/p&gt;"}],"uniques":true},"algorithm":{"name":"linkOperationResult","params":{"invert":true},"template":"Match list"}}</t>
  </si>
  <si>
    <t>¿Cuál tiene que ser el valor de '?' para que las siguientes fracciones sean equivalentes?
{{Q1}}/{{T1}} = ?/{{T2}}
? = {{A1}}</t>
  </si>
  <si>
    <t xml:space="preserve">Completa el numerador de esta fracción, para que sea equivalente a {{Q1}}/{{T1}}.
{{A1}}/{{T2}}
</t>
  </si>
  <si>
    <t>Q1: mín: 1, máx: 5; step: 1
Q2: mín: 1; máx: 5; step: 1
Q3: mín: 2, máx: 4; step: 1</t>
  </si>
  <si>
    <t>T1 = {{Q1}}+{{Q2}}
T2 = ({{Q1}}+{{Q2}})*{{Q3}}
A1 = {{Q1}}*{{Q3}}</t>
  </si>
  <si>
    <t>&lt;p&gt;Para obtener una fracción equivalente, se multiplican o dividen el numerador y el denominador por un mismo número.&lt;/p&gt;&lt;p&gt;Si se multiplica {{T1}} por {{Q3}}, se obtiene {{T2}}. Por tanto, el valor de ? es: {{Q1}} × {{Q3}}  = {{A1}}.&lt;/p&gt;</t>
  </si>
  <si>
    <t>{"id":"M3-NyO-25a-E-1","stimulus":"¿Cuál tiene que ser el valor de '?' para que las siguientes fracciones sean equivalentes?","template":"&lt;p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se multiplican o se dividen el numerador y el denominador por un mismo número.&lt;/p&gt;&lt;p&gt;Si se multiplica {{T1}} por {{Q3}}, se obtiene {{T2}}. Por tanto, el valor de ? es: {{Q1}} × {{Q3}} = {{A1}}.&lt;/p&gt;","seed":{"parameters":[{"name":"Q1","label":null,"min":1,"max":5,"step":1},{"name":"Q2","label":null,"min":1,"max":5,"step":1},{"name":"Q3","label":null,"min":2,"max":4,"step":1}],"calculated":[{"name":"T1","function":"{{Q1}}+{{Q2}}","temp":true},{"name":"T2","function":"({{Q1}}+{{Q2}})*{{Q3}}","temp":true},{"name":"A1","label":"","function":"{{Q1}}*{{Q3}}"}],"uniques":true},"algorithm":{"name":"calculateOperation","params":{"method":"equivLiteral","keyboard":"NUMERICAL"}}}</t>
  </si>
  <si>
    <t>¿Cuál tiene que ser el valor de '?' para que las siguientes fracciones sean equivalentes?
{{T1}}/{{T2}} = ?/{{T3}}
? = {{A1}}</t>
  </si>
  <si>
    <t>T1 = {{Q1}}*{{Q3}}
T2 = ({{Q1}}+{{Q2}})*{{Q3}}
T3 = ({{Q1}}+{{Q2}})
A1 = {{Q1}}</t>
  </si>
  <si>
    <t>&lt;p&gt;Para obtener una fracción equivalente, se multiplican o se dividen el numerador y el denominador por un mismo número.&lt;/p&gt;&lt;p&gt;Si se divide {{T2}} entre {{Q3}}, se obtiene {{T3}}. Por tanto, el valor de ? es: {{T1}} : {{Q3}}  = {{A1}}.&lt;/p&gt;</t>
  </si>
  <si>
    <t>{"id":"M3-NyO-25a-E-2","stimulus":"¿Cuál tiene que ser el valor de '?' para que las siguientes fracciones sean equivalentes?","template":"&lt;p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{{response}}&lt;/p&gt;","hint":"&lt;p&gt;Las fracciones equivalentes representan la misma cantidad.&lt;/p&gt;","feedback":"&lt;p&gt;Para obtener una fracción equivalente, se multiplican o se dividen el numerador y el denominador por un mismo número.&lt;/p&gt;&lt;p&gt;Si se divide {{T2}} entre {{Q3}}, se obtiene {{T3}}. Por tanto, el valor de ? es: {{T1}} : {{Q3}} = {{A1}}.&lt;/p&gt;","seed":{"parameters":[{"name":"Q1","label":null,"min":1,"max":5,"step":1},{"name":"Q2","label":null,"min":1,"max":5,"step":1},{"name":"Q3","label":null,"min":2,"max":4,"step":1}],"calculated":[{"name":"T1","function":"{{Q1}}*{{Q3}}","temp":true},{"name":"T2","function":"({{Q1}}+{{Q2}})*{{Q3}}","temp":true},{"name":"T3","function":"({{Q1}}+{{Q2}})","temp":true},{"name":"A1","label":"","function":"{{Q1}}"}],"uniques":true},"algorithm":{"name":"calculateOperation","params":{"method":"equivLiteral","keyboard":"NUMERICAL"}}}</t>
  </si>
  <si>
    <t>Álvaro y Miguel han comido {{Q1}}/{{T1}} de un costillar. ¿Cómo se escribiría esta fracción si el denominador fuese {{T3}}?
La fracción de costillar sería {{A1}}.</t>
  </si>
  <si>
    <t>Marie y Ana salen a cenar. Compran pizzas individuales. Marie come 2/3 de su pizza y Ana quiere comer esa misma cantidad, pero la cortó de manera diferente. Completa con una fracción equivalente a lo que comió Marie.
A1: 4/6</t>
  </si>
  <si>
    <t>Q1: mín = 1; máx = 4; step 1
Q2: mín = 1; máx = 4; step 1
Q3: mín = 2; máx = 4; step 1</t>
  </si>
  <si>
    <t>T1 = {{Q1}}+{{Q2}}
T2 = {{Q1}}*{{Q3}}
T3 = ({{Q1}}+{{Q2}})*{{Q3}}
A1 = \\frac{{{T2}}}{{{T3}}}</t>
  </si>
  <si>
    <t>¿Qué fracción de costillar han comido Álvaro y Miguel?
Han comido {{A2}} del costillar.
(Cloze math)
A2 = {{Q1}}/{{T1}}
T1 = {{Q1}}+{{Q2}}</t>
  </si>
  <si>
    <t>¿Qué pide el enunciado?
Una fracción equivalente que tenga como denominador {{T3}}.*
Una fracción equivalente que tenga como numerador {{T3}}.
Una fracción no equivalente que tenga como denominador {{Q1}}.
(Single choice)</t>
  </si>
  <si>
    <t>¿Qué son las fracciones equivalentes?
Las fracciones equivalentes representan la misma cantidad.*
Las fracciones equivalentes tienen el mismo numerador.
Las fracciones equivalentes tienen el mismo denominador.
(Single choice)</t>
  </si>
  <si>
    <t>Si se dividen o se multiplican por el mismo número el numerador y el denominador de una fracción, se obtiene una fracción equivalente. En este caso, ¿por qué número se ha multiplicado el denominador?
{{Q1}}/{{T1}} = ?/{{T3}}
Si se multiplica {{T1}} por {{A3}}, se obtiene {{T3}}.
(Cloze math)
A3 = {{Q3}}</t>
  </si>
  <si>
    <t>Como {{T3}} se ha obtenido al multiplicar {{T1}} por {{Q3}}, calcula ahora el valor de ? para obtener la fracción equivalente del costillar.
{{Q1}}/{{T1}} = ?/{{T3}}
Si se multiplica {{Q1}} por {{Q3}}, se obtiene {{A4}}.
(Cloze math)
A4 = {{Q1}}*{{Q3}}</t>
  </si>
  <si>
    <t>{"id":"M3-NyO-25a-A-1","seed":{"parameters":[{"name":"Q1","label":null,"min":1,"max":4,"step":1},{"name":"Q2","label":null,"min":1,"max":4,"step":1},{"name":"Q3","label":null,"min":2,"max":4,"step":1}],"uniques":true},"scaffolding":[{"id":"step-0","stimulus":"&lt;p&gt;Álvaro y Miguel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algorithm":{"name":"calculateOperation","params":{"method":"equivSymbolic","keyboard":"INTERMEDIATE"}}},{"id":"step-1","stimulus":"&lt;p&gt;¿Qué fracción de costillar han comido Álvaro y Miguel?&lt;/p&gt;","template":"&lt;p&gt;Han comido {{response}} del costillar.&lt;/p&gt;","seed":{"parameters":[],"calculated":[{"name":"T1","function":"{{Q1}}+{{Q2}}","temp":true},{"name":"1-A1","label":"{{function}}","function":"\\frac{{{Q1}}}{{{T1}}}"}]},"algorithm":{"name":"calculateOperation","params":{"method":"equivLiteral","keyboard":"INTERMEDIATE"}}},{"id":"step-2","stimulus":"&lt;p&gt;¿Qué pide el enunciado?&lt;/p&gt;","seed":{"calculated":[{"name":"T3","function":"({{Q1}}+{{Q2}})*{{Q3}}","temp":true},{"name":"2-A1","label":"&lt;p&gt;Una fracción equivalente que tenga como denominador {{T3}}.&lt;/p&gt;"},{"name":"2-A2","label":"&lt;p&gt;Una fracción equivalente que tenga como numerador {{T3}}.&lt;/p&gt;","incorrect":true},{"name":"2-A3","label":"&lt;p&gt;Una fracción no equivalente que tenga como denominador {{Q1}}.&lt;/p&gt;","incorrect":true}]},"algorithm":{"name":"trueFalse","template":"Multiple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multiplicado el denominador?&lt;/p&gt;&lt;p&gt;&lt;span class=\"fr-math-v2 fr-draggable\" contenteditable=\"false\" data-original-math=\"\\(\\frac{{{Q1}}}{{{T1}}}\\)\" draggable=\"true\"&gt;\\(\\frac{{{Q1}}}{{{T1}}}\\)&lt;/span&gt; = &lt;span class=\"fr-math-v2 fr-draggable\" contenteditable=\"false\" data-original-math=\"\\(\\frac{{{?}}}{{{T3}}}\\)\" draggable=\"true\"&gt;\\(\\frac{{{?}}}{{{T3}}}\\)&lt;/span&gt;&lt;/p&gt;","template":"&lt;p&gt;Si se multiplica {{T1}} por {{response}}, se obtiene {{T3}}.&lt;/p&gt;","seed":{"calculated":[{"name":"T1","function":"{{Q1}}+{{Q2}}","temp":true},{"name":"T2","function":"{{Q1}}*{{Q3}}","temp":true},{"name":"T3","function":"({{Q1}}+{{Q2}})*{{Q3}}","temp":true},{"name":"4-A1","label":"{{function}}","function":"{{Q3}}"}]},"algorithm":{"name":"calculateOperation","params":{"method":"equivLiteral","keyboard":"INTERMEDIATE"}}},{"id":"step-5","stimulus":"&lt;p&gt;Como {{T3}} se ha obtenido al multiplicar {{T1}} por {{Q3}}, calcula ahora el valor de ?&lt;/p&gt;&lt;p&gt;&lt;span class=\"fr-math-v2 fr-draggable\" contenteditable=\"false\" data-original-math=\"\\(\\frac{{{Q1}}}{{{T1}}}\\)\" draggable=\"true\"&gt;\\(\\frac{{{Q1}}}{{{T1}}}\\)&lt;/span&gt; = &lt;span class=\"fr-math-v2 fr-draggable\" contenteditable=\"false\" data-original-math=\"\\(\\frac{{{?}}}{{{T3}}}\\)\" draggable=\"true\"&gt;\\(\\frac{{{?}}}{{{T3}}}\\)&lt;/span&gt;&lt;/p&gt;","template":"&lt;p&gt;Si se multiplica {{Q1}} por {{Q3}}, se obtiene {{response}}&lt;/p&gt;","seed":{"calculated":[{"name":"T1","function":"{{Q1}}+{{Q2}}","temp":true},{"name":"T2","function":"{{Q1}}*{{Q3}}","temp":true},{"name":"T3","function":"({{Q1}}+{{Q2}})*{{Q3}}","temp":true},{"name":"5-A1","label":"{{function}}","function":"{{Q1}}*{{Q3}}"}]},"algorithm":{"name":"calculateOperation","params":{"method":"equivLiteral","keyboard":"INTERMEDIATE"}}}]}</t>
  </si>
  <si>
    <r>
      <rPr>
        <rFont val="Calibri"/>
        <color rgb="FF000000"/>
        <sz val="12.0"/>
      </rPr>
      <t xml:space="preserve">Adrián </t>
    </r>
    <r>
      <rPr>
        <rFont val="Calibri"/>
        <color rgb="FF000000"/>
        <sz val="12.0"/>
      </rPr>
      <t>ha recogido {{T2}}/{{T3}} de la cosecha de su platanero. ¿Cómo se escribiría esta fracción si el denominador fuese {{T1}}?
La fracción de la cosecha recogida sería {{A1}}.</t>
    </r>
  </si>
  <si>
    <t>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</si>
  <si>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Q1: mín = 1; máx = 4; step 1
Q2: mín = 1; máx = 4; step 1
Q3: mín = 2; máx = 3; step 1</t>
  </si>
  <si>
    <t>T1 = {{Q1}}+{{Q2}}
T2 = {{Q1}}*{{Q3}}
T3 = ({{Q1}}+{{Q2}})*{{Q3}}
A1 = \\frac{{{Q1}}}{{{T1}}}</t>
  </si>
  <si>
    <t>¿Qué fracción de la cosecha del platanero se ha recogido?
Adrián ha cosechado {{A2}} del platanero.
(Cloze math)
A2 = {{T2}}/{{T3}}</t>
  </si>
  <si>
    <t>¿Qué pide el enunciado?
Una fracción equivalente de lo que se ha cosechado que tenga denominador {{T1}}.*
Una fracción equivalente de lo que se ha cosechado que tenga numerador {{T1}}.
Una fracción equivalente de lo que se ha cosechado que tenga denominador {{T3}}.
(Single choice)</t>
  </si>
  <si>
    <t>Si se divide o se multiplica por el mismo número al numerador y al denominador de una fracción, se obtiene una fracción equivalente. En este caso, ¿por qué número se ha dividido al denominador?
{{T2}}/{{T3}} = ?/{{T1}}
Si se divide {{T3}} entre {{A3}}, se obtiene {{T1}}.
(Cloze math)
{{A3}} = {{Q3}}</t>
  </si>
  <si>
    <t>Como {{T3}} se ha obtenido al dividir {{T1}} entre {{Q3}}, calcula ahora el valor de ? para reescribir la fracción del platanero.
{{T2}}/{{T3}} = ?/{{T1}}
Si se divide {{T2}} entre {{Q3}}, se obtiene {{A4}}.
(Cloze math)
A4 = {{Q1}}</t>
  </si>
  <si>
    <t>{"id":"M3-NyO-25a-A-2","seed":{"parameters":[{"name":"Q1","label":null,"min":1,"max":4,"step":1},{"name":"Q2","label":null,"min":1,"max":4,"step":1},{"name":"Q3","label":null,"min":2,"max":3,"step":1}],"uniques":true},"scaffolding":[{"id":"step-0","stimulus":"&lt;p&gt;Adrián ha recogido &lt;span class=\"fr-math-v2 fr-draggable\" contenteditable=\"false\" data-original-math=\"\\(\\frac{{{T2}}}{{{T3}}}\\)\" draggable=\"true\"&gt;\\(\\frac{{{T2}}}{{{T3}}}\\)&lt;/span&gt; de la cosecha de su platanero. ¿Cómo se escribiría esta fracción si el denominador fuese {{T1}}?&lt;/p&gt;","template":"&lt;p&gt;La fracción de la cosecha recogida sería {{response}}.&lt;/p&gt;","seed":{"parameters":[],"calculated":[{"name":"T1","function":"{{Q1}}+{{Q2}}","temp":true},{"name":"T2","function":"{{Q1}}*{{Q3}}","temp":true},{"name":"T3","function":"({{Q1}}+{{Q2}})*{{Q3}}","temp":true},{"name":"0-A1","label":"{{function}}","function":"\\frac{{{Q1}}}{{{T1}}}"}]},"algorithm":{"name":"calculateOperation","params":{"method":"equivSymbolic","keyboard":"INTERMEDIATE"}}},{"id":"step-1","stimulus":"&lt;p&gt;¿Qué fracción de la cosecha del platanero se ha recogido?&lt;/p&gt;","template":"&lt;p&gt;Adrián ha cosechado {{response}} del platanero.&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lo que se ha cosechado que tenga denominador {{T1}}.&lt;/p&gt;"},{"name":"2-A2","label":"&lt;p&gt;Una fracción equivalente de lo que se ha cosechado que tenga numerador {{T1}}.&lt;/p&gt;","incorrect":true},{"name":"2-A3","label":"&lt;p&gt;Una fracción equivalente de lo que se ha cosechado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Como {{T3}} se ha obtenido al dividir {{T1}} entre {{Q3}}, calcula ahora el valor de ?&lt;/p&gt;&lt;p&gt;&lt;span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</si>
  <si>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A una clase de matemáticas han asistido {{T2}}/{{T3}} de los estudiantes. ¿Cómo se escribiría esta fracción si el denominador fuese {{T1}}?
La fracción de estudiantes que han acudido a clase sería {{A1}}.</t>
  </si>
  <si>
    <t xml:space="preserve">Dora corta en partes iguales una tela. Necesita utilizar 8/12 para un mantel. Indica que otra fracción simplificada representa esa misma cantidad
Puede usar ... </t>
  </si>
  <si>
    <t>Q1-Q2: mín = 1; máx = 4; step 1
Q3: mín = 2; máx = 4; step 1</t>
  </si>
  <si>
    <t>T1 = {{Q1}}+{{Q2}}
T2 = {{Q1}}*{{Q3}}
T3 = ({{Q1}}+{{Q2}})*{{Q3}}
A1 = \\frac{{{Q1}}}{{{T1}}}</t>
  </si>
  <si>
    <t>¿Qué fracción de estudiantes ha acudido a clase de matemáticas?
Han asistido a clase {{A2}} de los estudiantes.
(Cloze math)
A2 = {{T2}}/{{T3}}</t>
  </si>
  <si>
    <t>¿Qué pide el enunciado?
Una fracción equivalente de estudiantes que tenga denominador {{T1}}.*
Una fracción equivalente de estudiantes que tenga numerador {{T1}}.
Una fracción equivalente de estudiantes que tenga denominador {{T3}}.
(Single choice)</t>
  </si>
  <si>
    <t>Si se dividen o se multiplican por el mismo número el numerador y el denominador de una fracción, se obtiene una fracción equivalente. En este caso, ¿por qué número se ha dividido el denominador?
{{T2}}/{{T3}} = ?/{{T1}}
Si se divide {{T3}} entre {{A3}}, se obtiene {{T1}}.
(Cloze math)
{{A3}} = {{Q3}}</t>
  </si>
  <si>
    <t>Si al dividir {{T3}} entre {{Q3}} se obtiene {{T1}}, calcula el valor de ? para reescribir la fracción de estudiantes.
{{T2}}/{{T3}} = ?/{{T1}}
Si se divide {{T2}} entre {{Q3}}, se obtiene {{A4}}.
(Cloze math)
{{A4}} = {{Q1}}</t>
  </si>
  <si>
    <t>{"id":"M3-NyO-25a-A-3","seed":{"parameters":[{"name":"Q1","label":null,"min":1,"max":4,"step":1},{"name":"Q2","label":null,"min":1,"max":4,"step":1},{"name":"Q3","label":null,"min":2,"max":4,"step":1}],"uniques":true},"scaffolding":[{"id":"step-0","stimulus":"&lt;p&gt;A una clase de matemáticas han asistido &lt;span class=\"fr-math-v2 fr-draggable\" contenteditable=\"false\" data-original-math=\"\\(\\frac{{{T2}}}{{{T3}}}\\)\" draggable=\"true\"&gt;\\(\\frac{{{T2}}}{{{T3}}}\\)&lt;/span&gt; de los estudiantes. ¿Cómo se escribiría esta fracción si el denominador fuese {{T1}}?&lt;/p&gt;","template":"&lt;p&gt;La fracción de estudiantes que han acudido a clase sería {{response}}.&lt;/p&gt;","seed":{"parameters":[],"calculated":[{"name":"T1","function":"{{Q1}}+{{Q2}}","temp":true},{"name":"T2","function":"{{Q1}}*{{Q3}}","temp":true},{"name":"T3","function":"({{Q1}}+{{Q2}})*{{Q3}}","temp":true},{"name":"0-A1","label":"{{function}}","function":"\\frac{{{Q1}}}{{{T1}}}"}]},"algorithm":{"name":"calculateOperation","params":{"method":"equivSymbolic","keyboard":"INTERMEDIATE"}}},{"id":"step-1","stimulus":"&lt;p&gt;¿Qué fracción de estudiantes ha acudido a clase de matemáticas?&lt;/p&gt;","template":"&lt;p&gt;Han asistido a clase {{response}} de los estudiantes.&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estudiantes que tenga denominador {{T1}}.&lt;/p&gt;"},{"name":"2-A2","label":"&lt;p&gt;Una fracción equivalente de estudiantes que tenga numerador {{T1}}.&lt;/p&gt;","incorrect":true},{"name":"2-A3","label":"&lt;p&gt;Una fracción equivalente de estudiantes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 estudiantes.&lt;/p&gt;&lt;p&gt;&lt;span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</si>
  <si>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Fernando ha usado {{T2}}/{{T3}} de su cuaderno. ¿Cómo se escribiría esta fracción si el denominador fuese {{T1}}?
La fracción sería {{A1}}.</t>
  </si>
  <si>
    <t>¿Qué fracción de cuaderno ha utilizado Fernando?
Ha utilizado {{A2}} de su cuaderno.
(Cloze math)
A2 = {{T2}}/{{T3}}</t>
  </si>
  <si>
    <t>¿Qué pide el enunciado?
Una fracción equivalente de la parte utilizada del cuaderno que tenga denominador {{T1}}.*
Una fracción equivalente de la parte utilizada del cuaderno que tenga numerador {{T1}}.
Una fracción equivalente de la parte utilizada del cuaderno que tenga denominador {{T3}}.
(Single choice)</t>
  </si>
  <si>
    <t>Si al dividir {{T3}} entre {{Q3}} se obtiene {{T1}}, calcula el valor de ? para reescribir la fracción del cuaderno utilizado.
{{T2}}/{{T3}} = ?/{{T1}}
Si se divide {{T2}} entre {{Q3}}, se  obtiene {{A4}}.
(Cloze math)
{{A4}} = {{Q1}}</t>
  </si>
  <si>
    <t>{"id":"M3-NyO-25a-A-4","seed":{"parameters":[{"name":"Q1","label":null,"min":1,"max":4,"step":1},{"name":"Q2","label":null,"min":1,"max":4,"step":1},{"name":"Q3","label":null,"min":2,"max":4,"step":1}],"uniques":true},"scaffolding":[{"id":"step-0","stimulus":"&lt;p&gt;Fernando ha usado &lt;span class=\"fr-math-v2 fr-draggable\" contenteditable=\"false\" data-original-math=\"\\(\\frac{{{T2}}}{{{T3}}}\\)\" draggable=\"true\"&gt;\\(\\frac{{{T2}}}{{{T3}}}\\)&lt;/span&gt; de su cuaderno. ¿Cómo se escribiría esta fracción si el denominador fuese {{T1}}?&lt;/p&gt;","template":"&lt;p&gt;La fracción sería {{response}}.&lt;/p&gt;","seed":{"parameters":[],"calculated":[{"name":"T1","function":"{{Q1}}+{{Q2}}","temp":true},{"name":"T2","function":"{{Q1}}*{{Q3}}","temp":true},{"name":"T3","function":"({{Q1}}+{{Q2}})*{{Q3}}","temp":true},{"name":"0-A1","label":"{{function}}","function":"\\frac{{{Q1}}}{{{T1}}}"}]},"algorithm":{"name":"calculateOperation","params":{"method":"equivSymbolic","keyboard":"INTERMEDIATE"}}},{"id":"step-1","stimulus":"&lt;p&gt;¿Qué fracción de cuaderno ha utilizado Fernando?&lt;/p&gt;","template":"&lt;p&gt;Ha utilizado {{response}} de su cuaderno.&lt;/p&gt;","seed":{"parameters":[],"calculated":[{"name":"T1","function":"{{Q1}}+{{Q2}}","temp":true},{"name":"T2","function":"{{Q1}}*{{Q3}}","temp":true},{"name":"T3","function":"({{Q1}}+{{Q2}})*{{Q3}}","temp":true},{"name":"1-A2","label":"{{function}}","function":"\\frac{{{T2}}}{{{T3}}}"}]},"algorithm":{"name":"calculateOperation","params":{"method":"equivSymbolic","keyboard":"INTERMEDIATE"}}},{"id":"step-2","stimulus":"&lt;p&gt;¿Qué pide el enunciado?&lt;/p&gt;","seed":{"calculated":[{"name":"T1","function":"{{Q1}}+{{Q2}}","temp":true},{"name":"T2","function":"{{Q1}}*{{Q3}}","temp":true},{"name":"T3","function":"({{Q1}}+{{Q2}})*{{Q3}}","temp":true},{"name":"2-A1","label":"&lt;p&gt;Una fracción equivalente de la parte utilizada del cuaderno que tenga denominador {{T1}}.&lt;/p&gt;"},{"name":"2-A2","label":"&lt;p&gt;Una fracción equivalente de la parte utilizada del cuaderno que tenga numerador {{T1}}.&lt;/p&gt;","incorrect":true},{"name":"2-A3","label":"&lt;p&gt;Una fracción equivalente de la parte utilizada del cuaderno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del cuaderno utilizado.&lt;/p&gt;&lt;p&gt;&lt;span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t>
  </si>
  <si>
    <t>M3-NyO-25b</t>
  </si>
  <si>
    <t>Expresa números naturales como fracciones y reconoce fracciones que son equivalentes a números naturales</t>
  </si>
  <si>
    <t>Une cada fracción con el número natural al que equivale.
{{T1}} {{A1}}
{{T2}} {{A2}}
{{T3}} {{A3}}</t>
  </si>
  <si>
    <t>Q1: Min: 1; Máx: 9; Step: 1
Q2: Min: 1; Máx: 9; Step: 1
Q3: Min: 1; Máx: 9; Step: 1
Q4: Min: 1; Máx: 9; Step: 1
Q5: Min: 1; Máx: 9; Step: 1
Q6: Min: 1; Máx: 9; Step: 1</t>
  </si>
  <si>
    <t>T10 = {{Q1}}*{{Q2}}
T1 = {{T10}}/{{Q2}} (fracción)
A1 = {{Q1}}
T20 = {{Q3}}*{{Q4}}
T2 = {{T20}}/{{Q4}} (fracción)
A2 = {{Q3}}
T30 = {{Q5}}*{{Q6}} 
T3 = {{T30}}/{{Q6}} (fracción)
A3 = {{Q5}}</t>
  </si>
  <si>
    <t>Una fracción es como una división.</t>
  </si>
  <si>
    <t>&lt;p&gt;Una fracción es como una división.&lt;/p&gt;
-Si falla A1
&lt;p&gt;{{T1}} equivale a {{A1}}, ya que:&lt;/p&gt;&lt;p&gt;{{T10}} : {{Q2}} = {{A1}}&lt;/p&gt;
-Si falla A2
&lt;p&gt;{{T2}} equivale a {{A2}}, ya que:&lt;/p&gt;&lt;p&gt;{{T20}} : {{Q4}} = {{A2}}&lt;/p&gt;
-Si falla A3
&lt;p&gt;{{T3}} equivale a {{A3}}, ya que:&lt;/p&gt;&lt;p&gt;{{T30}} : {{Q6}} = {{A3}}&lt;/p&gt;</t>
  </si>
  <si>
    <t>{"id":"M3-NyO-25b-I-1","stimulus":"&lt;p&gt;Arrastra cada número natural hasta la fracción a la que equivale.&lt;/p&gt;","hint":"&lt;p&gt;Una fracción es como una división.&lt;/p&gt;","feedback":"&lt;p&gt;Una fracción es como una división.&lt;/p&gt;","seed":{"parameters":[{"name":"Q1","label":null,"min":1,"max":9,"step":1},{"name":"Q2","label":null,"min":1,"max":9,"step":1},{"name":"Q3","label":null,"min":1,"max":9,"step":1},{"name":"Q4","label":null,"min":1,"max":9,"step":1},{"name":"Q5","label":null,"min":1,"max":9,"step":1},{"name":"Q6","label":null,"min":1,"max":9,"step":1}],"calculated":[{"name":"T10","label":"{{function}}","function":"{{Q1}}*{{Q2}}","temp":true},{"name":"T20","label":"{{function}}","function":"{{Q3}}*{{Q4}}","temp":true},{"name":"T30","label":"{{function}}","function":"{{Q5}}*{{Q6}}","temp":true},{"name":"A1","label":"&lt;span class=\"fr-math-v2 fr-draggable\" contenteditable=\"false\" data-original-math=\"\\(\\frac{{{T10}}}{{{Q2}}}\\)\" draggable=\"true\"&gt;\\(\\frac{{{T10}}}{{{Q2}}}\\)&lt;/span&gt;","function":"{{Q1}}","feedback":"&lt;p&gt;&lt;span class=\"fr-math-v2 fr-draggable\" contenteditable=\"false\" data-original-math=\"\\(\\frac{{{T10}}}{{{Q2}}}\\)\" draggable=\"true\"&gt;\\(\\frac{{{T10}}}{{{Q2}}}\\)&lt;/span&gt; equivale a {{function}}, ya que:&lt;/p&gt;&lt;p&gt;{{T10}} : {{Q2}} = {{function}}&lt;/p&gt;"},{"name":"A2","label":"&lt;span class=\"fr-math-v2 fr-draggable\" contenteditable=\"false\" data-original-math=\"\\(\\frac{{{T20}}}{{{Q4}}}\\)\" draggable=\"true\"&gt;\\(\\frac{{{T20}}}{{{Q4}}}\\)&lt;/span&gt;","function":"{{Q3}}","feedback":"&lt;p&gt;&lt;span class=\"fr-math-v2 fr-draggable\" contenteditable=\"false\" data-original-math=\"\\(\\frac{{{T20}}}{{{Q4}}}\\)\" draggable=\"true\"&gt;\\(\\frac{{{T20}}}{{{Q4}}}\\)&lt;/span&gt; equivale a {{function}}, ya que:&lt;/p&gt;&lt;p&gt;{{T20}} : {{Q4}} = {{function}}&lt;/p&gt;"},{"name":"A3","label":"&lt;span class=\"fr-math-v2 fr-draggable\" contenteditable=\"false\" data-original-math=\"\\(\\frac{{{T30}}}{{{Q6}}}\\)\" draggable=\"true\"&gt;\\(\\frac{{{T30}}}{{{Q6}}}\\)&lt;/span&gt;","function":"{{Q5}}","feedback":"&lt;p&gt;&lt;span class=\"fr-math-v2 fr-draggable\" contenteditable=\"false\" data-original-math=\"\\(\\frac{{{T30}}}{{{Q6}}}\\)\" draggable=\"true\"&gt;\\(\\frac{{{T30}}}{{{Q6}}}\\)&lt;/span&gt; equivale a {{function}}, ya que:&lt;/p&gt;&lt;p&gt;{{T30}} : {{Q6}} = {{function}}&lt;/p&gt;"}],"uniques":true},"algorithm":{"name":"linkOperationResult","params":{"invert":true},"template":"Match list"}}</t>
  </si>
  <si>
    <t>¿A qué número natural equivale la siguiente fracción?
La fracción {{T1}} equivale al número natural {{A1}}.</t>
  </si>
  <si>
    <t>Q1: Min: 1; Máx: 9; Step = 1 
Q2: Min: 2; Máx: 9; Step = 1</t>
  </si>
  <si>
    <t>T2 = {{Q1}}*{{Q2}}
T1 = {{T2}}/{{Q2}}
A1 = {{Q1}}</t>
  </si>
  <si>
    <t>&lt;p&gt;{{T1}} equivale a {{A1}} porque una fracción es como una división:&lt;/p&gt;&lt;p&gt;{{T2}} : {{Q2}} = {{A1}}&lt;/p&gt;</t>
  </si>
  <si>
    <t>{"id":"M3-NyO-25b-E-1","stimulus":"&lt;p&gt;Completa.&lt;/p&gt;","template":"&lt;p&gt;La fracción &lt;span class=\"fr-math-v2 fr-draggable\" contenteditable=\"false\" data-original-math=\"\\(\\frac{{{T2}}}{{{Q2}}}\\)\" draggable=\"true\"&gt;\\(\\frac{{{T2}}}{{{Q2}}}\\)&lt;/span&gt; equivale al número natural {{response}}.&lt;/p&gt;","hint":"&lt;p&gt;Una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1,"max":9,"step":1},{"name":"Q2","label":null,"min":2,"max":9,"step":1}],"calculated":[{"name":"A1","label":"{{function}}","function":"{{Q1}}"},{"name":"T2","label":"{{function}}","function":"{{Q1}}*{{Q2}}","temp":true}],"uniques":true},"algorithm":{"name":"calculateOperation","params":{"method":"equivLiteral","keyboard":"NUMERICAL"}}}</t>
  </si>
  <si>
    <t>En la pizzería donde ha comido Enrique con sus amigos cortan las &lt;i&gt;pizzas&lt;/i&gt; en {{Q2}} porciones. Entre todos han comido {{T2}}/{{Q2}} &lt;i&gt;pizzas&lt;/i&gt;, ¿cómo se escribe esta fracción en número natural?
Han comido {{A1}} &lt;i&gt;pizzas.&lt;/i&gt;</t>
  </si>
  <si>
    <t>Q1: Mín: 2; Máx: 6; Step: 1
Q2: Mín: 4; Máx: 8; Step: 2</t>
  </si>
  <si>
    <t>&lt;p&gt;{{T2}}/{{Q2}} equivale a {{A1}} porque una fracción es como una división:&lt;/p&gt;&lt;p&gt;{{T2}} : {{Q2}} = {{A1}}&lt;/p&gt;</t>
  </si>
  <si>
    <t>{"id":"M3-NyO-25b-A-1","stimulus":"&lt;p&gt;En la pizzería donde ha comido Enrique con sus amigos cortan las &lt;i&gt;pizzas&lt;/i&gt; en {{Q2}} porciones. Entre todos han comido &lt;span class=\"fr-math-v2 fr-draggable\" contenteditable=\"false\" data-original-math=\"\\(\\frac{{{T2}}}{{{Q2}}}\\)\" draggable=\"true\"&gt;\\(\\frac{{{T2}}}{{{Q2}}}\\)&lt;/span&gt; &lt;i&gt;pizzas&lt;/i&gt;. ¿Cómo se escribe esta fracción en número natural?&lt;/p&gt;","template":"&lt;p&gt;Han comido {{response}} &lt;i&gt;pizzas.&lt;/i&gt;&lt;/p&gt;","hint":"&lt;p&gt;Una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6,"step":1},{"name":"Q2","label":null,"min":4,"max":8,"step":2}],"calculated":[{"name":"T2","label":"{{function}}","function":"{{Q1}}*{{Q2}}","temp":true},{"name":"T1","label":"{{function}}","function":"{{T2}}/{{Q2}}","temp":true},{"name":"A1","label":"{{function}}","function":"{{Q1}}"}],"uniques":true},"algorithm":{"name":"calculateOperation","params":{"method":"equivLiteral","keyboard":"NUMERICAL"}}}</t>
  </si>
  <si>
    <t>Para crear un juego de cartas, Emilio ha cortado varios cartones en {{Q2}} partes iguales. Si las cartas que ha fabricado son {{T2}}/{{Q2}} de los cartones, ¿cuántos cartones ha utilizado?
Ha utilizado {{A1}} cartones.</t>
  </si>
  <si>
    <t>Para criar um jogo de cartas, Nilton precisou repartir uma cartolina em {{Q2}} pedaços iguais. Se ao todo ele utilizou {{T1}} de cartolina, quantas cartolinas inteiras eles utilizou? 
Ele utilizou {{A1}} cartolinas.</t>
  </si>
  <si>
    <t>{"id":"M3-NyO-25b-A-2","stimulus":"&lt;p&gt;Para crear un juego de cartas, Emilio ha cortado varios cartones en {{Q2}} partes iguales. Si las cartas que ha fabricado son &lt;span class=\"fr-math-v2 fr-draggable\" contenteditable=\"false\" data-original-math=\"\\(\\frac{{{T2}}}{{{Q2}}}\\)\" draggable=\"true\"&gt;\\(\\frac{{{T2}}}{{{Q2}}}\\)&lt;/span&gt; de los cartones, ¿cómo se escribe esta fracción en número natural?&lt;/p&gt;","template":"&lt;p&gt;Ha utilizado {{response}} cartones.&lt;/p&gt;","hint":"&lt;p&gt;Una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</si>
  <si>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Marina ha pintado unas banderas que están divididas en {{Q2}} franjas iguales. Al final del día ha terminado {{T2}}/{{Q2}} de las banderas. ¿Cómo se escribe este número en forma natural?
Marina ha pintado {{A1}} banderas.</t>
  </si>
  <si>
    <t>Marina pinta bandeiras muito grandes. Para fazer isso, ela divide as bandeiras em {{Q2}} partes iguais. Se ao final do dia, ela consegue pintar {{T1}} de bandeira, quantas bandeiras Marina consegue pintar em um dia?
Marina consegue pinta {{A1}} bandeiras por dia.</t>
  </si>
  <si>
    <t>{"id":"M3-NyO-25b-A-3","stimulus":"&lt;p&gt;Marina ha pintado unas banderas que están divididas en {{Q2}} franjas iguales. Al final del día ha terminado &lt;span class=\"fr-math-v2 fr-draggable\" contenteditable=\"false\" data-original-math=\"\\(\\frac{{{T2}}}{{{Q2}}}\\)\" draggable=\"true\"&gt;\\(\\frac{{{T2}}}{{{Q2}}}\\)&lt;/span&gt; de las banderas. ¿Cómo se escribe esta fracción en número natural?&lt;/p&gt;","template":"&lt;p&gt;Marina ha pintado {{response}} banderas.&lt;/p&gt;","hint":"&lt;p&gt;Una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</si>
  <si>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Una empresa de construcción está levantando varios edificios con {{Q2}} plantas cada uno. Si ya han terminado {{T2}}/{{Q2}} de estos edificios, ¿cómo se escribe este número en forma natural?
La empresa ha construido ya {{A1}} edificios.</t>
  </si>
  <si>
    <t>Um satélite fez {{T1}} de volta ao redor da Terra. Quantas voltas completas esse satélite deu ao redor do planeta?
O satélite deu {{A1}} voltas completas</t>
  </si>
  <si>
    <t>{"id":"M3-NyO-25b-A-4","stimulus":"&lt;p&gt;Una empresa de construcción está levantando varios edificios de {{Q2}} plantas cada uno. Si ya han terminado &lt;span class=\"fr-math-v2 fr-draggable\" contenteditable=\"false\" data-original-math=\"\\(\\frac{{{T2}}}{{{Q2}}}\\)\" draggable=\"true\"&gt;\\(\\frac{{{T2}}}{{{Q2}}}\\)&lt;/span&gt; de estos edificios, ¿cómo se escribe esta fracción en número natural?&lt;/p&gt;","template":"&lt;p&gt;La empresa ha construido ya {{response}} edificios.&lt;/p&gt;","hint":"&lt;p&gt;Una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</si>
  <si>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Un colegio ha dividido cada curso en {{Q2}} grupos para competir en unas actividades deportivas. En ellas han participado {{T2}}/{{Q2}} de los cursos. ¿Cómo se escribe este número en forma natural?
Han participado {{A1}} cursos.</t>
  </si>
  <si>
    <t>{"id":"M3-NyO-25b-A-5","stimulus":"&lt;p&gt;Un colegio ha dividido cada curso en {{Q2}} grupos para competir en unas actividades deportivas. En ellas han participado &lt;span class=\"fr-math-v2 fr-draggable\" contenteditable=\"false\" data-original-math=\"\\(\\frac{{{T2}}}{{{Q2}}}\\)\" draggable=\"true\"&gt;\\(\\frac{{{T2}}}{{{Q2}}}\\)&lt;/span&gt; de los cursos. ¿Cómo se escribe esta fracción en número natural?&lt;/p&gt;","template":"&lt;p&gt;Han participado {{response}} cursos.&lt;/p&gt;","hint":"&lt;p&gt;Una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t>
  </si>
  <si>
    <t>M3-NyO-26a</t>
  </si>
  <si>
    <t>Establece equivalencias entre un nº decimal puro (décima, centésima) y fracciones de base 10 y 100 respectivamente.</t>
  </si>
  <si>
    <t xml:space="preserve">Arrastra la fracción que equivale a cada 
número decimal.
{{T1}} = {{A1}}
{{T2}} = {{A2}}
{{T3}} = {{A3}}
</t>
  </si>
  <si>
    <t>{{Q1}}:Min = 1; Máx = 9; Step = 1
{{Q2}}:Min = 2; Máx = 9; Step = 1</t>
  </si>
  <si>
    <t>T1 = {{Q1}}/10 (decimal)
A1 = {{Q1}}/10 (fracción)
T2 = {{Q1}}*{{Q2}}/10 (decimal)
A2 = {{Q1}}*{{Q2}}/10 (fracción)
T3 = {{Q1}}/100 (decimal)
A3 = {{Q1}}/100 (fracción)</t>
  </si>
  <si>
    <t>En estos números hay tantos decimales como ceros en los denominadores de sus fracciones equivalentes.</t>
  </si>
  <si>
    <t>&lt;p&gt;Para escribir un número decimal como fracción, se utiliza como numerador el número sin la coma y como denominador la unidad seguida de tantos ceros como cifras decimales tiene el número.&lt;/p&gt;</t>
  </si>
  <si>
    <t>{"id":"M3-NyO-26a-I-1","stimulus":"&lt;p&gt;Arrastra la fracción que equivale a cada número decimal.&lt;/p&gt;","template":"&lt;p style=\"text-align: center\"&gt;{{T1}} = {{response}}&lt;/p&gt;&lt;p style=\"text-align: center\"&gt;{{T2}} = {{response}}&lt;/p&gt;&lt;p style=\"text-align: center\"&gt;{{T3}} = {{response}}&lt;/p&gt;","hint":"&lt;p&gt;En estos números hay tantos decimales como ceros en los denominadores de sus fracciones equivalentes.&lt;/p&gt;","feedback":"&lt;p&gt;Para escribir un número decimal como fracción, se utiliza como numerador el número sin la coma y como denominador la unidad seguida de tantos ceros como cifras decimales tiene el número.&lt;/p&gt;","seed":{"parameters":[{"name":"Q1","label":null,"min":1,"max":9,"step":1},{"name":"Q2","label":null,"min":2,"max":9,"step":1}],"calculated":[{"name":"T1","label":null,"function":"{{Q1}}/10","temp":true},{"name":"T2","label":null,"function":"({{Q1}}*{{Q2}})/10","temp":true},{"name":"T3","label":null,"function":"{{Q1}}/100","temp":true},{"name":"A1","label":"&lt;span class=\"fr-math-v2 fr-draggable\" contenteditable=\"false\" data-original-math=\"\\(\\frac{{{Q1}}}{10}\\)\" draggable=\"true\"&gt;\\(\\frac{{{Q1}}}{10}\\)&lt;/span&gt;"},{"name":"A2","label":"&lt;span class=\"no-break fr-math-v2 fr-draggable\" contenteditable=\"false\" data-original-math=\"\\(\\frac{{{Q1}} \\ \\times \\ {{Q2}}}{10}\\)\" draggable=\"true\"&gt;\\(\\frac{{{Q1}} \\ \\times \\ {{Q2}}}{10}\\)&lt;/span&gt;"},{"name":"A3","label":"&lt;span class=\"fr-math-v2 fr-draggable\" contenteditable=\"false\" data-original-math=\"\\(\\frac{{{Q1}}}{100}\\)\" draggable=\"true\"&gt;\\(\\frac{{{Q1}}}{100}\\)&lt;/span&gt;"}],"uniques":true},"algorithm":{"name":"calculateOperation","template":"Cloze with drag &amp; drop","params":{"keyboard":"INTERMEDIATE"}}}</t>
  </si>
  <si>
    <t>Expresa los siguientes números decimales como fracciones.
{{T1}} = {{A1}}</t>
  </si>
  <si>
    <t>Q1 = Min=1; Max=99; Step=1</t>
  </si>
  <si>
    <t>T1 = {{Q1}}/10
A1 = \\frac{{{Q1}}}{10}</t>
  </si>
  <si>
    <t>{"id":"M3-NyO-26a-E-1","stimulus":"&lt;p&gt;Expresa el siguiente número decimal como fracción.&lt;/p&gt;","template":"&lt;p style=\"text-align: center\"&gt;{{T1}}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1","label":null,"min":1,"max":99,"step":1}],"calculated":[{"name":"T1","label":"{{function}}","function":"{{Q1}}/10","temp":true},{"name":"A1","label":"{{function}}","function":"\\frac{{{Q1}}}{10}"}],"uniques":true},"algorithm":{"name":"calculateOperation","params":{"method":"equivSymbolic","keyboard":"INTERMEDIATE"}}}</t>
  </si>
  <si>
    <t>Expresa los siguientes números decimales como fracciones.
{{T2}} = {{A2}}</t>
  </si>
  <si>
    <t>Q2 = Min=1; Max=99; Step=1</t>
  </si>
  <si>
    <t>T2 = {{Q2}}/100
A2 = \\frac{{{Q2}}}{100}</t>
  </si>
  <si>
    <t>{"id":"M3-NyO-26a-E-2","stimulus":"&lt;p&gt;Expresa el siguiente número decimal como fracción.&lt;/p&gt;","template":"&lt;p style=\"text-align: center\"&gt;{{T2}}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número.&lt;/p&gt;","seed":{"parameters":[{"name":"Q2","label":null,"min":1,"max":99,"step":1}],"calculated":[{"name":"T2","label":"{{function}}","function":" {{Q2}}/100","temp":true},{"name":"A2","label":"{{function}}","function":" \\frac{{{Q2}}}{100}"}],"uniques":true},"algorithm":{"name":"calculateOperation","params":{"method":"equivSymbolic","keyboard":"INTERMEDIATE"}}}</t>
  </si>
  <si>
    <t>Expresa los siguientes números decimales como fracciones.
{{T3}} = {{A3}}</t>
  </si>
  <si>
    <t>Q3 = Min=100; Max=999; Step=1</t>
  </si>
  <si>
    <t>T3 = {{Q3}}/100
A3 = \\frac{{{Q3}}}{100})</t>
  </si>
  <si>
    <t>{"id":"M3-NyO-26a-E-3","stimulus":"&lt;p&gt;Expresa el siguiente número decimal como fracción.&lt;/p&gt;","template":"&lt;p style=\"text-align: center\"&gt;{{T3}}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número.&lt;/p&gt;","seed":{"parameters":[{"name":"Q3","label":null,"min":100,"max":999,"step":1}],"calculated":[{"name":"T3","label":"{{function}}","function":" {{Q3}}/100","temp":true},{"name":"A3","label":"{{function}}","function":" \\frac{{{Q3}}}{100}"}],"uniques":true},"algorithm":{"name":"calculateOperation","params":{"method":"equivSymbolic","keyboard":"INTERMEDIATE"}}}</t>
  </si>
  <si>
    <r>
      <rPr>
        <rFont val="Calibri"/>
        <color theme="1"/>
        <sz val="12.0"/>
      </rPr>
      <t xml:space="preserve">Un grupo de 10 amigos quiere hacer un regalo de cumpleaños a Juan que cuesta {{Q1}} €. Expresa como fracción cuánto dinero debe poner cada amigo y a cuántos euros equivale.
</t>
    </r>
    <r>
      <rPr>
        <rFont val="Calibri"/>
        <color theme="1"/>
        <sz val="12.0"/>
      </rPr>
      <t>Cada amigo debe poner {{A1}} del regalo que equivale a {{A2}} €.</t>
    </r>
  </si>
  <si>
    <t>Q1 = Min=1; Max=50; Step=1</t>
  </si>
  <si>
    <t>A1 = \\frac{{{Q1}}}{10}
A2=  {{Q1}}/10</t>
  </si>
  <si>
    <t>En este número hay tantos decimales como ceros en el denominador de su fracción equivalente.</t>
  </si>
  <si>
    <t>{"id":"M3-NyO-26a-A-1","stimulus":"&lt;p&gt;Un grupo de 10 amigos quiere hacer un regalo de cumpleaños a Juan que cuesta {{Q1}} €. Expresa como fracción cuánto dinero debe poner cada amigo y a cuántos euros equivale.&lt;/p&gt;","template":"&lt;p&gt;Cada amigo debe poner {{response}} del regalo que equivale a {{response}} €.&lt;/p&gt;","hint":"&lt;p&gt;El dinero que pone cada amigo tiene tantos decimales como ceros el denominador de su fracción equivalente.&lt;/p&gt;","feedback":"&lt;p&gt;Un número decimal se convierte en fracción colocando la cifra sin la coma en el numerador. Luego, en el denominador, la unidad seguida de tantos ceros como cifras decimales tenga.&lt;/p&gt;","seed":{"parameters":[{"name":"Q1","label":null,"min":1,"max":50,"step":1}],"calculated":[{"name":"A1","label":"{{function}}","function":"\\frac{{{Q1}}}{10}"},{"name":"A2","label":"{{function}}","function":"{{Q1}}/10"}],"uniques":true},"algorithm":{"name":"calculateOperation","params":{"method":"equivSymbolic","keyboard":"INTERMEDIATE"}}}</t>
  </si>
  <si>
    <t>En un examen de Matemáticas, cada pregunta vale {{T1}} puntos. Expresa este valor como una fracción de denominador 10.
Cada pregunta es {{A1}} de los puntos.</t>
  </si>
  <si>
    <t>Q1= Min = 1; Max = 9; Step = 1</t>
  </si>
  <si>
    <r>
      <rPr>
        <rFont val="Calibri"/>
        <color theme="1"/>
        <sz val="12.0"/>
      </rPr>
      <t xml:space="preserve">T1 = {{Q1}}/10
</t>
    </r>
    <r>
      <rPr>
        <rFont val="Calibri"/>
        <color theme="1"/>
        <sz val="12.0"/>
      </rPr>
      <t>A1 = \\frac{{{Q1}}}{10}</t>
    </r>
  </si>
  <si>
    <t>{"id":"M3-NyO-26a-A-2","stimulus":"&lt;p&gt;En un examen de Matemáticas, cada pregunta vale {{T1}} puntos. Expresa este valor como una fracción de denominador 10.&lt;/p&gt;","template":"&lt;p&gt;Cada pregunta es {{response}} de los puntos.&lt;/p&gt;","hint":"&lt;p&gt;En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1,"max":9,"step":1}],"calculated":[{"name":"A1","label":"{{function}}","function":"\\frac{{{Q1}}}{10}"},{"name":"T1","label":"{{function}}","function":"{{Q1}}/10","temp":true}],"uniques":true},"algorithm":{"name":"calculateOperation","params":{"method":"equivSymbolic","keyboard":"INTERMEDIATE"}}}</t>
  </si>
  <si>
    <r>
      <rPr>
        <rFont val="Calibri"/>
        <color theme="1"/>
        <sz val="12.0"/>
      </rPr>
      <t>En el último año, Paloma creció unos</t>
    </r>
    <r>
      <rPr>
        <rFont val="Calibri"/>
        <color theme="1"/>
        <sz val="12.0"/>
      </rPr>
      <t xml:space="preserve"> &lt;span class="no-break"&gt;</t>
    </r>
    <r>
      <rPr>
        <rFont val="Calibri"/>
        <color theme="1"/>
        <sz val="12.0"/>
      </rPr>
      <t>{{T1}}</t>
    </r>
    <r>
      <rPr>
        <rFont val="Calibri"/>
        <color theme="1"/>
        <sz val="12.0"/>
      </rPr>
      <t xml:space="preserve"> m&lt;/span&gt;. Expresa este número como una fracción de denominador 100.
Paloma creció {{A1}} m.</t>
    </r>
  </si>
  <si>
    <t>Q1= Min 3; Max = 9; Step = 1</t>
  </si>
  <si>
    <r>
      <rPr>
        <rFont val="Calibri"/>
        <color theme="1"/>
        <sz val="12.0"/>
      </rPr>
      <t xml:space="preserve">T1 = {{Q1}}/100
</t>
    </r>
    <r>
      <rPr>
        <rFont val="Calibri"/>
        <color theme="1"/>
        <sz val="12.0"/>
      </rPr>
      <t>A1 = \\frac{{{Q1}}}{100}</t>
    </r>
  </si>
  <si>
    <t>{"id":"M3-NyO-26a-A-3","stimulus":"&lt;p&gt;En el último año, Paloma creció unos &lt;span class=\"no-break\"&gt;{{T1}} m&lt;/span&gt;. Expresa este número como una fracción de denominador 100.&lt;/p&gt;","template":"&lt;p&gt;Paloma creció {{response}} m.&lt;/p&gt;","hint":"&lt;p&gt;En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3,"max":9,"step":1}],"calculated":[{"name":"A1","label":"{{function}}","function":"\\frac{{{Q1}}}{100}"},{"name":"T1","label":"{{function}}","function":"{{Q1}}/100","temp":true}],"uniques":true},"algorithm":{"name":"calculateOperation","params":{"method":"equivSymbolic","keyboard":"INTERMEDIATE"}}}</t>
  </si>
  <si>
    <t>M3-NyO-26b</t>
  </si>
  <si>
    <t>Lee números decimales hasta la centésima (pasa número a texto)</t>
  </si>
  <si>
    <t>¿Cuál es la manera correcta de leer {{Q1}}.{{Q2}}?
{{T1}} unidades y {{T2}} centésimas*
{{T1}} coma {{T2}}*
{{T2}} unidades y {{T1}} centésimas
{{T1}} centésimas
{{T2}} coma {{T1}}
(se ven 3 opciones, 1 correcta)</t>
  </si>
  <si>
    <t>¿Cuál es la manera correcta de leer {{Q1}}.{{Q2}}?
{{T1}} unidades {{T2}} centésimas : A1*
{{T1}} coma {{T2}} : A2*
{{T2}} unidades {{T1}} centésimas : A3
{{T1}} centésimas : A4
{{T2}} coma {{T1}} : A5
(se ven 3 opciones, 1 correcta)</t>
  </si>
  <si>
    <t>Q1: Mín: 1; Máx: 9; Step: 1
Q2: Mín: 10; Máx: 99; Step: 1</t>
  </si>
  <si>
    <t>T1: Lemonlib.numToWords({{Q1}}, 'es')
T2: Lemonlib.numToWords({{Q2}}, 'es')</t>
  </si>
  <si>
    <t>La parte entera de un número decimal se escribe a la izquierda de la coma, mientras que la parte decimal se escribe a la derecha.</t>
  </si>
  <si>
    <t>&lt;p&gt;La parte entera de un número decimal se escribe a la izquierda de la coma, mientras que la parte decimal se escribe a la derecha.&lt;/p&gt;
-Si falla A3
&lt;p&gt;Este número en realidad es {{Q2}}.0{{Q1}}.&lt;/p&gt;
-Si falla A4
&lt;p&gt;Este número en realidad es 0.0{{Q1}}.&lt;/p&gt;
-Si falla A5
&lt;p&gt;Este número en realidad es {{Q2}}.{{Q1}}.&lt;/p&gt;</t>
  </si>
  <si>
    <t>{"id":"M3-NyO-26b-I-1","stimulus":"&lt;p&gt;¿Cuál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derecha.&lt;/p&gt;","seed":{"parameters":[{"name":"Q1","label":null,"min":2,"max":9,"step":1},{"name":"Q2","label":null,"min":10,"max":99,"step":1}],"calculated":[{"name":"T1","function":"Lemonlib.numToWords({{Q1}},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'es').slice(1,)","label":"{{function}}","temp":true},{"name":"T5","function":"Lemonlib.numToWords({{Q2}}, 'es', 'female')[0].toUpperCase() + Lemonlib.numToWords({{Q2}}, 'es', 'female').slice(1,)","label":"{{function}}","temp":true},{"name":"T6","function":"Lemonlib.numToWords({{Q2}}, 'es', 'female')","label":"{{function}}","temp":true},{"name":"A1","label":"{{T3}} unidades y {{T6}} centésimas"},{"name":"A2","label":"{{T3}} coma {{T2}}"},{"name":"A3","label":"{{T5}} unidades y {{T1}} centésimas","incorrect":true,"feedback":"&lt;p&gt;Este número en realidad es {{Q2}}.0{{Q1}}.&lt;/p&gt;"},{"name":"A4","label":"{{T5}} centésimas","incorrect":true,"feedback":"&lt;p&gt;Este número en realidad es 0.0{{Q1}}.&lt;/p&gt;"},{"name":"A5","label":"{{T4}} coma {{T1}}","incorrect":true,"feedback":"&lt;p&gt;Este número en realidad es {{Q2}}.{{Q1}}.&lt;/p&gt;"}],"uniques":true},"algorithm":{"name":"trueFalse","template":"Multiple choice – standard","params":{"countCorrect":1,"countIncorrect":2,"showCheckIcon":true}}}</t>
  </si>
  <si>
    <t>¿Cuál es la manera correcta de leer {{Q1}}.{{Q2}}?
{{T1}} unidades y {{T2}} décimas*
{{T1}} coma {{T2}}*
{{T2}} unidades y {{T1}} décimas
{{T1}} décimas
{{T2}} coma {{T1}}
(se ven 3 opciones, 1 correcta)</t>
  </si>
  <si>
    <t>¿Cuál es la manera correcta de leer {{Q1}}.{{Q2}}?
{{T1}} unidades {{T2}} décimas : A1*
{{T1}} coma {{T2}} : A2*
{{T2}} unidades {{T1}} décimas : A3
{{T1}} décimas : A4
{{T2}} coma {{T1}} : A5
(se ven 3 opciones, 1 correcta)</t>
  </si>
  <si>
    <t>Q1: Mín: 1; Máx: 9; Step: 1
Q2: Mín: 1; Máx: 9; Step: 1</t>
  </si>
  <si>
    <t>&lt;p&gt;La parte entera de un número decimal se escribe a la izquierda de la coma, mientras que la parte decimal se escribe a la derecha.&lt;/p&gt;
-Si falla A3
&lt;p&gt;Este número en realidad es {{Q2}}.{{Q1}}.&lt;/p&gt;
-Si falla A4
&lt;p&gt;Este número en realidad es 0.{{Q1}}.&lt;/p&gt;
-Si falla A5
&lt;p&gt;Este número en realidad es {{Q2}}.{{Q1}}.&lt;/p&gt;</t>
  </si>
  <si>
    <t>{"id":"M3-NyO-26b-I-2","stimulus":"&lt;p&gt;¿Cuál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'es').slice(1,)","label":"{{function}}","temp":true},{"name":"A1","label":"{{T3}} unidades y {{T2}} décimas"},{"name":"A2","label":"{{T3}} coma {{T2}}"},{"name":"A3","label":"{{T4}} unidades y {{T1}} décimas","incorrect":true,"feedback":"&lt;p&gt;Este número en realidad es {{Q2}}.{{Q1}}.&lt;/p&gt;"},{"name":"A4","label":"{{T3}} décimas","incorrect":true,"feedback":"&lt;p&gt;Este número en realidad es 0.{{Q1}}.&lt;/p&gt;"},{"name":"A5","label":"{{T4}} coma {{T1}}","incorrect":true,"feedback":"&lt;p&gt;Este número en realidad es {{Q2}}.{{Q1}}.&lt;/p&gt;"}],"uniques":true},"algorithm":{"name":"trueFalse","template":"Multiple choice – standard","params":{"countCorrect":1,"countIncorrect":2,"showCheckIcon":true}}}</t>
  </si>
  <si>
    <t>Q1 = Min = 2; Max = 9; Step = 1</t>
  </si>
  <si>
    <t>T1 = {{Q1}}/10
T2 = Lemonlib.numToWords({{Q1}}, 'es', 'female')
A1 = décimas</t>
  </si>
  <si>
    <t>&lt;p&gt;La parte entera de un número decimal se escribe a la izquierda de la coma, mientras que la parte decimal se escribe a la derecha.&lt;/p&gt;</t>
  </si>
  <si>
    <t>{"id":"M3-NyO-26b-E-1","stimulus":"&lt;p&gt;¿Cómo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derecha.&lt;/p&gt;","seed":{"parameters":[{"name":"Q1","label":null,"min":2,"max":9,"step":1}],"calculated":[{"name":"T1","label":"{{function}}","function":" {{Q1}}/10","temp":true},{"name":"T2","label":"{{function}}","function":" Lemonlib.numToWords({{Q1}}, 'es','female')","temp":true},{"name":"A1","label":"décimas","function":"décimas"}],"uniques":true},"algorithm":{"name":"calculateOperation","template":"Cloze with text"}}</t>
  </si>
  <si>
    <t>Q1 = Min = 2; Max = 99; Step = 1</t>
  </si>
  <si>
    <t>T1 = {{Q1}}/100
T2 = Lemonlib.numToWords({{Q1}}, 'es', 'female')
A2 = centésimas</t>
  </si>
  <si>
    <t>{"id":"M3-NyO-26b-E-2","stimulus":"&lt;p&gt;¿Cómo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derecha.&lt;/p&gt;","seed":{"parameters":[{"name":"Q1","label":null,"min":2,"max":99,"step":1}],"calculated":[{"name":"T1","label":"{{function}}","function":" {{Q1}}/100","temp":true},{"name":"T2","label":"{{function}}","function":" Lemonlib.numToWords({{Q1}}, 'es','female')","temp":true},{"name":"A1","label":"centésimas","function":"centésimas"}],"uniques":true},"algorithm":{"name":"calculateOperation","template":"Cloze with text"}}</t>
  </si>
  <si>
    <t>M3-NyO-26c</t>
  </si>
  <si>
    <t>Escribe números decimales hasta la centésima (pasa texto a número)</t>
  </si>
  <si>
    <t>Selecciona el número que es igual a {{T1}} unidades y {{T2}} décimas.
A1: {{Q1}}.{{Q2}} *
A2: {{Q1}}{{Q2}}
A3: {{Q2}}{{Q1}}
A4: {{Q2}}.{{Q1}}
A5: 0.{{Q1}}{{Q2}}
(se ven 3 opciones, una correcta)</t>
  </si>
  <si>
    <t xml:space="preserve">Señala qué número representa a {{Q1}} unidades {{Q2}} décimos.
A1: {{Q1}}.{{Q2}} *
A2: {{Q1}}
A3: {{Q2}}
A4: {{Q2}}.{{Q1}}
A5: 0.{{Q2}}
(se ven 3 opciones, un acorrecta)
</t>
  </si>
  <si>
    <t>Q1: Mín = 1; Máx = 9; Step: 1
Q2: Mín = 1; Máx = 9; Step: 1</t>
  </si>
  <si>
    <t>T1 = Lemonlib.numToWords({{Q1}}, 'es')
T2 = Lemonlib.numToWords({{Q2}}, 'es')</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</si>
  <si>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centésimas.&lt;/p&gt;</t>
  </si>
  <si>
    <t>T3 = Lemonlib.numToWords({{Q1}}*10+{{Q2}}, 'es')
T4 = Lemonlib.numToWords({{Q2}}*10+{{Q1}}, 'es')</t>
  </si>
  <si>
    <t>{"id":"M3-NyO-26c-I-1","stimulus":"&lt;p&gt;Selecciona el número que es igual a {{T1}} unidades y {{T2}} décimas.&lt;/p&gt;","hint":"&lt;p&gt;La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centésimas.&lt;/p&gt;"},{"name":"T1","label":"","function":"Lemonlib.numToWords({{Q1}}, 'es')","temp":true},{"name":"T2","label":"","function":"Lemonlib.numToWords({{Q2}}, 'es')","temp":true},{"name":"T3","label":"","function":"Lemonlib.numToWords({{Q1}}*10+{{Q2}}, 'es')","temp":true},{"name":"T4","label":"","function":"Lemonlib.numToWords({{Q2}}*10+{{Q1}}, 'es')","temp":true}],"uniques":true},"algorithm":{"name":"trueFalse","template":"Multiple choice – standard","params":{"countCorrect":1,"countIncorrect":2,"showCheckIcon":true}}}</t>
  </si>
  <si>
    <t>Selecciona el número que es igual a {{T1}} unidades y {{T2}} centésimas.
A1: {{Q1}}.{{Q2}} *
A2: {{Q1}}{{Q2}}
A3: {{Q2}}{{Q1}}
A4: {{Q2}}.{{Q1}}
A5: 0.{{Q1}}{{Q2}}
(se ven 3 opciones, un acorrecta)</t>
  </si>
  <si>
    <t xml:space="preserve">Señala qué número representa a {{Q1}} unidades {{Q2}} céntimos.
A1: {{Q1}}.{{Q2}} *
A2: {{Q1}}
A3: {{Q2}}
A4: {{Q2}}.{{Q1}}
A5: 0.{{Q2}}
(se ven 3 opciones, un acorrecta)
</t>
  </si>
  <si>
    <t>Q1: Mín = 1; Máx = 9; Step: 1
Q2: Mín = 11; Máx = 99; Step: 2</t>
  </si>
  <si>
    <t>&lt;p&gt;La parte entera de un número decimal se escribe a la izquierda de la coma, mientras que la parte decimal se escribe a la derecha.&lt;/p&gt;
-Si falla A2
&lt;p&gt;Este número en realidad es {{T3}}.&lt;/p&gt;
-Si falla A3
&lt;p&gt;Este número en realidad es {{T4}}.&lt;/p&gt;
-Si falla A4
&lt;p&gt;Este número en realidad es {{T2}} unidades y {{T1}} décimas.&lt;/p&gt;
-Sí falla A5
&lt;p&gt;Este número en realidad es {{T3}} milésimas.&lt;/p&gt;</t>
  </si>
  <si>
    <t>T3 = Lemonlib.numToWords({{Q1}}*100+{{Q2}}, 'es')
T4 = Lemonlib.numToWords({{Q2}}*10+{{Q1}}, 'es')</t>
  </si>
  <si>
    <t>{"id":"M3-NyO-26c-I-2","stimulus":"&lt;p&gt;Selecciona el número que es igual a {{T1}} unidades y {{T2}} centésimas.&lt;/p&gt;","hint":"&lt;p&gt;La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11,"max":99,"step":2}],"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milésimas.&lt;/p&gt;"},{"name":"T1","label":"","function":"Lemonlib.numToWords({{Q1}}, 'es')","temp":true},{"name":"T2","label":"","function":"Lemonlib.numToWords({{Q2}}, 'es')","temp":true},{"name":"T3","label":"","function":"Lemonlib.numToWords({{Q1}}*100+{{Q2}}, 'es')","temp":true},{"name":"T4","label":"","function":"Lemonlib.numToWords({{Q2}}*10+{{Q1}}, 'es')","temp":true}],"uniques":true},"algorithm":{"name":"trueFalse","template":"Multiple choice – standard","params":{"countCorrect":1,"countIncorrect":2,"showCheckIcon":true}}}</t>
  </si>
  <si>
    <t>Completa el hueco para escribir este número decimal.
{{T3}}: {{T1}} unidades y {{T2}} {{A1}}</t>
  </si>
  <si>
    <t>Q1 = Min = 1; Max = 99; Step = 1
Q2 = Min = 2; Max = 9; Step = 1</t>
  </si>
  <si>
    <t>T1 = Lemonlib.numToWords({{Q1}}, 'es')
T2 = Lemonlib.numToWords({{Q2}}, 'es')
T3 = {{Q1}}+{{Q2}}/10
A1= "décimas"</t>
  </si>
  <si>
    <t>{"id":"M3-NyO-26c-E-1","stimulus":"&lt;p&gt;Completa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'female')","temp":true},{"name":"T3","label":"{{function}}","function":"{{Q1}}+{{Q2}}/10","temp":true},{"name":"A1","label":"décimas"}],"uniques":true},"algorithm":{"name":"calculateOperation","template":"Cloze with text"}}</t>
  </si>
  <si>
    <t>Q1 = Min = 1; Max = 99; Step = 1
Q2 = Min = 2; Max = 99; Step = 1</t>
  </si>
  <si>
    <t>T1 = Lemonlib.numToWords({{Q1}}, 'es')
T2 = Lemonlib.numToWords({{Q2}}, 'es')
T3 = {{Q1}}+{{Q2}}/100
A1= "centésimas"</t>
  </si>
  <si>
    <t>{"id":"M3-NyO-26c-E-2","stimulus":"&lt;p&gt;Completa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 {{Q1}}+{{Q2}}/100","temp":true},{"name":"A1","label":"centésimas"}],"uniques":true},"algorithm":{"name":"calculateOperation","template":"Cloze with text"}}</t>
  </si>
  <si>
    <t>M3-NyO-27a</t>
  </si>
  <si>
    <t>Ordena números decimales (nºs de 1 o 2 cifras enteras y 1 o 2 decimales)</t>
  </si>
  <si>
    <t>Indica si estas comparaciones son verdaderas o falsas.
{{Q1}} &lt; {{T1}}✔
{{T2}} &gt; {{Q2}}✔
{{T3}} &lt; {{Q3}}
{{Q4}} &gt; {{T4}}
(Se ven 3 opciones, 2 correctas)</t>
  </si>
  <si>
    <t>Q1: Mín: 1.01; Máx: 99.59; Step: 0.01
Q2: Mín: 1.01; Máx: 99.49; Step: 0.01
Q3: Mín: 1.01; Máx: 99.49; Step: 0.01
Q4: Mín: 1.01; Máx: 99.49; Step: 0.01
Q5: Mín: 0.01; Máx: 0.4; Step: 0.01
Q6: Mín: 0.1; Máx: 0.4; Step: 0.1
Q7: Mín: 0.01; Máx: 0.4; Step: 0.01
Q8: Mín: 0.01; Máx: 0.4; Step: 0.01</t>
  </si>
  <si>
    <t>T1={{Q1}}+{{Q5}}
T2={{Q2}}+{{Q6}}
T3={{Q3}}+{{Q7}}
T4={{Q4}}+{{Q8}}</t>
  </si>
  <si>
    <t>Primero compara las partes enteras de los números y, a continuación, sus partes decimales.</t>
  </si>
  <si>
    <t>&lt;p&gt;Cuando la parte entera de dos números decimales es igual, el mayor es aquel cuya parte decimal es mayor.&lt;/p&gt;</t>
  </si>
  <si>
    <t>{"id":"M3-NyO-27a-I-1","stimulus":"&lt;p&gt;Indica si estas comparaciones son verdaderas o falsas.&lt;/p&gt;","hint":"&lt;p&gt;Primero compara las partes enteras de los números y, a continuación, sus partes decimales.&lt;/p&gt;","feedback":"&lt;p&gt;Cuando la parte entera de dos números decimales es igual, el mayor es aquel cuya parte decimal es mayor.&lt;/p&gt;","seed":{"parameters":[{"name":"Q1","label":null,"min":1.01,"max":99.59,"step":0.01},{"name":"Q2","label":null,"min":1.01,"max":99.49,"step":0.01},{"name":"Q3","label":null,"min":1.01,"max":99.49,"step":0.01},{"name":"Q4","label":null,"min":1.01,"max":99.49,"step":0.01},{"name":"Q5","label":null,"min":0.01,"max":0.4,"step":0.01},{"name":"Q6","label":null,"min":0.1,"max":0.4,"step":0.1},{"name":"Q7","label":null,"min":0.01,"max":0.4,"step":0.01},{"name":"Q8","label":null,"min":0.01,"max":0.4,"step":0.01}],"calculated":[{"name":"T1","function":"Lemonlib.round({{Q1}}+{{Q5}},2)","temp":true},{"name":"T2","function":"Lemonlib.round({{Q2}}+{{Q6}},2)","temp":true},{"name":"T3","function":"Lemonlib.round({{Q3}}+{{Q7}},2)","temp":true},{"name":"T4","function":"Lemonlib.round({{Q4}}+{{Q8}},2)","temp":true},{"name":"A1","label":"{{Q1}} &lt; {{T1}}"},{"name":"A2","label":"{{T2}} &gt; {{Q2}}"},{"name":"A3","label":"{{T3}} &lt; {{Q3}}","incorrect":true},{"name":"A4","label":"{{Q4}} &gt; {{T4}}","incorrect":true}],"uniques":true},"algorithm":{"name":"trueFalse","template":"Choice matrix – inline","params":{"countCorrect":2,"countIncorrect":1,"options":["Verdadera","Falsa"]}}}</t>
  </si>
  <si>
    <r>
      <rPr>
        <rFont val="Calibri"/>
        <color rgb="FF000000"/>
        <sz val="12.0"/>
      </rPr>
      <t xml:space="preserve">Ordena los siguientes números de mayor a menor.
</t>
    </r>
    <r>
      <rPr>
        <rFont val="Calibri"/>
        <color rgb="FF000000"/>
        <sz val="12.0"/>
      </rPr>
      <t>{{T1}}</t>
    </r>
    <r>
      <rPr>
        <rFont val="Calibri"/>
        <color rgb="FF000000"/>
        <sz val="12.0"/>
      </rPr>
      <t xml:space="preserve">
</t>
    </r>
    <r>
      <rPr>
        <rFont val="Calibri"/>
        <color rgb="FF000000"/>
        <sz val="12.0"/>
      </rPr>
      <t>{{T2}}
{{T3}}</t>
    </r>
  </si>
  <si>
    <t>Q1: Mín: 0.01; Máx: 0.99; Step: 0.01
Q2: Mín: 0.01; Máx: 0.99; Step: 0.01 
Q3: Mín: 0.01; Máx: 0.99; Step: 0.01
Q4: Mín: 11; Máx: 99; Step: 1</t>
  </si>
  <si>
    <t>Ordenar según valores de T1, T2 y T3
T1={{Q1}}+{{Q4}}
T2={{Q2}}+{{Q4}}
T3={{Q3}}+{{Q4}}</t>
  </si>
  <si>
    <t>Primero compara las partes enteras de los números y, a continuación, las partes decimales.</t>
  </si>
  <si>
    <t>{"id":"M3-NyO-27a-E-1","stimulus":"&lt;p&gt;Arrastra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ax({{Q1}}, {{Q2}}, {{Q3}})","temp":"true"},{"name":"T2","label":"{{function}}","function":"{{Q1}}+{{Q2}}+{{Q3}}-math.min({{Q1}}, {{Q2}}, {{Q3}})-math.max({{Q1}}, {{Q2}}, {{Q3}})","temp":"true"},{"name":"T3","label":"{{function}}","function":"math.min({{Q1}}, {{Q2}}, {{Q3}})","temp":"true"},{"name":"A1","label":"{{function}}","function":"Lemonlib.round({{T1}}+{{Q4}}, 2)"},{"name":"A2","label":"{{function}}","function":"Lemonlib.round({{T2}}+{{Q4}}, 2)"},{"name":"A3","label":"{{function}}","function":"Lemonlib.round({{T3}}+{{Q4}}, 2)"}],"uniques":true},"algorithm":{"name":"calculateOperation","template":"Cloze with drag &amp; drop","params":{"keyboard":"INTERMEDIATE"}}}</t>
  </si>
  <si>
    <t>Ordena los siguientes números de menor a mayor.
{{T1}}
{{T2}}
{{T3}}</t>
  </si>
  <si>
    <t>From the biggest to the smallest, order the following numbers.
{{Q1}}
{{Q2}}
{{Q3}}</t>
  </si>
  <si>
    <t>&lt;p&gt;Cuando la parte entera de dos números decimales es igual, el menor es aquel que tiene la menor cifra decimal.&lt;/p&gt;</t>
  </si>
  <si>
    <t>{"id":"M3-NyO-27a-E-2","stimulus":"&lt;p&gt;Arrastra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in({{Q1}}, {{Q2}}, {{Q3}})","temp":"true"},{"name":"T2","label":"{{function}}","function":"{{Q1}}+{{Q2}}+{{Q3}}-math.min({{Q1}}, {{Q2}}, {{Q3}})-math.max({{Q1}}, {{Q2}}, {{Q3}})","temp":"true"},{"name":"T3","label":"{{function}}","function":"math.max({{Q1}}, {{Q2}}, {{Q3}})","temp":"true"},{"name":"A1","label":"{{function}}","function":"Lemonlib.round({{T1}}+{{Q4}}, 2)"},{"name":"A2","label":"{{function}}","function":"Lemonlib.round({{T2}}+{{Q4}}, 2)"},{"name":"A3","label":"{{function}}","function":"Lemonlib.round({{T3}}+{{Q4}}, 2)"}],"uniques":true},"algorithm":{"name":"calculateOperation","template":"Cloze with drag &amp; drop","params":{"keyboard":"INTERMEDIATE"}}}</t>
  </si>
  <si>
    <t>En la siguiente tabla están registradas las distancias que un atleta ha corrido durante un semana. Selecciona el día en el que recorre más kilómetros.
(Tabla)
Día - Distancia
Lunes - {{Q1}} km
Martes - {{Q2}} km
Miércoles - {{Q3}} km*
Jueves - {{Q4}} km*
Viernes - {{Q5}} km
Sábado - {{Q6}} km*
Domingo - {{Q7}} km
(Se ven 3, 1 correcta)</t>
  </si>
  <si>
    <t>Q1: min: 20, max: 20.5, step: 0.01
Q2: min: 20, max: 20.5, step: 0.01
Q3: min: 20.51, max: 21, step: 0.01
Q4: min: 20.51, max: 21, step: 0.01
Q5: min: 20, max: 20.5, step: 0.01
Q6: min: 20.51, max: 21, step: 0.01
Q7: min: 20, max: 20.5, step: 0.01</t>
  </si>
  <si>
    <t>{
    "id": "M3-NyO-27a-A-1",
    "stimulus": "&lt;p&gt;Un atleta ha corrido estas distancias durante un semana. Selecciona el día que recorre más kilómetros entre las siguientes opciones.&lt;/p&gt;&lt;p&gt;&lt;table style=\"width: 100%;\"&gt;&lt;tbody&gt;&lt;td style=\"width: 50%; text-align: center;background-color: #FDCB7D; color: #444;\"&gt;&lt;b&gt;Día&lt;/b&gt;&lt;/td&gt;&lt;td style=\"width: 50%; text-align: center;background-color: #FDCB7D;color: #444;\"&gt;&lt;span class=\"no-break\"&gt;&lt;b&gt;Distancia&lt;/b&gt;&lt;/span&gt;&lt;/td&gt;&lt;/tr&gt;&lt;/tr&gt;&lt;td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km&lt;/span&gt;&lt;/td&gt;&lt;/tr&gt;&lt;/tbody&gt;&lt;/table&gt;&lt;/p&gt;",
    "hint": "&lt;p&gt;Primero compara las partes enteras de los números y, a continuación, las partes decimales.&lt;/p&gt;",
    "feedback": "&lt;p&gt;Cuando la parte entera de dos números decimales es igual, el mayor es aquel cuya parte decimal es mayor.&lt;/p&gt;",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"Lunes",
                "function": "",
                "incorrect": true
            },
            {
                "name": "A2",
                "label": "Martes",
                "function": "",
                "incorrect": true
            },
            {
                "name": "A3",
                "label": "Miércoles",
                "function": ""
            },
            {
                "name": "A4",
                "label": "Jueves",
                "function": ""
            },
            {
                "name": "A5",
                "label": "Viernes",
                "function": "",
                "incorrect": true
            },
            {
                "name": "A6",
                "label": "Sábado",
                "function": ""
            },
            {
                "name": "A7",
                "label": "Domingo",
                "function": "",
                "incorrect": true
            }
        ],
        "uniques": true
    },
    "algorithm": {
        "name": "trueFalse",
        "template": "Multiple choice – standard",
        "params": {
            "countCorrect": 1,
            "countIncorrect": 2,
            "showCheckIcon": false,
            "columns": 3
        }
    }
}</t>
  </si>
  <si>
    <t>En una carrera de velocidad, {{Q4}} completa la carrera en {{Q1}} s, {{Q5}} llega en {{Q2}} s y {{Q6}}, en {{Q3}} s. ¿Cuántos segundos ha tardado en alcanzar la meta el velocista más rápido?
El velocista más rápido ha llegado en {A1}} s.</t>
  </si>
  <si>
    <t>Q1: min: 9.5, max: 11, step: 0.01
Q2: min: 9.5, max: 11, step: 0.01
Q3: min: 9.5, max: 11, step: 0.01
{{Q4}}: "Pedro", "Mario", "Carolina"
{{Q5}}: "Ricardo", "Lorena", "Iria"
{{Q6}}: "Martín", "Susana", "Erica"</t>
  </si>
  <si>
    <t>A1 = math.min({{Q1}}, {{Q2}}, {{Q3}})</t>
  </si>
  <si>
    <t>{"id":"M3-NyO-27a-A-2","stimulus":"&lt;p&gt;En una carrera de velocidad, {{Q4}} completa la carrera en {{Q1}} s, {{Q5}} llega en {{Q2}} s y {{Q6}}, en {{Q3}} s. ¿Cuántos segundos ha tardado en alcanzar la meta el velocista más rápido?&lt;/p&gt;","template":"&lt;p&gt;El velocista más rápido ha llegado en {{response}} s.&lt;/p&gt;","hint":"&lt;p&gt;Primero compara las partes enteras de los números y, a continuación, sus partes decimales.&lt;/p&gt;","feedback":"&lt;p&gt;Cuando la parte entera de dos números decimales es igual, el mayor es aquel cuya parte decimal es mayor.&lt;/p&gt;","seed":{"parameters":[{"name":"Q1","label":null,"min":9.5,"max":11,"step":0.01},{"name":"Q2","label":null,"min":9.5,"max":11,"step":0.01},{"name":"Q3","label":null,"min":9.5,"max":11,"step":0.01},{"name":"Q4","label":null,"list":["Pedro","Mario","Carolina"]},{"name":"Q5","label":null,"list":["Ricardo","Lorena","Iria"]},{"name":"Q6","label":null,"list":["Martín","Susana","Erica"]}],"calculated":[{"name":"A1","label":"{{function}}","function":"math.min({{Q1}}, {{Q2}}, {{Q3}})"}],"uniques":true},"algorithm":{"name":"calculateOperation","params":{"method":"equivLiteral","keyboard":"INTERMEDIATE"}}}</t>
  </si>
  <si>
    <t>A través de una tienda &lt;i&gt;online,&lt;/i&gt; Amancio puede comprar los siguientes productos. Selecciona el más caro de entre las siguientes opciones.
(tabla)
Producto - Precio
{{Q1}} - {{Q8}} €*
{{Q2}} - {{Q9}} €*
{{Q3}} - {{Q10}} €*
{{Q4}} - {{Q11}} €
{{Q5}} - {{Q12}} €
{{Q6}} - {{Q13}} €
{{Q7}} - {{Q14}} €
(Se ven 3, 1 correcta)</t>
  </si>
  <si>
    <t>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</si>
  <si>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"id": "M3-NyO-27a-A-3",
    "stimulus": "&lt;p&gt;A través de una tienda &lt;i&gt;online,&lt;/i&gt; Amancio puede comprar los siguientes productos. Selecciona el más caro de entre las siguientes opciones.&lt;/p&gt;&lt;p&gt;&lt;table style=\"width: 100%;\"&gt;&lt;tbody&gt;&lt;td style=\"width: 50%; text-align: center;background-color: #FDCB7D;color: #444;\"&gt;&lt;b&gt;Producto&lt;/b&gt;&lt;/td&gt;&lt;td style=\"width: 50%; text-align: center;background-color: #FDCB7D;color: #444;\"&gt;&lt;span class=\"no-break\"&gt;&lt;b&gt;Precio&lt;/b&gt;&lt;/span&gt;&lt;/td&gt;&lt;/tr&gt;&lt;/tr&gt;&lt;td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"Videojuego de acción",
                    "Videojuego de estrategia",
                    "Videojuego de aventura",
                    "Película de ciencia ficción",
                    "Película de fantasía",
                    "Película de comedia",
                    "Película de aventuras"
                ]
            },
            {
                "name": "Q2",
                "label": null,
                "list": [
                    "Videojuego de acción",
                    "Videojuego de estrategia",
                    "Videojuego de aventura",
                    "Película de ciencia ficción",
                    "Película de fantasía",
                    "Película de comedia",
                    "Película de aventuras"
                ]
            },
            {
                "name": "Q3",
                "label": null,
                "list": [
                    "Videojuego de acción",
                    "Videojuego de estrategia",
                    "Videojuego de aventura",
                    "Película de ciencia ficción",
                    "Película de fantasía",
                    "Película de comedia",
                    "Película de aventuras"
                ]
            },
            {
                "name": "Q4",
                "label": null,
                "list": [
                    "Videojuego de acción",
                    "Videojuego de estrategia",
                    "Videojuego de aventura",
                    "Película de ciencia ficción",
                    "Película de fantasía",
                    "Película de comedia",
                    "Película de aventuras"
                ]
            },
            {
                "name": "Q5",
                "label": null,
                "list": [
                    "Videojuego de acción",
                    "Videojuego de estrategia",
                    "Videojuego de aventura",
                    "Película de ciencia ficción",
                    "Película de fantasía",
                    "Película de comedia",
                    "Película de aventuras"
                ]
            },
            {
                "name": "Q6",
                "label": null,
                "list": [
                    "Videojuego de acción",
                    "Videojuego de estrategia",
                    "Videojuego de aventura",
                    "Película de ciencia ficción",
                    "Película de fantasía",
                    "Película de comedia",
                    "Película de aventuras"
                ]
            },
            {
                "name": "Q7",
                "label": null,
                "list": [
                    "Videojuego de acción",
                    "Videojuego de estrategia",
                    "Videojuego de aventura",
                    "Película de ciencia ficción",
                    "Película de fantasía",
                    "Película de comedia",
                    "Película de aventuras"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t>
  </si>
  <si>
    <t>Melisa ha comparado la altura, en metros, de distintos árboles. Selecciona el más alto.
(tabla)
{{Q1}} - {{Q7}} m*
{{Q2}} - {{Q8}} m*
{{Q3}} - {{Q9}} m*
{{Q4}} - {{Q10}} m
{{Q5}} - {{Q11}} m
{{Q6}} - {{Q12}} m
(se muestran 3 opciones, una es correcta)</t>
  </si>
  <si>
    <r>
      <rPr>
        <rFont val="Calibri"/>
        <color rgb="FF000000"/>
        <sz val="12.0"/>
      </rPr>
      <t xml:space="preserve">Q1: "Cedro", "Acacia", "Plátano", "Olmo", "Arce", "Fresno"
Q2: "Cedro", "Acacia", "Plátano", "Olmo", "Arce", "Fresno"
Q3: "Cedro", "Acacia", "Plátano", "Olmo", "Arce", "Fresno"
Q4: "Cedro", "Acacia", "Plátano", "Olmo", "Arce", "Fresno"
Q5: "Cedro", "Acacia", "Plátano", "Olmo", "Arce", "Fresno"
Q6: "Cedro", "Acacia", "Plátano", "Olmo", "Arce", "Fresno"
</t>
    </r>
    <r>
      <rPr>
        <rFont val="Calibri"/>
        <color rgb="FF000000"/>
        <sz val="12.0"/>
      </rPr>
      <t>Q7: Mín: 38.71, Máx: 38.99, Step: 0.01
Q8: Mín: 38.71, Máx: 38.99, Step: 0.01
Q9: Mín: 38.71, Máx: 38.99, Step: 0.01</t>
    </r>
    <r>
      <rPr>
        <rFont val="Calibri"/>
        <color rgb="FF000000"/>
        <sz val="12.0"/>
      </rPr>
      <t xml:space="preserve">
</t>
    </r>
    <r>
      <rPr>
        <rFont val="Calibri"/>
        <color rgb="FF000000"/>
        <sz val="12.0"/>
      </rPr>
      <t>Q10: Mín: 38, Máx: 38.7, Step: 0.01
Q11: Mín: 38, Máx: 38.7, Step: 0.01
Q12: Mín: 38, Máx: 38.7, Step: 0.01</t>
    </r>
  </si>
  <si>
    <t>{
    "id": "M3-NyO-27a-A-4",
    "stimulus": "&lt;p&gt;Melisa ha anotado la altura en metros de unos árboles y ha comparado tres. ¿Cuál es el más alto de las siguientes opciones?&lt;/p&gt;&lt;p&gt;&lt;table style=\"width: 100%;\"&gt;&lt;tbody&gt;&lt;td style=\"width: 50%; text-align: center;background-color: #FDCB7D;color: #444;\"&gt;&lt;b&gt;Árbol&lt;/b&gt;&lt;/td&gt;&lt;td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"Cedro",
                    "Acacia",
                    "Plátano",
                    "Olmo",
                    "Arce",
                    "Fresno"
                ]
            },
            {
                "name": "Q2",
                "label": null,
                "list": [
                    "Cedro",
                    "Acacia",
                    "Plátano",
                    "Olmo",
                    "Arce",
                    "Fresno"
                ]
            },
            {
                "name": "Q3",
                "label": null,
                "list": [
                    "Cedro",
                    "Acacia",
                    "Plátano",
                    "Olmo",
                    "Arce",
                    "Fresno"
                ]
            },
            {
                "name": "Q4",
                "label": null,
                "list": [
                    "Cedro",
                    "Acacia",
                    "Plátano",
                    "Olmo",
                    "Arce",
                    "Fresno"
                ]
            },
            {
                "name": "Q5",
                "label": null,
                "list": [
                    "Cedro",
                    "Acacia",
                    "Plátano",
                    "Olmo",
                    "Arce",
                    "Fresno"
                ]
            },
            {
                "name": "Q6",
                "label": null,
                "list": [
                    "Cedro",
                    "Acacia",
                    "Plátano",
                    "Olmo",
                    "Arce",
                    "Fresno"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t>
  </si>
  <si>
    <t>En un torneo de atletismo, los competidores han establecido las siguientes marcas en la disciplina de salto de altura. Selecciona el altleta que ha alcanzado la mayor altura.
(tabla)
{{Q1}} - {{Q7}} m*
{{Q2}} - {{Q8}} m*
{{Q3}} - {{Q9}} m*
{{Q4}} - {{Q10}} m
{{Q5}} - {{Q11}} m
{{Q6}} - {{Q12}} m
(se muestran 3 opciones, 1 es correcta)</t>
  </si>
  <si>
    <t>Q1: "Francisco", "Manuel", "Blanca", "Leticia", "Josefina", "Micaela"
Q2: "Francisco", "Manuel", "Blanca", "Leticia", "Josefina", "Micaela"
Q3: "Francisco", "Manuel", "Blanca", "Leticia", "Josefina", "Micaela"
Q4: "Francisco", "Manuel", "Blanca", "Leticia", "Josefina", "Micaela"
Q5: "Francisco", "Manuel", "Blanca", "Leticia", "Josefina", "Micaela"
Q6: "Francisco", "Manuel", "Blanca", "Leticia", "Josefina", "Micaela"
Q7: Mín: 2.2, Máx: 2.3, Step: 0.01
Q8: Mín: 2.2, Máx: 2.3, Step: 0.01
Q9: Mín: 2.25, Máx: 2.35, Step: 0.01
Q10: Mín: 2, Máx: 2.19, Step: 0.01
Q11: Mín: 2, Máx: 2.19, Step: 0.01
Q12: Mín: 2, Máx: 2.19, Step: 0.01</t>
  </si>
  <si>
    <t>{
    "id": "M3-NyO-27a-A-5",
    "stimulus": "&lt;p&gt;En un torneo de atletismo, los competidores han establecido las siguientes marcas en la disciplina de salto de altura. De entre los tres seleccionados, ¿qué atleta ha alcanzado la mayor altura?&lt;/p&gt;&lt;p&gt;&lt;table style=\"width: 100%;\"&gt;&lt;tbody&gt;&lt;td style=\"width: 50%; text-align: center;background-color: #FDCB7D;color: #444;\"&gt;&lt;b&gt;Competidor&lt;/b&gt;&lt;/td&gt;&lt;td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t>
  </si>
  <si>
    <t>M3-NyO-28a</t>
  </si>
  <si>
    <t>Algoritmo de la suma con nºs decimales (nºs de 1 o 2 cifras enteras y 1 o 2 decimales)</t>
  </si>
  <si>
    <t>Selecciona el resultado de la siguiente suma de números decimales.
{{T1}} + {{T2}} = ...
{{A1}}*
{{A2}}
{{A3}}
{{A4}}
{{A5}}
(Se ven 3)</t>
  </si>
  <si>
    <r>
      <rPr>
        <rFont val="Calibri"/>
        <color rgb="FF000000"/>
        <sz val="12.0"/>
      </rPr>
      <t>Q1-Q2: Mín:</t>
    </r>
    <r>
      <rPr>
        <rFont val="Calibri"/>
        <color rgb="FF000000"/>
        <sz val="12.0"/>
      </rPr>
      <t xml:space="preserve"> 10</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t>
    </r>
    <r>
      <rPr>
        <rFont val="Calibri"/>
        <color rgb="FF000000"/>
        <sz val="12.0"/>
      </rPr>
      <t xml:space="preserve">
</t>
    </r>
    <r>
      <rPr>
        <rFont val="Calibri"/>
        <color rgb="FF000000"/>
        <sz val="12.0"/>
      </rPr>
      <t xml:space="preserve">Q3-Q4: Mín: 0.01; Máx: 0.09; Step: 0.01
</t>
    </r>
    <r>
      <rPr>
        <rFont val="Calibri"/>
        <color rgb="FF000000"/>
        <sz val="12.0"/>
      </rPr>
      <t>Q5-Q6: Mín: 0.1; Máx: 0.9; Step: 0.1</t>
    </r>
  </si>
  <si>
    <t>T1 = {{Q1}} + {{Q3}}
T2 = {{Q2}} + {{Q4}}
A1 = {{T1}} + {{T2}}
A2 = {{T1}} + {{T2}} +{{Q5}}
A3 = {{T1}} + {{T2}} + 1
A4 = {{T1}} + {{T2}} - 1
A5 = {{T1}} + {{T2}} - {{Q6}}</t>
  </si>
  <si>
    <t>Suma de 2 sumandos y 4 posiciones
{{T1}} + {{T2}} = {{T3}}</t>
  </si>
  <si>
    <t>&lt;p&gt;El resultado de esta suma es:&lt;/p&gt;
Suma de 2 sumandos y 4 posiciones
{{T1}} + {{T2}} = {{A1}}</t>
  </si>
  <si>
    <t>T3 = {{T1}}+{{T2}}-math.floor({{T1}}/10+{{T2}}/10)*10</t>
  </si>
  <si>
    <t>{
    "id": "M3-NyO-28a-I-1",
    "stimulus": "&lt;p&gt;Selecciona el resultado de la siguiente suma de números decimales.&lt;/p&gt;&lt;p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t>
  </si>
  <si>
    <t>Calcula la siguiente suma.
{{T1}} + {{T2}} = {{A1}}</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</si>
  <si>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</si>
  <si>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A1 = {{T1}} + {{T2}}</t>
  </si>
  <si>
    <t>{"id":"M3-NyO-28a-E-1","stimulus":"&lt;p&gt;Calcula la siguiente suma.&lt;/p&gt;","template":"&lt;p style=\"text-align:center\"&gt;{{T1}}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</si>
  <si>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Juan tiene en su monedero &lt;span class=\"no-break\"&gt;{{T1}} €&lt;/span&gt; y en su bolsillo ha encontrado &lt;span class=\"no-break\"&gt;{{T2}} €&lt;/span&gt;. Calcula el dinero que tiene Juan.
Juan tiene &lt;span class=\"no-break\"&gt;{{A1}} €.&lt;/span&gt;</t>
  </si>
  <si>
    <r>
      <rPr>
        <rFont val="Calibri"/>
        <color rgb="FF000000"/>
        <sz val="12.0"/>
      </rPr>
      <t xml:space="preserve">Q1: Mín: 10; Máx: 15; Step: 0.1
Q2: Mín: </t>
    </r>
    <r>
      <rPr>
        <rFont val="Calibri"/>
        <color rgb="FF000000"/>
        <sz val="12.0"/>
      </rPr>
      <t>1</t>
    </r>
    <r>
      <rPr>
        <rFont val="Calibri"/>
        <color rgb="FF000000"/>
        <sz val="12.0"/>
      </rPr>
      <t xml:space="preserve">; Máx: 5; Step: </t>
    </r>
    <r>
      <rPr>
        <rFont val="Calibri"/>
        <color rgb="FF000000"/>
        <sz val="12.0"/>
      </rPr>
      <t>0.1</t>
    </r>
    <r>
      <rPr>
        <rFont val="Calibri"/>
        <color rgb="FF000000"/>
        <sz val="12.0"/>
      </rPr>
      <t xml:space="preserve">
</t>
    </r>
    <r>
      <rPr>
        <rFont val="Calibri"/>
        <color rgb="FF000000"/>
        <sz val="12.0"/>
      </rPr>
      <t>Q3-Q4: Mín: 0.01; Máx: 0.09; Step: 0.01</t>
    </r>
  </si>
  <si>
    <t>&lt;p&gt;El dinero que tiene Juan se calcula de esta manera:&lt;/p&gt;
Suma de 2 sumandos y 4 posiciones
{{T1}} + {{T2}} = {{A1}}</t>
  </si>
  <si>
    <t>{"id":"M3-NyO-28a-A-1","stimulus":"&lt;p&gt;Juan tiene en su monedero &lt;span class=\"no-break\"&gt;{{T1}} €&lt;/span&gt; y en su bolsillo ha encontrado &lt;span class=\"no-break\"&gt;{{T2}} €&lt;/span&gt;. Calcula el dinero que tiene Juan.&lt;/p&gt;","template":"&lt;p&gt;Juan tiene &lt;span class=\"no-break\"&gt;{{response}} €.&lt;/span&gt;&lt;/p&gt;","hint":"&lt;div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dinero que tiene Juan se calcula de esta manera:&lt;/p&gt;&lt;div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1,"max":5,"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</si>
  <si>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Ayer Leticia corrió {{T1}} km y hoy, {{T2}} km. ¿Cuánto ha corrido Leticia en total estos dos días?
Ha corrido {{A1}} km.</t>
  </si>
  <si>
    <t>Letícia consultou seu app de corrida e viu que ontem ela correu &lt;span class=\"no-break\"&gt;{{T1}} km&lt;span&gt; e hoje, &lt;span class=\"no-break\"&gt;{{T2}} km&lt;/span&gt;. Quanto Letícia correu ao todo nesses dois dias?
Ela correu &lt;span class=\"no-break\"&gt;{{A1}}&lt;/span&gt; km.</t>
  </si>
  <si>
    <r>
      <rPr>
        <rFont val="Calibri"/>
        <color rgb="FF000000"/>
        <sz val="12.0"/>
      </rPr>
      <t xml:space="preserve">Q1: Mín: 10; Máx: 15; Step: 0.1
Q2: Mín: </t>
    </r>
    <r>
      <rPr>
        <rFont val="Calibri"/>
        <color rgb="FF000000"/>
        <sz val="12.0"/>
      </rPr>
      <t>5</t>
    </r>
    <r>
      <rPr>
        <rFont val="Calibri"/>
        <color rgb="FF000000"/>
        <sz val="12.0"/>
      </rPr>
      <t xml:space="preserve">; Máx: 9; Step: </t>
    </r>
    <r>
      <rPr>
        <rFont val="Calibri"/>
        <color rgb="FF000000"/>
        <sz val="12.0"/>
      </rPr>
      <t>0.1</t>
    </r>
    <r>
      <rPr>
        <rFont val="Calibri"/>
        <color rgb="FF000000"/>
        <sz val="12.0"/>
      </rPr>
      <t xml:space="preserve">
</t>
    </r>
    <r>
      <rPr>
        <rFont val="Calibri"/>
        <color rgb="FF000000"/>
        <sz val="12.0"/>
      </rPr>
      <t>Q3-Q4: Mín: 0.01; Máx: 0.09; Step: 0.01</t>
    </r>
  </si>
  <si>
    <t>&lt;p&gt;Los kilómetros que ha corrido son los siguientes:&lt;/p&gt;
Suma de 2 sumandos y 4 posiciones
{{T1}} + {{T2}} = {{A1}}</t>
  </si>
  <si>
    <t>{"id":"M3-NyO-28a-A-2","stimulus":"&lt;p&gt;Ayer Leticia corrió {{T1}} km y hoy, {{T2}} km. ¿Cuánto ha corrido Leticia en total estos dos días?&lt;/p&gt;","template":"&lt;p&gt;Ha corrido {{response}} km.&lt;/p&gt;","hint":"&lt;div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8%;\"&gt;{{T1}}&lt;/span&gt;&lt;/div&gt;&lt;/div&gt;&lt;/div&gt;","feedback":"&lt;p&gt;Los kilómetros que ha corrido son los siguientes:&lt;/p&gt;&lt;div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5,"max":9,"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</si>
  <si>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Renan pesa {{T1}} kg y su hermano, {{T2}} kg. Si los dos se subiesen a una balanza juntos, ¿qué peso mostraría la balanza?
La balanza mostraría {{A1}} kg.</t>
  </si>
  <si>
    <t>Renan pesa &lt;span class=\"no-break\"&gt;{{T1}} kg&lt;/span&gt; e seu irmão pesa &lt;span class=\"no-break\"&gt;{{T2}} kg&lt;/span&gt;. Se os dois subirem juntos em uma balança, qual peso total a balança vai apresentar?
A balança vai apresentar &lt;span class=\"no-break\"&gt;{{A1}} kg&lt;span&gt;.</t>
  </si>
  <si>
    <r>
      <rPr>
        <rFont val="Calibri"/>
        <color rgb="FF000000"/>
        <sz val="12.0"/>
      </rPr>
      <t xml:space="preserve">Q1: Mín: 25; Máx: 40; Step: 0.1
Q2: Mín: </t>
    </r>
    <r>
      <rPr>
        <rFont val="Calibri"/>
        <color rgb="FF000000"/>
        <sz val="12.0"/>
      </rPr>
      <t>15</t>
    </r>
    <r>
      <rPr>
        <rFont val="Calibri"/>
        <color rgb="FF000000"/>
        <sz val="12.0"/>
      </rPr>
      <t xml:space="preserve">; Máx: 20; Step: </t>
    </r>
    <r>
      <rPr>
        <rFont val="Calibri"/>
        <color rgb="FF000000"/>
        <sz val="12.0"/>
      </rPr>
      <t>0.1</t>
    </r>
    <r>
      <rPr>
        <rFont val="Calibri"/>
        <color rgb="FF000000"/>
        <sz val="12.0"/>
      </rPr>
      <t xml:space="preserve">
</t>
    </r>
    <r>
      <rPr>
        <rFont val="Calibri"/>
        <color rgb="FF000000"/>
        <sz val="12.0"/>
      </rPr>
      <t>Q3-Q4: Mín: 0.01; Máx: 0.09; Step: 0.01</t>
    </r>
  </si>
  <si>
    <t>&lt;p&gt;El peso de los dos hermanos juntos es el siguiente:&lt;/p&gt;
Suma de 2 sumandos y 4 posiciones
{{T1}} + {{T2}} = {{A1}}</t>
  </si>
  <si>
    <t>{"id":"M3-NyO-28a-A-3","stimulus":"&lt;p&gt;Renan pesa {{T1}} kg y su hermano, {{T2}} kg. Si los dos se subiesen a una balanza juntos, ¿qué peso mostraría la balanza?&lt;/p&gt;","template":"&lt;p&gt;La balanza mostraría {{response}} kg.&lt;/p&gt;","hint":"&lt;div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peso de los dos hermanos juntos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25,"max":40,"step":0.1},{"name":"Q2","label":null,"min":15,"max":20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</si>
  <si>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Giovana ha comprado una mochila por {{T1}} € y un paquete de bolígrafos de colores por {{T2}} €. ¿Cuál es el valor total de la compra de Giovana? 
La compra ha costado {{A1}} €.</t>
  </si>
  <si>
    <t>Giovana foi a uma loja de materiais escolares e comprou uma mochila por &lt;span class=\"no-break\"&gt;{{T1}} €&lt;/span&gt; e um conjunto de canetas coloridas por &lt;span class=\"no-break\"&gt;{{T2}} €&lt;/span&gt;. Qual o valor total da compra de Giovana? 
O valor total foi de &lt;span class=\"no-break\"&gt;{{A1}} €&lt;/span&gt;.</t>
  </si>
  <si>
    <r>
      <rPr>
        <rFont val="Calibri"/>
        <color rgb="FF000000"/>
        <sz val="12.0"/>
      </rPr>
      <t xml:space="preserve">Q1: Mín: 10; Máx: 20; Step: 0.1
Q2: Mín: </t>
    </r>
    <r>
      <rPr>
        <rFont val="Calibri"/>
        <color rgb="FF000000"/>
        <sz val="12.0"/>
      </rPr>
      <t>2</t>
    </r>
    <r>
      <rPr>
        <rFont val="Calibri"/>
        <color rgb="FF000000"/>
        <sz val="12.0"/>
      </rPr>
      <t xml:space="preserve">; Máx: 6; Step: </t>
    </r>
    <r>
      <rPr>
        <rFont val="Calibri"/>
        <color rgb="FF000000"/>
        <sz val="12.0"/>
      </rPr>
      <t>0.1</t>
    </r>
    <r>
      <rPr>
        <rFont val="Calibri"/>
        <color rgb="FF000000"/>
        <sz val="12.0"/>
      </rPr>
      <t xml:space="preserve">
</t>
    </r>
    <r>
      <rPr>
        <rFont val="Calibri"/>
        <color rgb="FF000000"/>
        <sz val="12.0"/>
      </rPr>
      <t>Q3-Q4: Mín: 0.01; Máx: 0.09; Step: 0.01</t>
    </r>
  </si>
  <si>
    <t>&lt;p&gt;El precio de la compra es el siguiente:&lt;/p&gt;
Suma de 2 sumandos y 4 posiciones
{{T1}} + {{T2}} = {{A1}}</t>
  </si>
  <si>
    <t>{"id":"M3-NyO-28a-A-4","stimulus":"&lt;p&gt;Giovana ha comprado una mochila por {{T1}} € y un paquete de bolígrafos de colores por {{T2}} €. ¿Cuál es el valor total de la compra de Giovana?&lt;/p&gt;","template":"&lt;p&gt;La compra ha costado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precio de la compra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2,"max":6,"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</si>
  <si>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Gustavo ha recibido {{T1}} € de su padre {{T2}} € de su abuela. ¿Cuánto dinero tiene Gustavo?
Tiene {{A1}} €.</t>
  </si>
  <si>
    <t xml:space="preserve">Gustavo guardou {{T1}} € que ganhou do pai dele. Dias depois, a avó de Gustavo lhe deu mais {{T2}} €. Quantos euros no total ele tem agora?
Ele tem {{A1}} €. </t>
  </si>
  <si>
    <r>
      <rPr>
        <rFont val="Calibri"/>
        <color rgb="FF000000"/>
        <sz val="12.0"/>
      </rPr>
      <t xml:space="preserve">Q1: Mín: 10; Máx: 20; Step: 0.1
Q2: Mín: </t>
    </r>
    <r>
      <rPr>
        <rFont val="Calibri"/>
        <color rgb="FF000000"/>
        <sz val="12.0"/>
      </rPr>
      <t>5</t>
    </r>
    <r>
      <rPr>
        <rFont val="Calibri"/>
        <color rgb="FF000000"/>
        <sz val="12.0"/>
      </rPr>
      <t xml:space="preserve">; Máx: 10; Step: </t>
    </r>
    <r>
      <rPr>
        <rFont val="Calibri"/>
        <color rgb="FF000000"/>
        <sz val="12.0"/>
      </rPr>
      <t>0.1</t>
    </r>
    <r>
      <rPr>
        <rFont val="Calibri"/>
        <color rgb="FF000000"/>
        <sz val="12.0"/>
      </rPr>
      <t xml:space="preserve">
</t>
    </r>
    <r>
      <rPr>
        <rFont val="Calibri"/>
        <color rgb="FF000000"/>
        <sz val="12.0"/>
      </rPr>
      <t>Q3-Q4: Mín: 0.01; Máx: 0.09; Step: 0.01</t>
    </r>
  </si>
  <si>
    <t>&lt;p&gt;Gustavo ha recibido la siguiente cantidad de dinero:&lt;/p&gt;
Suma de 2 sumandos y 4 posiciones
{{T1}} + {{T2}} = {{A1}}</t>
  </si>
  <si>
    <t>{"id":"M3-NyO-28a-A-5","stimulus":"&lt;p&gt;Gustavo ha recibido {{T1}} € de su padre y {{T2}} € de su abuela. ¿Cuánto dinero tiene Gustavo?&lt;/p&gt;","template":"&lt;p&gt;Tiene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8%;\"&gt;{{T1}}&lt;/span&gt;&lt;/div&gt;&lt;/div&gt;&lt;/div&gt;","feedback":"&lt;p&gt;Gustavo ha recibido la siguiente cantidad de dinero:&lt;/p&gt;&lt;div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5,"max":10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t>
  </si>
  <si>
    <t>M3-NyO-28b</t>
  </si>
  <si>
    <t>Algoritmo de la resta con nºs decimales (nºs de 1 o 2 cifras enteras y 1 o 2 decimales)</t>
  </si>
  <si>
    <t>Selecciona el resultado de la siguiente resta.
{{T3}} − {{T1}} = ...
{{A1}}*
{{A2}}
{{A3}}
{{A4}}
{{A5}}</t>
  </si>
  <si>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 xml:space="preserve">0.1
Q3-Q4: Mín: 0.01; Máx: 0.09; Step: 0.01
</t>
    </r>
    <r>
      <rPr>
        <rFont val="Calibri"/>
        <color rgb="FF000000"/>
        <sz val="12.0"/>
      </rPr>
      <t>Q5-Q6: Mín: 0.1; Máx: 0.9; Step: 0.1</t>
    </r>
  </si>
  <si>
    <t>T1 = {{Q1}} + {{Q3}}
T2 = {{Q2}} + {{Q4}}
T3 = {{T1}} + {{T2}}
A1 = {{T2}}
A2 = {{T3}}
A3 = {{T2}}+1
A4 = {{T2}}+{{Q5}}
A5 = {{T2}}+{{Q6}}</t>
  </si>
  <si>
    <t>[Resta vertical de 4 posiciones]
T3-T1=T4</t>
  </si>
  <si>
    <t>&lt;p&gt;El resultado de la resta es el siguiente:&lt;/p&gt;
[Resta vertical de 4 posiciones]
T3-T1=T2</t>
  </si>
  <si>
    <t>T4 = {{T2}}-math.floor({{T2}}/10)*10</t>
  </si>
  <si>
    <t>{
    "id": "M3-NyO-28b-I-1",
    "stimulus": "&lt;p&gt;Selecciona el resultado de la siguiente resta.&lt;/p&gt;&lt;p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t>
  </si>
  <si>
    <r>
      <rPr>
        <rFont val="Calibri"/>
        <color rgb="FF000000"/>
        <sz val="12.0"/>
      </rPr>
      <t xml:space="preserve">Calcula la siguiente resta.
</t>
    </r>
    <r>
      <rPr>
        <rFont val="Calibri"/>
        <color rgb="FF000000"/>
        <sz val="12.0"/>
      </rPr>
      <t>{{T3}} − {{T1}}</t>
    </r>
    <r>
      <rPr>
        <rFont val="Calibri"/>
        <color rgb="FF000000"/>
        <sz val="12.0"/>
      </rPr>
      <t xml:space="preserve"> = {{A1}}</t>
    </r>
  </si>
  <si>
    <r>
      <rPr>
        <rFont val="Calibri"/>
        <color rgb="FF000000"/>
        <sz val="12.0"/>
      </rPr>
      <t>Q1-Q2: Mín:</t>
    </r>
    <r>
      <rPr>
        <rFont val="Calibri"/>
        <color rgb="FF000000"/>
        <sz val="12.0"/>
      </rPr>
      <t xml:space="preserve"> 1</t>
    </r>
    <r>
      <rPr>
        <rFont val="Calibri"/>
        <color rgb="FF000000"/>
        <sz val="12.0"/>
      </rPr>
      <t xml:space="preserve">; Máx: </t>
    </r>
    <r>
      <rPr>
        <rFont val="Calibri"/>
        <color rgb="FF000000"/>
        <sz val="12.0"/>
      </rPr>
      <t>50</t>
    </r>
    <r>
      <rPr>
        <rFont val="Calibri"/>
        <color rgb="FF000000"/>
        <sz val="12.0"/>
      </rPr>
      <t xml:space="preserve">; Step: </t>
    </r>
    <r>
      <rPr>
        <rFont val="Calibri"/>
        <color rgb="FF000000"/>
        <sz val="12.0"/>
      </rPr>
      <t>0.1
Q3-Q4: Mín: 0.01; Máx: 0.09; Step: 0.01</t>
    </r>
  </si>
  <si>
    <t>T1 = {{Q1}} + {{Q3}}
T2 = {{Q2}} + {{Q4}}
T3 = {{T1}} + {{T2}}
A1 = {{T2}}</t>
  </si>
  <si>
    <t>{"id":"M3-NyO-28b-E-1","stimulus":"&lt;p&gt;Calcula la siguiente resta.&lt;/p&gt;","template":"&lt;p style=\"text-align: center\"&gt;{{T3}} − {{T1}}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8%;\"&gt;{{T3}}&lt;/span&gt;&lt;/div&gt;&lt;/div&gt;&lt;/div&gt;","feedback":"&lt;p&gt;El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 2)","temp":true},{"name":"A1","label":"{{function}}","function":"Lemonlib.round({{T2}}, 2)"}],"uniques":true},"algorithm":{"name":"calculateOperation","params":{"method":"equivLiteral","keyboard":"INTERMEDIATE"}}}</t>
  </si>
  <si>
    <t>Luisa ha comprado un cuaderno por &lt;span class=\"no-break\"&gt;{{T1}} €.&lt;/span&gt; Si salió de casa con &lt;span class=\"no-break\"&gt;{{T3}} €,&lt;/span&gt; ¿cuánto dinero le queda?
A Luisa le quedan &lt;span class=\"no-break\"&gt;{{A1}} €.&lt;/span&gt;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</si>
  <si>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</si>
  <si>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&lt;p&gt;A Luisa le queda la siguiente cantidad de dinero:&lt;/p&gt;
[Resta vertical de 4 posiciones]
T3-T1=T2</t>
  </si>
  <si>
    <t>{"id":"M3-NyO-28b-A-1","stimulus":"&lt;p&gt;Luisa ha comprado un cuaderno por &lt;span class=\"no-break\"&gt;{{T1}} €.&lt;/span&gt; Si salió de casa con &lt;span class=\"no-break\"&gt;{{T3}} €,&lt;/span&gt; ¿cuánto dinero le queda?&lt;/p&gt;","template":"&lt;p&gt;A Luisa le quedan &lt;span class=\"no-break\"&gt;{{response}} €.&lt;/span&gt;&lt;/p&gt;","hint":"&lt;div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8%;\"&gt;{{T6}}&lt;/span&gt;&lt;/div&gt;&lt;/div&gt;&lt;/div&gt;","feedback":"&lt;p&gt;A Luisa 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</si>
  <si>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Adela quiere cortar una cinta de {{T3}} cm para obtener otra de {{T1}} cm de largo. ¿Cuántos centímetros tiene que cortar?
Tiene que cortar {{A1}} cm de cinta.</t>
  </si>
  <si>
    <t>Adelaide tem uma fita de &lt;span class=\"no-break\"&gt;{{T3}} cm&lt;/span&gt; de comprimento e deseja retirar um pedaço para que a fita fique com &lt;span class=\"no-break\"&gt;{{T1}} cm&lt;/span&gt;. Qual o comprimento do pedaço que ela deve retirar? 
Ela deve retirar &lt;span class=\"no-break\"&gt;{{A1}} cm&lt;/span&gt; de comprimento.</t>
  </si>
  <si>
    <r>
      <rPr>
        <rFont val="Calibri"/>
        <color rgb="FF000000"/>
        <sz val="12.0"/>
      </rPr>
      <t>Q1: Mín: 10.5; Máx: 20; Step: 0.1</t>
    </r>
    <r>
      <rPr>
        <rFont val="Calibri"/>
        <color rgb="FF000000"/>
        <sz val="12.0"/>
      </rPr>
      <t xml:space="preserve">
Q2: Mín: 1.5; </t>
    </r>
    <r>
      <rPr>
        <rFont val="Calibri"/>
        <color rgb="FF000000"/>
        <sz val="12.0"/>
      </rPr>
      <t>Máx: 6; Step: 0.1
Q3-Q4: Mín: 0.01; Máx: 0.09; Step: 0.01</t>
    </r>
  </si>
  <si>
    <t>&lt;p&gt;Tiene que cortar los siguientes centímetros:&lt;/p&gt;
[Resta vertical de 4 posiciones]
T3-T1=T2</t>
  </si>
  <si>
    <t>{"id":"M3-NyO-28b-A-2","stimulus":"&lt;p&gt;Adela quiere cortar una cinta de {{T3}} cm para obtener otra de {{T1}} cm de largo. ¿Cuántos centímetros tiene que cortar?&lt;/p&gt;","template":"&lt;p&gt;Tiene que cortar {{response}} cm de cinta.&lt;/p&gt;","hint":"&lt;div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8%;\"&gt;{{T6}}&lt;/span&gt;&lt;/div&gt;&lt;/div&gt;&lt;/div&gt;","feedback":"&lt;p&gt;Tiene que cortar los siguientes centímetros:&lt;/p&gt;&lt;div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10.5,"max":20,"step":0.1},{"name":"Q2","label":null,"min":1.5,"max":6,"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</si>
  <si>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Rogelio ha pesado {{T1}} kg de zanahorias en una balanza. Después ha añadido una bolsa de patatas a la balanza y el peso ha subido a {{T3}} kg. ¿Cuánto pesa la bolsa de patatas?
La bolsa de patatas pesa {{A1}} kg.</t>
  </si>
  <si>
    <t>Rogério colocou um saco de cenouras em uma balança e obteve &lt;span class=\"no-break\"&gt;{{T1}} kg&lt;/span&gt;. Após isso, ele incluiu na balança um saco de batatas e o peso passou a ser &lt;span class=\"no-break\"&gt;{{T3}} kg&lt;/span&gt;. Quanto pesa o saco de batatas?
O saco de batatas pesa &lt;span class=\"no-break\"&gt;{{A1}} kg&lt;/span&gt;.</t>
  </si>
  <si>
    <r>
      <rPr>
        <rFont val="Calibri"/>
        <color rgb="FF000000"/>
        <sz val="12.0"/>
      </rPr>
      <t>Q1: Mín: 1.5; Máx: 6; Step: 0.1</t>
    </r>
    <r>
      <rPr>
        <rFont val="Calibri"/>
        <color rgb="FF000000"/>
        <sz val="12.0"/>
      </rPr>
      <t xml:space="preserve">
Q2: Mín: 5; </t>
    </r>
    <r>
      <rPr>
        <rFont val="Calibri"/>
        <color rgb="FF000000"/>
        <sz val="12.0"/>
      </rPr>
      <t>Máx: 15; Step: 0.1
Q3-Q4: Mín: 0.01; Máx: 0.09; Step: 0.01</t>
    </r>
  </si>
  <si>
    <t>&lt;p&gt;El peso de la bolsa de patatas es el siguiente:&lt;/p&gt;
[Resta vertical de 4 posiciones]
T3-T1=T2</t>
  </si>
  <si>
    <t>{"id":"M3-NyO-28b-A-3","stimulus":"&lt;p&gt;Rogelio ha pesado {{T1}} kg de zanahorias en una balanza. Después ha añadido una bolsa de patatas a la balanza y el peso ha subido a {{T3}} kg. ¿Cuánto pesa la bolsa de patatas?&lt;/p&gt;","template":"&lt;p&gt;La bolsa de patatas pesa {{response}} kg.&lt;/p&gt;","hint":"&lt;div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8%;\"&gt;{{T6}}&lt;/span&gt;&lt;/div&gt;&lt;/div&gt;&lt;/div&gt;","feedback":"&lt;p&gt;El peso de la bolsa de patatas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</si>
  <si>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Durante el último año, Luis ha ahorrado {{T3}} €. Si ha comprado un billete de avión de {{T1}} €, ¿cuánto dinero le queda?
A Luis le quedan {{A1}} €.</t>
  </si>
  <si>
    <t>Lautaro tiene {{T1}} € en sus ahorros, decide comprar un pasaje de avión que cuesta {{T2}} €. ¿Cuánto dinero le queda de sus ahorros luego de la compra? 
A Lautaro le quedan {{A1}} € de sus ahorros.</t>
  </si>
  <si>
    <r>
      <rPr>
        <rFont val="Calibri"/>
        <color rgb="FF000000"/>
        <sz val="12.0"/>
      </rPr>
      <t>Q1: Mín: 60; Máx: 80; Step: 0.1</t>
    </r>
    <r>
      <rPr>
        <rFont val="Calibri"/>
        <color rgb="FF000000"/>
        <sz val="12.0"/>
      </rPr>
      <t xml:space="preserve">
</t>
    </r>
    <r>
      <rPr>
        <rFont val="Calibri"/>
        <color rgb="FF000000"/>
        <sz val="12.0"/>
      </rPr>
      <t>Q2: Mín: 10; Máx: 20; Step: 0.1
Q3-Q4: Mín: 0.01; Máx: 0.09; Step: 0.01</t>
    </r>
  </si>
  <si>
    <t>&lt;p&gt;Le queda la siguiente cantidad de dinero:&lt;/p&gt;
[Resta vertical de 4 posiciones]
T3-T1=T2</t>
  </si>
  <si>
    <t>{"id":"M3-NyO-28b-A-4","stimulus":"&lt;p&gt;Durante el último año, Luis ha ahorrado {{T3}} €. Si ha comprado un billete de avión de {{T1}} €, ¿cuánto dinero le queda?&lt;/p&gt;","template":"&lt;p&gt;A Luis le quedan {{response}} €.&lt;/p&gt;","hint":"&lt;div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60,"max":80,"step":0.1},{"name":"Q2","label":null,"min":10,"max":20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</si>
  <si>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Eliseo suele recorrer {{T3}} km en bicicleta al día, pero hoy solo ha recorrido {{T1}} km. ¿Cuántos kilómetros le faltan por recorrer?
Le faltan por recorrer {{A1}} km.</t>
  </si>
  <si>
    <t>Eliseo recorre en su bicicleta {{T1}} km por día, pero hoy sólo ha recorrido {{T2}} km. ¿Cuántos kilómetros le falta recorrer?
Le faltan recorrer {{A1}} kilómetros</t>
  </si>
  <si>
    <r>
      <rPr>
        <rFont val="Calibri"/>
        <color rgb="FF000000"/>
        <sz val="12.0"/>
      </rPr>
      <t>Q1: Mín: 10; Máx: 20; Step: 0.1</t>
    </r>
    <r>
      <rPr>
        <rFont val="Calibri"/>
        <color rgb="FF000000"/>
        <sz val="12.0"/>
      </rPr>
      <t xml:space="preserve">
</t>
    </r>
    <r>
      <rPr>
        <rFont val="Calibri"/>
        <color rgb="FF000000"/>
        <sz val="12.0"/>
      </rPr>
      <t>Q2: Mín: 0; Máx: 10; Step: 0.1
Q3-Q4: Mín: 0.01; Máx: 0.09; Step: 0.01</t>
    </r>
  </si>
  <si>
    <t>&lt;p&gt;Le faltan por recorrer los siguientes kilómetros:&lt;/p&gt;
[Resta vertical de 4 posiciones]
T3-T1=T2</t>
  </si>
  <si>
    <t>{"id":"M3-NyO-28b-A-5","stimulus":"&lt;p&gt;Eliseo suele recorrer {{T3}} km en bicicleta al día, pero hoy solo ha recorrido {{T1}} km. ¿Cuántos kilómetros le faltan por recorrer?&lt;/p&gt;","template":"&lt;p&gt;Le faltan por recorrer {{response}} km.&lt;/p&gt;","hint":"&lt;div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faltan por recorrer los siguientes kilómetros:&lt;/p&gt;&lt;div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max":20,"step":0.1},{"name":"Q2","label":null,"min":0,"max":10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t>
  </si>
  <si>
    <t>M3-NyO-29a</t>
  </si>
  <si>
    <t>Algoritmo de la multiplicación con nºs decimales (factor 1: nº 1 o 2 cifras enteras, 1 o 2 decimales; factor 2: 1 cifra entera)</t>
  </si>
  <si>
    <t>Une cada operación con su resultado:
{{Q1}} × {{Q2}}  {{A1}}
{{Q1}} × {{Q3}}  {{A2}}
{{Q1}} × {{Q4}}  {{A3}}</t>
  </si>
  <si>
    <r>
      <rPr>
        <rFont val="Calibri"/>
        <color rgb="FF000000"/>
        <sz val="12.0"/>
      </rPr>
      <t xml:space="preserve">{{Q1}} : Mín = 2.01; Máx = 50.01 ; Step = </t>
    </r>
    <r>
      <rPr>
        <rFont val="Calibri"/>
        <color rgb="FF000000"/>
        <sz val="12.0"/>
      </rPr>
      <t>0.02</t>
    </r>
    <r>
      <rPr>
        <rFont val="Calibri"/>
        <color rgb="FF000000"/>
        <sz val="12.0"/>
      </rPr>
      <t xml:space="preserve">
{{Q2}} : Mín = 2 ; Máx = 4 ; Step = 1
{{Q3}} : Mín = 5; Máx = 7 ; Step = 1
{{Q4}} : Mín = 8 ; Máx = 9 ; Step = 1</t>
    </r>
  </si>
  <si>
    <t>Para multiplicar un número decimal por un número natural, hay que multiplicar sin tener en cuenta la coma. En el resultado, se separan tantas cifras decimales como tenga el número decimal, empezando por la derecha.</t>
  </si>
  <si>
    <t>&lt;p&gt;Para multiplicar un número decimal por un número natural, hay que multiplicar sin tener en cuenta la coma. En el resultado, se separan tantas cifras decimales como tenga el número decimal, empezando por la derecha.&lt;/p&gt;
-Si falla A1
&lt;p&gt;{{Q1}} × {{Q2}} = {{A1}}&lt;/p&gt;
-Si falla A2
&lt;p&gt;{{Q1}} × {{Q3}} = {{A2}}&lt;/p&gt;
-Si falla A3
&lt;p&gt;{{Q1}} × {{Q4}} = {{A3}}&lt;/p&gt;</t>
  </si>
  <si>
    <t>{"id":"M3-NyO-29a-I-1","stimulus":"&lt;p&gt;Arrastra cada resultado a la operación correspondiente.&lt;/p&gt;","hint":"&lt;p&gt;Para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 En el resultado, se separan tantas cifras decimales como tenga el número decimal, empezando por la derecha.&lt;/p&gt;","seed":{"parameters":[{"name":"Q1","label":null,"min":2.01,"max":50.01,"step":0.02},{"name":"Q2","label":null,"min":2,"max":4,"step":1},{"name":"Q3","label":null,"min":5,"max":7,"step":1},{"name":"Q4","label":null,"min":8,"max":9,"step":1}],"calculated":[{"name":"A1","label":"{{Q1}} × {{Q2}}","function":"Lemonlib.round({{Q1}}*{{Q2}}, 2)","feedback":"&lt;p&gt;{{Q1}} × {{Q2}} = {{function}}&lt;/p&gt;"},{"name":"A2","label":"{{Q1}} × {{Q3}}","function":"Lemonlib.round({{Q1}}*{{Q3}}, 2)","feedback":"&lt;p&gt;{{Q1}} × {{Q3}} = {{function}}&lt;/p&gt;"},{"name":"A3","label":"{{Q1}} × {{Q4}}","function":"Lemonlib.round({{Q1}}*{{Q4}}, 2)","feedback":"&lt;p&gt;{{Q1}} × {{Q4}} = {{function}}&lt;/p&gt;"}],"uniques":true},"algorithm":{"name":"linkOperationResult","params":{"invert":true},"template":"Match list"}}</t>
  </si>
  <si>
    <t xml:space="preserve">Calcula el resultado de la siguiente multiplicación:
{{Q1}} × {{Q2}} = {{A1}} </t>
  </si>
  <si>
    <r>
      <rPr>
        <rFont val="Calibri"/>
        <color rgb="FF000000"/>
        <sz val="12.0"/>
      </rPr>
      <t>{{Q1}} : Mín = 2.01; Máx = 99.01 ; Step =</t>
    </r>
    <r>
      <rPr>
        <rFont val="Calibri"/>
        <color rgb="FF000000"/>
        <sz val="12.0"/>
      </rPr>
      <t xml:space="preserve"> 0.02 </t>
    </r>
    <r>
      <rPr>
        <rFont val="Calibri"/>
        <color rgb="FF000000"/>
        <sz val="12.0"/>
      </rPr>
      <t xml:space="preserve">
{{Q2}} : Mín = 2 ; </t>
    </r>
    <r>
      <rPr>
        <rFont val="Calibri"/>
        <color rgb="FF000000"/>
        <sz val="12.0"/>
      </rPr>
      <t xml:space="preserve">Máx = 9 </t>
    </r>
    <r>
      <rPr>
        <rFont val="Calibri"/>
        <color rgb="FF000000"/>
        <sz val="12.0"/>
      </rPr>
      <t xml:space="preserve">; Step = 1 </t>
    </r>
  </si>
  <si>
    <t>{{A1}} = {{Q1}}*{{Q2}}</t>
  </si>
  <si>
    <t>&lt;p&gt;Para multiplicar un número decimal por un número natural, hay que multiplicar sin tener en cuenta la coma.&lt;/p&gt;{{T1}} × {{Q2}} = {{T2}}&lt;p&gt;En el resultado, se separan tantas cifras decimales como tenga el número decimal empezando por la derecha.&lt;/p&gt;&lt;p&gt;{{T2}} → {{A1}}&lt;/p&gt;</t>
  </si>
  <si>
    <t>T1 = {{Q1}}*100
T2 = {{Q1}}*{{Q2}}*100</t>
  </si>
  <si>
    <t>{"id":"M3-NyO-29a-E-1","stimulus":"&lt;p&gt;Calcula el resultado de la siguiente multiplicación:&lt;/p&gt;","template":"&lt;p style=\"text-align: center\"&gt;{{Q1}} × {{Q2}} = {{response}}&lt;/p&gt;","hint":"&lt;p&gt;Para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coma.&lt;/p&gt;{{T1}} × {{Q2}} = {{T2}}&lt;p&gt;En el resultado, se separan tantas cifras decimales como tenga el número decimal empezando por la derecha.&lt;/p&gt;&lt;p&gt;{{T2}} → {{A1}}&lt;/p&gt;","seed":{"parameters":[{"name":"Q1","label":null,"min":2.01,"max":99.01,"step":0.02},{"name":"Q2","label":null,"min":2,"max":9,"step":1}],"calculated":[{"name":"T1","label":"{{function}}","function":"math.round({{Q1}}*100)","temp":true},{"name":"T2","label":"{{function}}","function":"math.round({{Q1}}*{{Q2}}*100)","temp":true},{"name":"A1","label":"{{function}}","function":"Lemonlib.round({{Q1}}*{{Q2}},2)"}],"uniques":true},"algorithm":{"name":"calculateOperation","params":{"method":"equivLiteral","keyboard":"INTERMEDIATE"}}}</t>
  </si>
  <si>
    <t>Una caja mide &lt;span class=\"no-break\"&gt;{{Q1}} cm&lt;/span&gt; de alto. Si se apilan {{Q2}} cajas, ¿qué altura alcanzarán?
Alcanzarán una altura de {{A1}} cm.</t>
  </si>
  <si>
    <r>
      <rPr>
        <rFont val="Calibri"/>
        <color rgb="FF000000"/>
        <sz val="12.0"/>
      </rPr>
      <t xml:space="preserve">{{Q1}}: Mín = </t>
    </r>
    <r>
      <rPr>
        <rFont val="Calibri"/>
        <color rgb="FF000000"/>
        <sz val="12.0"/>
      </rPr>
      <t>15.01</t>
    </r>
    <r>
      <rPr>
        <rFont val="Calibri"/>
        <color rgb="FF000000"/>
        <sz val="12.0"/>
      </rPr>
      <t xml:space="preserve">; Máx = </t>
    </r>
    <r>
      <rPr>
        <rFont val="Calibri"/>
        <color rgb="FF000000"/>
        <sz val="12.0"/>
      </rPr>
      <t>20.01</t>
    </r>
    <r>
      <rPr>
        <rFont val="Calibri"/>
        <color rgb="FF000000"/>
        <sz val="12.0"/>
      </rPr>
      <t xml:space="preserve"> ; Step = </t>
    </r>
    <r>
      <rPr>
        <rFont val="Calibri"/>
        <color rgb="FF000000"/>
        <sz val="12.0"/>
      </rPr>
      <t>0.02</t>
    </r>
    <r>
      <rPr>
        <rFont val="Calibri"/>
        <color rgb="FF000000"/>
        <sz val="12.0"/>
      </rPr>
      <t xml:space="preserve">
{{Q2}}: Mín = 3 ; Máx = 9 ; Step = 1</t>
    </r>
  </si>
  <si>
    <t>&lt;p&gt;Para multiplicar un número decimal por un número natural se multiplica sin tener en cuenta la coma. En el resultado, empezando por la derecha, se separan tantas cifras decimales como tenga el número decimal.&lt;/p&gt;&lt;p&gt;{{Q1}} cm × {{Q2}} = {{A1}} cm&lt;/p&gt;</t>
  </si>
  <si>
    <t>{"id":"M3-NyO-29a-A-1","stimulus":"&lt;p&gt;Una caja mide &lt;span class=\"no-break\"&gt;{{Q1}} cm&lt;/span&gt; de alto. Si se apilan {{Q2}} cajas, ¿qué altura alcanzarán?&lt;/p&gt;","template":"&lt;p&gt;Alcanzarán una altura de {{response}} cm.&lt;/p&gt;","hint":"&lt;p&gt;Para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15.01,"max":20.01,"step":0.02},{"name":"Q2","label":null,"min":3,"max":9,"step":1}],"calculated":[{"name":"A1","label":"{{function}}","function":"Lemonlib.round({{Q1}}*{{Q2}},2)"}],"uniques":true},"algorithm":{"name":"calculateOperation","params":{"method":"equivLiteral","keyboard":"INTERMEDIATE"}}}</t>
  </si>
  <si>
    <t>En una confitería preparan dulces con diferentes frutos secos. Si usan {{Q1}} kg de frutos secos para una bandeja de dulces, ¿cuántos kilogramos se necesitarán para preparar {{Q2}} bandejas de dulces?
Se necesitan {{A1}} kg de frutos secos.</t>
  </si>
  <si>
    <t xml:space="preserve">En una confitería preparan pan dulce con diferentes frutas secas. Usan {{Q1}} kg de frutas secas para una canasta de completa de panes.
¿Cuántos kilogramos necesitarán para preparar {{Q2}} canastas de panes?
Se necesitan {{A1}} kg de frutas secas
</t>
  </si>
  <si>
    <r>
      <rPr>
        <rFont val="Calibri"/>
        <color rgb="FF000000"/>
        <sz val="12.0"/>
      </rPr>
      <t xml:space="preserve">Q1: Mín = 9.1; Máx = 15.1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</si>
  <si>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kg × {{Q2}} = {{A1}} kg&lt;/p&gt;</t>
  </si>
  <si>
    <t>{"id":"M3-NyO-29a-A-2","stimulus":"&lt;p&gt;En una confitería preparan dulces con diferentes frutos secos. Si usan {{Q1}} kg de frutos secos para una bandeja de dulces, ¿cuántos kilogramos se necesitarán para preparar {{Q2}} bandejas de dulces?&lt;/p&gt;","template":"&lt;p&gt;Se necesitan {{response}} kg de frutos secos.&lt;/p&gt;","hint":"&lt;p&gt;Para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kg × {{Q2}} = {{A1}} kg&lt;/p&gt;","seed":{"parameters":[{"name":"Q1","label":null,"min":9.1,"max":15.1,"step":0.2},{"name":"Q2","label":null,"min":2,"max":9,"step":1}],"calculated":[{"name":"A1","label":"{{function}}","function":"Lemonlib.round({{Q1}}*{{Q2}},1)"}],"uniques":true},"algorithm":{"name":"calculateOperation","params":{"method":"equivLiteral","keyboard":"INTERMEDIATE"}}}</t>
  </si>
  <si>
    <t>Julia prepara dulces para regalar a sus amigas. Utiliza {{Q1}} gramos de chocolate para cubrir cada dulces. ¿Cuántos gramos de chocolate necesita para cubrir {{Q2}} dulces?
Necesita {{A1}} gramos de chocolate para cubrir los dulces.</t>
  </si>
  <si>
    <t xml:space="preserve">Julia prepara alfajores para regalar a sus amigas. Utiliza {{Q1}} gramos de chocolate para cubrir cada alfajor. ¿Cuántos gramos de chocolate necesita para cubrir {{Q2}} alfajores?
Necesita {{A1}} gramos de chocolate para cubrir los alfajores. </t>
  </si>
  <si>
    <r>
      <rPr>
        <rFont val="Calibri"/>
        <color rgb="FF000000"/>
        <sz val="12.0"/>
      </rPr>
      <t xml:space="preserve">Q1: Mín = </t>
    </r>
    <r>
      <rPr>
        <rFont val="Calibri"/>
        <color rgb="FF000000"/>
        <sz val="12.0"/>
      </rPr>
      <t>30.1</t>
    </r>
    <r>
      <rPr>
        <rFont val="Calibri"/>
        <color rgb="FF000000"/>
        <sz val="12.0"/>
      </rPr>
      <t>; Máx =</t>
    </r>
    <r>
      <rPr>
        <rFont val="Calibri"/>
        <color rgb="FF000000"/>
        <sz val="12.0"/>
      </rPr>
      <t xml:space="preserve"> 90.1</t>
    </r>
    <r>
      <rPr>
        <rFont val="Calibri"/>
        <color rgb="FF000000"/>
        <sz val="12.0"/>
      </rPr>
      <t xml:space="preserve"> ; Step = </t>
    </r>
    <r>
      <rPr>
        <rFont val="Calibri"/>
        <color rgb="FF000000"/>
        <sz val="12.0"/>
      </rPr>
      <t>0.2</t>
    </r>
    <r>
      <rPr>
        <rFont val="Calibri"/>
        <color rgb="FF000000"/>
        <sz val="12.0"/>
      </rPr>
      <t xml:space="preserve">
Q2: Mín = 2 ; Máx = 9 ; Step = 1</t>
    </r>
  </si>
  <si>
    <t>&lt;p&gt;Para multiplicar un número decimal por un número natural se multiplica sin tener en cuenta la coma. En el resultado, empezando por la derecha, se separan tantas cifras decimales como tenga el número decimal.&lt;/p&gt;&lt;p&gt;{{Q1}} gramos × {{Q2}} = {{A1}} gramos&lt;/p&gt;</t>
  </si>
  <si>
    <t>{"id":"M3-NyO-29a-A-3","stimulus":"&lt;p&gt;Julia prepara dulces para regalar a sus amigas. Utiliza {{Q1}} gramos de chocolate para cubrir cada dulce. ¿Cuántos gramos de chocolate necesita para cubrir {{Q2}} dulces?&lt;/p&gt;","template":"&lt;p&gt;Necesita {{response}} gramos de chocolate para cubrir los berlinas.&lt;/p&gt;","hint":"&lt;p&gt;Para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gramos × {{Q2}} = {{A1}} gramos&lt;/p&gt;","seed":{"parameters":[{"name":"Q1","label":null,"min":30.1,"max":90.1,"step":0.2},{"name":"Q2","label":null,"min":2,"max":9,"step":1}],"calculated":[{"name":"A1","label":"{{function}}","function":"Lemonlib.round({{Q1}}*{{Q2}},1)"}],"uniques":true},"algorithm":{"name":"calculateOperation","params":{"method":"equivLiteral","keyboard":"INTERMEDIATE"}}}</t>
  </si>
  <si>
    <t>La profesora de educación física reparte cintas de colores entre sus alumnos para una actividad en el parque. Cada alumno recibe una cinta que mide {{Q1}} cm. ¿Cuántos centímetros de cinta se necesitan para {{Q2}} alumnos?
Se necesitan {{A1}} cm de cinta.</t>
  </si>
  <si>
    <t>La profesora de educación física reparte cintas de colores, entre sus alumnos, para una actividad en el parque. Cada alumno recibe una cinta que mide {{Q1}} cm. ¿Cuántos centímetros de cinta son necesarios para {{Q2}} alumnos?
Son necesarios {{A1}} cm de cinta.</t>
  </si>
  <si>
    <r>
      <rPr>
        <rFont val="Calibri"/>
        <color rgb="FF000000"/>
        <sz val="12.0"/>
      </rPr>
      <t xml:space="preserve">Q1: Mín = 50.1; Máx = 90.1 ; Step = </t>
    </r>
    <r>
      <rPr>
        <rFont val="Calibri"/>
        <color rgb="FF000000"/>
        <sz val="12.0"/>
      </rPr>
      <t>0.2</t>
    </r>
    <r>
      <rPr>
        <rFont val="Calibri"/>
        <color rgb="FF000000"/>
        <sz val="12.0"/>
      </rPr>
      <t xml:space="preserve">
Q2: Mín = 2 ; Máx = 9 ; Step = 1</t>
    </r>
  </si>
  <si>
    <t>{"id":"M3-NyO-29a-A-4","stimulus":"&lt;p&gt;La profesora de educación física reparte cintas de colores entre sus alumnos para una actividad en el parque. Cada alumno recibe una cinta que mide {{Q1}} cm. ¿Cuántos centímetros de cinta se necesitan para {{Q2}} alumnos?&lt;/p&gt;","template":"&lt;p&gt;Se necesitan {{response}} cm de cinta.&lt;/p&gt;","hint":"&lt;p&gt;Para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50.1,"max":90.1,"step":0.2},{"name":"Q2","label":null,"min":2,"max":9,"step":1}],"calculated":[{"name":"A1","label":"{{function}}","function":"Lemonlib.round({{Q1}}*{{Q2}},1)"}],"uniques":true},"algorithm":{"name":"calculateOperation","params":{"method":"equivLiteral","keyboard":"INTERMEDIATE"}}}</t>
  </si>
  <si>
    <t>Mariana recorre {{Q1}} km al día en bicicleta. ¿Cuántos kilómetros recorrerá en {{Q2}} días?
Mariana recorrerá {{A1}} kilómetros.</t>
  </si>
  <si>
    <t>Mariana recorre {{Q1}} km por día, con su bicicleta.  ¿Cuántos kilómetros recorrerá en {{Q2}} días?
Mariana recorrerá {{A1}} kilómetros.</t>
  </si>
  <si>
    <r>
      <rPr>
        <rFont val="Calibri"/>
        <color rgb="FF000000"/>
        <sz val="12.0"/>
      </rPr>
      <t xml:space="preserve">Q1: Mín = </t>
    </r>
    <r>
      <rPr>
        <rFont val="Calibri"/>
        <color rgb="FF000000"/>
        <sz val="12.0"/>
      </rPr>
      <t>40.01</t>
    </r>
    <r>
      <rPr>
        <rFont val="Calibri"/>
        <color rgb="FF000000"/>
        <sz val="12.0"/>
      </rPr>
      <t xml:space="preserve">; Máx = </t>
    </r>
    <r>
      <rPr>
        <rFont val="Calibri"/>
        <color rgb="FF000000"/>
        <sz val="12.0"/>
      </rPr>
      <t>60.01</t>
    </r>
    <r>
      <rPr>
        <rFont val="Calibri"/>
        <color rgb="FF000000"/>
        <sz val="12.0"/>
      </rPr>
      <t xml:space="preserve"> ; Step = </t>
    </r>
    <r>
      <rPr>
        <rFont val="Calibri"/>
        <color rgb="FF000000"/>
        <sz val="12.0"/>
      </rPr>
      <t>0.02</t>
    </r>
    <r>
      <rPr>
        <rFont val="Calibri"/>
        <color rgb="FF000000"/>
        <sz val="12.0"/>
      </rPr>
      <t xml:space="preserve">
Q2: Mín = 2 ; Máx = 7 ; Step = 1</t>
    </r>
  </si>
  <si>
    <t>&lt;p&gt;Para multiplicar un número decimal por un número natural se multiplica sin tener en cuenta la coma. En el resultado, empezando por la derecha, se separan tantas cifras decimales como tenga el número decimal.&lt;/p&gt;&lt;p&gt;{{Q1}} km × {{Q2}} = {{A1}} km&lt;/p&gt;</t>
  </si>
  <si>
    <t>{"id":"M3-NyO-29a-A-5","stimulus":"&lt;p&gt;Mariana recorre {{Q1}} km al día en bicicleta. ¿Cuántos kilómetros recorrerá en {{Q2}} días?&lt;/p&gt;","template":"&lt;p&gt;Mariana recorrerá {{response}} kilómetros.&lt;/p&gt;","hint":"&lt;p&gt;Para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km × {{Q2}} = {{A1}} km&lt;/p&gt;","seed":{"parameters":[{"name":"Q1","label":null,"min":40.01,"max":60.01,"step":0.02},{"name":"Q2","label":null,"min":2,"max":7,"step":1}],"calculated":[{"name":"A1","label":"{{function}}","function":"Lemonlib.round({{Q1}}*{{Q2}},2)"}],"uniques":true},"algorithm":{"name":"calculateOperation","params":{"method":"equivLiteral","keyboard":"INTERMEDIATE"}}}</t>
  </si>
  <si>
    <t>M3-MyM-1a</t>
  </si>
  <si>
    <t>Reconoce el metro y sus submúltiplos (dm, cm, mm) como unidades para medir longitudes o distancias</t>
  </si>
  <si>
    <t>Escoge la unidad de longitud correcta para completar esta oración.
«Elena está tejiendo una bufanza con un hilo de lana de un grosor de 3 ... .».
m / dm/  cm/  mm*</t>
  </si>
  <si>
    <t xml:space="preserve">Indica cuál es la unidad de longitud que conveniente para cada situación.
El recorrido de un automóvil de juguete al desplazarse por una pista 
{{Q1}} / {{Q2}}/  {{Q3}} */  {{Q4}}
La longitud de una ventana.
{{Q1}} * / {{Q2}} /  {{Q3}}/  {{Q4}}
La longitud de un lápiz.
{{Q1}} / {{Q2}} /  {{Q3}} */ {{Q4}} 
La longitud de una consola de juegos.
{{Q1}} / {{Q2}} /  {{Q3}} */  {{Q4}}
La medida de la punta fina de un lápiz.
{{Q1} / {{Q2}} /  {{Q3}}/  {{Q4}} *
La altura de un gran árbol.
{{Q1}} * / {{Q2}} /  {{Q3}}/  {{Q4}}
(Se ven 3 situaciones)
</t>
  </si>
  <si>
    <t>En las unidades de longitud, los submúltiplos del metro son el &lt;b&gt;decímetro,&lt;/b&gt; el &lt;b&gt;centímetro&lt;/b&gt; y el &lt;b&gt;milímetro.&lt;/b&gt;</t>
  </si>
  <si>
    <t>&lt;p&gt;En las unidades de longitud, los submúltiplos del metro (m) son el &lt;b&gt;decímetro&lt;/b&gt; (dm), el &lt;b&gt;centímetro&lt;/b&gt; (cm) y el &lt;b&gt;milímetro&lt;/b&gt; (mm).&lt;/p&gt;</t>
  </si>
  <si>
    <t>Magnitudes y medida</t>
  </si>
  <si>
    <t>{"id":"M3-MyM-1a-I-1","stimulus":"&lt;p&gt;Escoge la unidad de longitud correcta para completar esta oración.&lt;/p&gt;&lt;p&gt;«Elena está tejiendo una bufanza con un hilo de lana de un grosor de 3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incorrect":true},{"name":"A4","label":"mm"}],"uniques":true},"algorithm":{"name":"trueFalse","template":"Multiple choice – standard","params":{"countCorrect":1,"countIncorrect":2,"showCheckIcon":false,
            "columns": 3
        }
    }
}</t>
  </si>
  <si>
    <t>Escoge la unidad de longitud correcta para completar esta oración.
«El cubo de basura de una casa suele tener una altura de entre 4 y 5 ... .»
m / dm * / cm /  mm</t>
  </si>
  <si>
    <t>{"id":"M3-MyM-1a-I-2","stimulus":"&lt;p&gt;Escoge la unidad de longitud correcta para completar esta oración.&lt;/p&gt;&lt;p&gt;«El cubo de basura de una casa suele tener una altura de entre 4 y 5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name":"A3","label":"cm","incorrect":true},{"name":"A4","label":"mm","incorrect":true}],"uniques":true},"algorithm":{"name":"trueFalse","template":"Multiple choice – standard","params":{"countCorrect":1,"countIncorrect":2,"showCheckIcon":false,
            "columns": 3
        }
    }
}</t>
  </si>
  <si>
    <t>Escoge la unidad de longitud correcta para completar esta oración.
«Un lápiz de grafito nuevo mide 18 ... .»
m / dm/  cm */  mm</t>
  </si>
  <si>
    <t>{"id":"M3-MyM-1a-I-3","stimulus":"&lt;p&gt;Escoge la unidad de longitud correcta para completar esta oración.&lt;/p&gt;&lt;p&gt;«Un lápiz de grafito nuevo mide 18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name":"A4","label":"mm","incorrect":true}],"uniques":true},"algorithm":{"name":"trueFalse","template":"Multiple choice – standard","params":{"countCorrect":1,"countIncorrect":2,"showCheckIcon":false,
            "columns": 3
        }
    }
}</t>
  </si>
  <si>
    <t>Completa la siguiente oración con la unidad de longitud adecuada. Escríbela en su forma abreviada.
La altura de un pino puede alcanzar los 20 {{A1}}.</t>
  </si>
  <si>
    <t xml:space="preserve">Señala sí es correcta, la unidad de longitud elegida para medir estos objetos.
A1: Pino = m *
A2: Zapato = mm
A3: Puerta = dm 
A4: Cordón de zapatillas = cm *
A5: Autobus = m *
(se ven 3 opciones, 2 correctas)
</t>
  </si>
  <si>
    <t>A1 = "m"</t>
  </si>
  <si>
    <t>{"id":"M3-MyM-1a-E-1","stimulus":"&lt;p&gt;Completa la oración con la unidad de longitud adecuada. Escríbela en su forma abreviada.&lt;/p&gt;","template":"&lt;p&gt;La altura de un pino puede alcanzar los 20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(mm).&lt;/p&gt;","seed":{"parameters":[],"calculated":[{"name":"A1","label":"m"}],"uniques":true},"algorithm":{"name":"calculateOperation","template":"Cloze with text"}}</t>
  </si>
  <si>
    <r>
      <rPr>
        <rFont val="Calibri"/>
        <color theme="1"/>
        <sz val="12.0"/>
      </rPr>
      <t>Completa la siguiente oración con la unidad de longitud adecuada. Escríbela en su forma abreviada.
Los cordones de unas zapatillas miden unos</t>
    </r>
    <r>
      <rPr>
        <rFont val="Calibri"/>
        <b/>
        <color rgb="FF4285F4"/>
        <sz val="12.0"/>
      </rPr>
      <t xml:space="preserve"> </t>
    </r>
    <r>
      <rPr>
        <rFont val="Calibri"/>
        <color theme="1"/>
        <sz val="12.0"/>
      </rPr>
      <t>50 {{A2}}.</t>
    </r>
  </si>
  <si>
    <t>A2 = "cm"</t>
  </si>
  <si>
    <t>{"id":"M3-MyM-1a-E-2","stimulus":"&lt;p&gt;Completa la siguiente oración con la unidad de longitud adecuada. Escríbela en su forma abreviada.&lt;/p&gt;","template":"&lt;p&gt;Los cordones de unas zapatillas miden unos 50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(mm).&lt;/p&gt;","seed":{"parameters":[],"calculated":[{"name":"A1","label":"cm"}],"uniques":true},"algorithm":{"name":"calculateOperation","template":"Cloze with text"}}</t>
  </si>
  <si>
    <t>Completa la siguiente oración con la unidad de longitud adecuada. Escríbela en su forma abreviada.
La altura media de una mujer española es de 16 {{A1}}.</t>
  </si>
  <si>
    <t>A1 = "dm"</t>
  </si>
  <si>
    <t>{"id":"M3-MyM-1a-E-3","stimulus":"&lt;p&gt;Completa la siguiente oración con la unidad de longitud adecuada. Escríbela en su forma abreviada.&lt;/p&gt;","template":"&lt;p&gt;La altura media de una mujer española es de 16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(mm).&lt;/p&gt;","seed":{"parameters":[],"calculated":[{"name":"A1","label":"dm"}],"uniques":true},"algorithm":{"name":"calculateOperation","template":"Cloze with text"}}</t>
  </si>
  <si>
    <t>Completa la siguiente oración con la unidad de longitud adecuada. Escríbela en su forma abreviada.
Una pestaña de una persona mide entre 8 y 12 {{A2}}.</t>
  </si>
  <si>
    <t>A2 = "mm"</t>
  </si>
  <si>
    <t>{"id":"M3-MyM-1a-E-4","stimulus":"&lt;p&gt;Completa la siguiente oración con la unidad de longitud adecuada. Escríbela en su forma abreviada.&lt;/p&gt;","template":"&lt;p&gt;Una pestaña de una persona mide entre 8 y 12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(mm).&lt;/p&gt;","seed":{"parameters":[],"calculated":[{"name":"A1","label":"mm"}],"uniques":true},"algorithm":{"name":"calculateOperation","template":"Cloze with text"}}</t>
  </si>
  <si>
    <t>M3-MyM-1b</t>
  </si>
  <si>
    <t>Establece equivalencias entre las diferentes unidades de longitud expresadas o no con abreviaturas (m, dm, cm y mm)</t>
  </si>
  <si>
    <t>Selecciona la conversión de unidades correcta.
{{Q1}} m = {{grupo1}} cm
{{Q2}} dm = {{grupo2}} mm</t>
  </si>
  <si>
    <t>Q1: Mín = 1; Máx = 99; Step = 1
Q2: Mín = 10; Máx = 99; Step = 1</t>
  </si>
  <si>
    <t>grupo 1: A1*|A2|A3
A1 = {{Q1}}*100
A2 = {{Q1}}*1000
A3 = {{Q1}}/100
grupo 2: A4*|A5|A6
A4 = {{Q2}}*100
A5 = {{Q2}}/100
A6 = {{Q2}}*10</t>
  </si>
  <si>
    <t>&lt;p&gt;Algunas de las conversiones de unidades de longitud son:&lt;/p&gt;&lt;p&gt;1 m = 10 dm&lt;/p&gt;&lt;p&gt;1 m = 100 cm&lt;/p&gt;&lt;p&gt;1 m = 1 000 mm&lt;/p&gt;</t>
  </si>
  <si>
    <t xml:space="preserve">&lt;p&gt;Algunas de las conversiones de unidades de longitud son:&lt;/p&gt;&lt;p&gt;1 m = 10 dm&lt;/p&gt;&lt;p&gt;1 m = 100 cm&lt;/p&gt;&lt;p&gt;1 m = 1 000 mm&lt;/p&gt;
Si falla grupo 1
&lt;p&gt;{{Q1}} m × 100 = {{T1}} cm&lt;/p&gt;
Si falla grupo 2
&lt;p&gt;{{Q2}} dm × 100 = {{T4}} mm&lt;/p&gt;  </t>
  </si>
  <si>
    <t>T1={{Q1}}*100
T4={{Q2}}*100</t>
  </si>
  <si>
    <t>{"id":"M3-MyM-1b-I-1","stimulus":"&lt;p&gt;Selecciona la conversión de unidades correcta.&lt;/p&gt;","template":"&lt;p style=\"text-align: center\"&gt;{{Q1}} m = {{response}} cm&lt;/p&gt;&lt;p style=\"text-align: center\"&gt;{{Q2}} dm = {{response}} mm&lt;/p&gt;","hint":"&lt;p&gt;Algunas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t>
  </si>
  <si>
    <t>Selecciona la conversión de unidades correcta.
{{Q1}} dm = {{grupo1}} mm
{{Q3}} m = {{grupo3}} dm</t>
  </si>
  <si>
    <t>Q3: Mín = 1; Máx = 99; Step = 1
Q1: Mín = 10; Máx = 99; Step = 1</t>
  </si>
  <si>
    <t>grupo 3: A7*|A8|A9
A7 = {{Q3}}*10
A8 = {{Q3}}*100
A9 = {{Q3}}*1000
grupo 1: A1*|A2|A3
A1 = {{Q1}}*100
A2 = {{Q1}}/10
A3 = {{Q1}}*10</t>
  </si>
  <si>
    <t>&lt;p&gt;Algunas de las conversiones de unidades de longitud son:&lt;/p&gt;&lt;p&gt;1 m = 10 dm&lt;/p&gt;&lt;p&gt;1 m = 100 cm&lt;/p&gt;&lt;p&gt;1 m = 1 000 mm&lt;/p&gt;
Si falla grupo 3
&lt;p&gt;{{Q3}} m × 10 = {{A7}} dm&lt;/p&gt;  
Si falla grupo 1
&lt;p&gt;{{Q1}} dm × 100 = {{A1}} mm&lt;/p&gt;</t>
  </si>
  <si>
    <t>{"id":"M3-MyM-1b-I-2","stimulus":"&lt;p&gt;Selecciona la conversión de unidades correcta.&lt;/p&gt;","template":"&lt;p style=\"text-align: center\"&gt;{{Q1}} dm = {{response}} mm&lt;/p&gt;&lt;p style=\"text-align: center\"&gt;{{Q3}} m = {{response}} dm&lt;/p&gt;","hint":"&lt;p&gt;Algunas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t>
  </si>
  <si>
    <t>Selecciona la conversión de unidades correcta.
{{Q2}} m = {{grupo2}} dm
{{Q3}} m = {{grupo3}} cm</t>
  </si>
  <si>
    <t>Q2: Mín = 1; Máx = 99; Step = 1
Q3: Mín = 1; Máx = 99; Step = 1</t>
  </si>
  <si>
    <t>grupo 2: A4*|A5|A6
A4 = {{Q2}}*10
A5 = {{Q2}}*100
A6 = {{Q2}}*1000
grupo 3: A7*|A8|A9
A7 = {{Q3}}*100
A8 = {{Q3}}*1 000
A9 = {{Q3}}/10</t>
  </si>
  <si>
    <t>&lt;p&gt;Algunas de las conversiones de unidades de longitud son:&lt;/p&gt;&lt;p&gt;1 m = 10 dm&lt;/p&gt;&lt;p&gt;1 m = 100 cm&lt;/p&gt;&lt;p&gt;1 m = 1 000 mm&lt;/p&gt;
Si falla grupo 2
&lt;p&gt;{{Q2}} m × 10 = {{A4}} dm&lt;/p&gt;
Si falla grupo 3
&lt;p&gt;{{Q3}} m × 100 = {{A7}} cm&lt;/p&gt;</t>
  </si>
  <si>
    <t>{"id":"M3-MyM-1b-I-3","stimulus":"&lt;p&gt;Selecciona la conversión de unidades correcta.&lt;/p&gt;","template":"&lt;p style=\"text-align: center\"&gt;{{Q2}} m = {{response}} dm&lt;/p&gt;&lt;p style=\"text-align: center\"&gt;{{Q3}} m = {{response}} cm&lt;/p&gt;","hint":"&lt;p&gt;Algunas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t>
  </si>
  <si>
    <t>Calcula la conversión de la siguiente longitud.
{{Q1}} m = {{A1}} cm</t>
  </si>
  <si>
    <t>Q1: Mín = 10; Máx = 99; Step: 1</t>
  </si>
  <si>
    <t>{"id":"M3-MyM-1b-E-1","stimulus":"&lt;p&gt;Calcula la conversión de la siguiente longitud.&lt;/p&gt;","template":"&lt;p style=\"text-align: center\"&gt;{{Q1}} m = {{response}} cm&lt;/p&gt;","feedback":"&lt;p&gt;Algunas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t>
  </si>
  <si>
    <t>Calcula la conversión de la siguiente longitud.
{{Q1}} m = {{A1}} dm</t>
  </si>
  <si>
    <t>{"id":"M3-MyM-1b-E-2","stimulus":"&lt;p&gt;Calcula la conversión de la siguiente longitud.&lt;/p&gt;","template":"&lt;p style=\"text-align: center\"&gt;{{Q1}} m = {{response}} dm&lt;/p&gt;","feedback":"&lt;p&gt;Algunas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t>
  </si>
  <si>
    <t>Calcula la conversión de la siguiente longitud.
{{Q1}} m = {{A1}} mm</t>
  </si>
  <si>
    <t>{"id":"M3-MyM-1b-E-3","stimulus":"&lt;p&gt;Calcula la conversión de la siguiente longitud.&lt;/p&gt;","template":"&lt;p style=\"text-align: center\"&gt;{{Q1}} m = {{response}} mm&lt;/p&gt;","feedback":"&lt;p&gt;Algunas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t>
  </si>
  <si>
    <t>Después de pasar por la peluquería, el pelo de Rocío mide {{Q1}} cm. ¿Cuántos milímetros mide ahora el pelo de Rocío?
El pelo de Rocío mide {{A1}} cm.</t>
  </si>
  <si>
    <t>Q1: Mín: 10; Máx: 99; Step: 1</t>
  </si>
  <si>
    <r>
      <rPr>
        <rFont val="Calibri"/>
        <color rgb="FF000000"/>
        <sz val="12.0"/>
      </rPr>
      <t>{{A1}} = {{Q1}}*</t>
    </r>
    <r>
      <rPr>
        <rFont val="Calibri"/>
        <color rgb="FF000000"/>
        <sz val="12.0"/>
      </rPr>
      <t>10</t>
    </r>
  </si>
  <si>
    <t>¿Cuántos centímetros mide el pelo de Rocío después del corte en la peluquería?
Mide {{A2}} cm.
{{A2}} = {{Q1}} cm
(cloze math)</t>
  </si>
  <si>
    <t>¿Qué pide el enunciado?
Convertir los centímetros en milímetros.*
Convertir los centímetros en decámetros.
Convertir los centímetros en decímetros.
(single choice)</t>
  </si>
  <si>
    <t>Para transformar los centímetros en milímetros, ¿cuál de estas equivalencias es correcta?
1 cm = 10 mm*
10 cm = 1 mm
1 cm = 100 mm
(single choice)</t>
  </si>
  <si>
    <t>Calcula, por tanto, cuántos milímetros mide el pelo de Rocío.
{{Q1}} cm × 10 = {{A1}} mm
(cloze math)
{{A1}} = {{Q1}}*10</t>
  </si>
  <si>
    <t>{"id":"M3-MyM-1b-A-1","seed":{"parameters":[{"name":"Q1","label":null,"min":10,"max":99,"step":1}],"uniques":true},"scaffolding":[{"id":"step-0","stimulus":"&lt;p&gt;Después de pasar por la peluquería, el pelo de Rocío mide {{Q1}} cm. ¿Cuántos milímetros mide ahora el pelo de Rocío?&lt;/p&gt;","template":"&lt;p&gt;Mide {{response}} cm.&lt;/p&gt;","seed":{"calculated":[{"name":"0-A1","label":"{{function}}","function":"{{Q1}}*10"}]},"algorithm":{"name":"calculateOperation","params":{"method":"equivLiteral","keyboard":"NUMERICAL"}}},{"id":"step-1","stimulus":"&lt;p&gt;¿Cuántos centímetros mide el pelo de Rocío después del corte en la peluquería?&lt;/p&gt;","template":"&lt;p&gt;El pelo de Rocío mide {{response}} cm.&lt;/p&gt;","seed":{"calculated":[{"name":"1-A2","label":"{{function}}","function":"{{Q1}}"}]},"algorithm":{"name":"calculateOperation","params":{"method":"equivLiteral","keyboard":"NUMERICAL"}}},{"id":"step-2","stimulus":"&lt;p&gt;¿Qué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decámetros.&lt;/p&gt;","incorrect":true},{"name":"2-A3","label":"&lt;p&gt;Convertir los centímetros en decímetros.&lt;/p&gt;","incorrect":true}]},"algorithm":{"name":"trueFalse","template":"Multiple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 el pelo de Rocío.&lt;/p&gt;","template":"&lt;p style=\"text-align: center\"&gt;{{Q1}} cm × 10 = {{response}} mm&lt;/p&gt;","seed":{"calculated":[{"name":"4-A1","label":"{{function}}","function":"{{Q1}}*10"}]},"algorithm":{"name":"calculateOperation","params":{"method":"equivLiteral","keyboard":"NUMERICAL"}}}]}</t>
  </si>
  <si>
    <t>Un jardinero ha podado un chopo con una altura como la que se muestra en la imagen. ¿Cuántos centímetros mide el árbol?
(Imagen M3-MyM-1b-1 {{Q1}} m de alto)
El chopo mide &lt;span class=\"no-break\"&gt;{{A1}} cm.&lt;/span&gt;</t>
  </si>
  <si>
    <r>
      <rPr>
        <rFont val="Calibri"/>
        <color rgb="FF000000"/>
        <sz val="12.0"/>
      </rPr>
      <t>Q1: Mín: 1 ; Máx: 10;</t>
    </r>
    <r>
      <rPr>
        <rFont val="Calibri"/>
        <color rgb="FF000000"/>
        <sz val="12.0"/>
      </rPr>
      <t xml:space="preserve"> Step: 1</t>
    </r>
  </si>
  <si>
    <t>¿Cuántos metros mide el chopo que ha podado el jardinero?
El chopo mide {{A2}} m.
#Cloze math#
A2= {{Q1}}</t>
  </si>
  <si>
    <t>¿Qué pide el enunciado?
Convertir los metros en centímetros.*
Convertir los metros en milímetros.
Convertir los metros en decímetros.
#Single choice#</t>
  </si>
  <si>
    <t>Para transformar los metros en centímetros, ¿cuál de estas equivalencias es correcta?
1 m = 100 cm*
10 m = 1 cm
1 m = 10 cm
#Single choice#</t>
  </si>
  <si>
    <t>Calcula, por tanto, cuántos centímetros mide el chopo.
{{Q1}} m × 100 = {{A1}} cm
#Cloze math#
A1 = {{Q1}}*100</t>
  </si>
  <si>
    <t>{"id":"M3-MyM-1b-A-2","seed":{"parameters":[{"name":"Q1","label":null,"min":1,"max":10,"step":1}],"uniques":true},"scaffolding":[{"id":"step-0","stimulus":"&lt;p&gt;Un jardinero ha podado un chopo con una altura como la que se muestra en la imagen. ¿Cuántos centímetros mide el árbol?&lt;/p&gt;&lt;div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m&lt;/span&gt;&lt;/div&gt;&lt;/div&gt;&lt;/div&gt;","template":"&lt;p&gt;Mide {{response}} cm.&lt;/p&gt;","seed":{"calculated":[{"name":"0-A1","label":"{{function}}","function":"{{Q1}}*100"}]},"algorithm":{"name":"calculateOperation","params":{"method":"equivLiteral","keyboard":"NUMERICAL"}}},{"id":"step-1","stimulus":"&lt;p&gt;¿Cuántos metros mide el chopo que ha podado el jardinero?&lt;/p&gt;","template":"&lt;p&gt;El chopo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milímetros.&lt;/p&gt;","incorrect":true},{"name":"2-A3","label":"&lt;p&gt;Convertir los metros en decímetros.&lt;/p&gt;","incorrect":true}]},"algorithm":{"name":"trueFalse","template":"Multiple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el chopo.&lt;/p&gt;","template":"&lt;p style=\"text-align: center\"&gt;{{Q1}} m × 100 = {{response}} cm&lt;/p&gt;","seed":{"calculated":[{"name":"4-A1","label":"{{function}}","function":"{{Q1}}*100"}]},"algorithm":{"name":"calculateOperation","params":{"method":"equivLiteral","keyboard":"NUMERICAL"}}}]}</t>
  </si>
  <si>
    <t>Un grupo de estudiantes ha medido la pizarra de su aula y esta mide {{Q1}} m de largo. ¿Cuánto mide en centímetros?
La pizarra mide &lt;span class=\"no-break\"&gt;{{A1}} cm&lt;/span&gt; de largo.</t>
  </si>
  <si>
    <t>En la clase de matemática los niños deben medir las longitudes de objetos del aula. Vera escribe 2 m luego de medir el pizarrón.
¿Cuál es la medida del pizarrón en centímetros?
El pizarrón mide 200 cm.</t>
  </si>
  <si>
    <r>
      <rPr>
        <rFont val="Calibri"/>
        <color rgb="FF000000"/>
        <sz val="12.0"/>
      </rPr>
      <t xml:space="preserve">Q1: Mín: 1; Máx: </t>
    </r>
    <r>
      <rPr>
        <rFont val="Calibri"/>
        <color rgb="FF000000"/>
        <sz val="12.0"/>
      </rPr>
      <t>5</t>
    </r>
    <r>
      <rPr>
        <rFont val="Calibri"/>
        <color rgb="FF000000"/>
        <sz val="12.0"/>
      </rPr>
      <t>; Step: 1</t>
    </r>
  </si>
  <si>
    <t>¿Cuántos metros mide la pizarra?
La pizarra mide {{A2}} m.
#Cloze math#
A2= {{Q1}}</t>
  </si>
  <si>
    <t>¿Qué pide el enunciado?
Convertir los metros en centímetros.*
Convertir los metros en decímetros.
Convertir los metros en decámetros.
#Single choice#</t>
  </si>
  <si>
    <t>Calcula, por tanto, cuántos centímetros mide la pizarra.
{{Q1}} m × 100 = {{A1}} cm
#Cloze math#
A1 = {{Q1}}*100</t>
  </si>
  <si>
    <t>{"id":"M3-MyM-1b-A-3","seed":{"parameters":[{"name":"Q1","label":null,"list":[1,2,3,4,5]}],"uniques":true},"scaffolding":[{"id":"step-0","stimulus":"&lt;p&gt;Un grupo de estudiantes ha medido la pizarra de su aula y esta mide {{Q1}} m de largo. ¿Cuánto mide en centímetros?&lt;/p&gt;","template":"&lt;p&gt;La pizarra mide &lt;span class=\"no-break\"&gt;{{response}} cm&lt;/span&gt; de largo.&lt;/p&gt;","seed":{"calculated":[{"name":"0-A1","label":"{{function}}","function":"{{Q1}}*100"}]},"algorithm":{"name":"calculateOperation","params":{"method":"equivLiteral","keyboard":"NUMERICAL"}}},{"id":"step-1","stimulus":"&lt;p&gt;¿Cuántos metros mide la pizarra?&lt;/p&gt;","template":"&lt;p&gt;La pizarra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decímetros.&lt;/p&gt;","incorrect":true},{"name":"2-A3","label":"&lt;p&gt;Convertir los metros en decámetros.&lt;/p&gt;","incorrect":true}]},"algorithm":{"name":"trueFalse","template":"Multiple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la pizarra.&lt;/p&gt;","template":"&lt;p style=\"text-align: center\"&gt;{{Q1}} m × 100 = {{response}} cm&lt;/p&gt;","seed":{"calculated":[{"name":"4-A1","label":"{{function}}","function":"{{Q1}}*100"}]},"algorithm":{"name":"calculateOperation","params":{"method":"equivLiteral","keyboard":"NUMERICAL"}}}]}</t>
  </si>
  <si>
    <t>En la ferretería del pueblo de Iván venden tornillos de {{Q1}} cm de largo. ¿Cuántos milímetros miden estos tornillos?
Los tornillos miden  &lt;span class=\"no-break\"&gt;{{A1}} mm.&lt;/span&gt;</t>
  </si>
  <si>
    <t>En la ferretería del pueblo, venden tornillos de 4 cm de largo. ¿Cuántos milímetros miden estos tornillos?.
Estos tornillos miden 40 mm.</t>
  </si>
  <si>
    <t>Q1: Mín: 1; Máx: 6; Step: 1</t>
  </si>
  <si>
    <t>¿Cuántos centímetros miden los tornillos?
Los tornillos miden {{A2}} cm de largo.
#Cloze math#
A2= {{Q1}}</t>
  </si>
  <si>
    <t>¿Qué pide el enunciado?
Convertir los centímetros en milímetros.*
Convertir los centímetros en decímetros.
Convertir los centímetros en metros.
#Single choice#</t>
  </si>
  <si>
    <t>Para transformar los centímetros en milímetros, ¿cuál de estas equivalencias es correcta?
1 cm = 10 mm*
10 cm = 1 mm
1 cm = 100 mm
#Single choice#</t>
  </si>
  <si>
    <t>Calcula, por tanto, cuántos milímetros miden los tornillos.
{{Q1}} cm × 10 = {{A1}} mm
#Cloze math#
A1 = {{Q1}}*10</t>
  </si>
  <si>
    <t>{"id":"M3-MyM-1b-A-4","seed":{"parameters":[{"name":"Q1","label":null,"min":1,"max":6,"step":1}],"uniques":true},"scaffolding":[{"id":"step-0","stimulus":"&lt;p&gt;En la ferretería del pueblo de Iván venden tornillos de {{Q1}} cm de largo. ¿Cuántos milímetros miden estos tornillos?&lt;/p&gt;","template":"&lt;p&gt;Los tornillos miden &lt;span class=\"no-break\"&gt;{{response}} mm.&lt;/span&gt;&lt;/p&gt;","seed":{"calculated":[{"name":"0-A1","label":"{{function}}","function":"{{Q1}}*10"}]},"algorithm":{"name":"calculateOperation","params":{"method":"equivLiteral","keyboard":"NUMERICAL"}}},{"id":"step-1","stimulus":"&lt;p&gt;¿Cuántos centímetros miden los tornillos?&lt;/p&gt;","template":"&lt;p&gt;Los tornillos miden {{response}} cm de largo.&lt;/p&gt;","seed":{"calculated":[{"name":"1-A2","label":"{{function}}","function":"{{Q1}}"}]},"algorithm":{"name":"calculateOperation","params":{"method":"equivLiteral","keyboard":"NUMERICAL"}}},{"id":"step-2","stimulus":"&lt;p&gt;¿Qué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decímetros.&lt;/p&gt;","incorrect":true},{"name":"2-A3","label":"&lt;p&gt;Convertir los centímetros en 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miden los tornillos.&lt;/p&gt;","template":"&lt;p style=\"text-align: center\"&gt;{{Q1}} cm × 10 = {{response}} mm&lt;/p&gt;","seed":{"calculated":[{"name":"4-A1","label":"{{function}}","function":"{{Q1}}*10"}]},"algorithm":{"name":"calculateOperation","params":{"method":"equivLiteral","keyboard":"NUMERICAL"}}}]}</t>
  </si>
  <si>
    <t>Joaquín quiere comprar un mantel para una mesa que mide {{Q1}} dm de largo. ¿A cuántos centímetros equivalen?
La longitud de la mesa es de &lt;span class=\"no-break\"&gt;{{A1}} cm.&lt;/span&gt;</t>
  </si>
  <si>
    <t>Joaquín mide el ancho de la puerta que es de 10 dm, para colocar una barra de seguridad.  ¿Cuál es el ancho de la puerta, que mide joaquín, en cm?</t>
  </si>
  <si>
    <t>Q1: Mín: 6; Máx: 15; Step: 1</t>
  </si>
  <si>
    <t>¿Cuántos decímetros mide la mesa?
Mide {{A2}} dm.
#Cloze math#
A2= {{Q1}}</t>
  </si>
  <si>
    <t>¿Qué pide el enunciado?
Convertir los decímetros en centímetros.*
Convertir los decímetros en decámetros.
Convertir los decímetros en metros.
#Single choice#</t>
  </si>
  <si>
    <t>Para transformar los decímetros en centímetros, ¿cuál de estas equivalencias es correcta?
1 dm = 10 cm*
10 dm = 1 cm
1 dm = 100 cm
#Single choice#</t>
  </si>
  <si>
    <t>Calcula, por tanto, cuántos centímetros mide la mesa.
{{Q1}} dm × 10 = {{A1}} cm
#Cloze math#
A1 = {{Q1}}*10</t>
  </si>
  <si>
    <t>{"id":"M3-MyM-1b-A-5","seed":{"parameters":[{"name":"Q1","label":null,"min":6,"max":15,"step":1}],"uniques":true},"scaffolding":[{"id":"step-0","stimulus":"&lt;p&gt;Joaquín quiere comprar un mantel para una mesa que mide {{Q1}} dm de largo. ¿A cuántos centímetros equivalen?&lt;/p&gt;","template":"&lt;p&gt;La longitud de la mesa es de &lt;span class=\"no-break\"&gt;{{response}} cm.&lt;/span&gt;&lt;/p&gt;","seed":{"calculated":[{"name":"0-A1","label":"{{function}}","function":"{{Q1}}*10"}]},"algorithm":{"name":"calculateOperation","params":{"method":"equivLiteral","keyboard":"NUMERICAL"}}},{"id":"step-1","stimulus":"&lt;p&gt;¿Cuántos decímetros mide la mesa?&lt;/p&gt;","template":"&lt;p&gt;Mide {{response}} dm.&lt;/p&gt;","seed":{"calculated":[{"name":"1-A2","label":"{{function}}","function":"{{Q1}}"}]},"algorithm":{"name":"calculateOperation","params":{"method":"equivLiteral","keyboard":"NUMERICAL"}}},{"id":"step-2","stimulus":"&lt;p&gt;¿Qué pide el enunciado?&lt;/p&gt;","seed":{"calculated":[{"name":"2-A1","label":"&lt;p&gt;Convertir los decímetros en centímetros.&lt;/p&gt;"},{"name":"2-A2","label":"&lt;p&gt;Convertir los decímetros en decámetros.&lt;/p&gt;","incorrect":true},{"name":"2-A3","label":"&lt;p&gt;Convertir los decímetros en metros.&lt;/p&gt;","incorrect":true}]},"algorithm":{"name":"trueFalse","template":"Multiple choice – standard"}},{"id":"step-3","stimulus":"&lt;p&gt;Para transformar los decímetros en centímetros, ¿cuál de estas equivalencias es correcta?&lt;/p&gt;","seed":{"calculated":[{"name":"3-A1","label":"&lt;p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standard"}},{"id":"step-4","stimulus":"&lt;p&gt;Calcula, por tanto, cuántos centímetros mide la mesa.&lt;/p&gt;","template":"&lt;p style=\"text-align: center\"&gt;{{Q1}} dm × 10 = {{response}} cm&lt;/p&gt;","seed":{"calculated":[{"name":"4-A1","label":"{{function}}","function":"{{Q1}}*10"}]},"algorithm":{"name":"calculateOperation","params":{"method":"equivLiteral","keyboard":"NUMERICAL"}}}]}</t>
  </si>
  <si>
    <t>M3-MyM-1c</t>
  </si>
  <si>
    <t>Ordena medidas de longitud dadas en la misma unidad (m, dm, cm y mm)</t>
  </si>
  <si>
    <t>Señala si las siguientes comparaciones son correctas o no.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</si>
  <si>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 Máx: 100; Step: 1
Q9: Mín: 101; Máx: 999; Step: 1
Q5: Mín: 10; Máx: 59; Step: 1
Q6: Mín: 60; Máx: 99; Step: 1 
Q10: Mín: 500; Máx: 900; Step: 1
Q11: Mín: 100; Máx: 450; Step: 1
Q12-Q17: m, dm, cm, mm</t>
  </si>
  <si>
    <t>&lt;p&gt;Como están expresadas en la misma unidad, solo hay que comparar sus cifras empezando por la izquierda.&lt;/p&gt;</t>
  </si>
  <si>
    <t>&lt;p&gt;Para comparar medidas de longitud, estas tienen que estar expresadas en la misma unidad. Después, se comparan sus cifras empezando por la izquierda. Por ejemplo, 50 m es mayor que 40 m.&lt;/p&gt;</t>
  </si>
  <si>
    <t>{"id":"M3-MyM-1c-I-1","stimulus":"&lt;p&gt;Selecciona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t>
  </si>
  <si>
    <t>Ordena de mayor a menor las siguientes longitudes.
{{Q1}} {{Q5}}
{{Q2}} {{Q5}}
{{Q3}} {{Q5}}
{{Q4}} {{Q5}}</t>
  </si>
  <si>
    <t>Q1: Mín = 10; Máx = 999; Step: 1
Q2: Mín = 10; Máx = 999; Step: 1
Q3: Mín = 10; Máx = 999; Step: 1
Q4: Mín = 10; Máx = 999; Step: 1
Q5: m, dm, cm, mm</t>
  </si>
  <si>
    <t>{"id":"M3-MyM-1c-E-1","stimulus":"&lt;p&gt;Arrastra y ordena de mayor a menor las siguientes longitudes.&lt;/p&gt;","template":"&lt;p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t>
  </si>
  <si>
    <r>
      <rPr>
        <rFont val="Calibri"/>
        <color rgb="FF000000"/>
        <sz val="12.0"/>
      </rPr>
      <t xml:space="preserve">En la casa de Juan, el techo </t>
    </r>
    <r>
      <rPr>
        <rFont val="Calibri"/>
        <color rgb="FF000000"/>
        <sz val="12.0"/>
      </rPr>
      <t>se encuentra a</t>
    </r>
    <r>
      <rPr>
        <rFont val="Calibri"/>
        <color rgb="FF000000"/>
        <sz val="12.0"/>
      </rPr>
      <t xml:space="preserve"> una altura de {{Q1}} cm y en la de Antonio, a una altura de {{Q2}} </t>
    </r>
    <r>
      <rPr>
        <rFont val="Calibri"/>
        <color rgb="FF000000"/>
        <sz val="12.0"/>
      </rPr>
      <t>cm</t>
    </r>
    <r>
      <rPr>
        <rFont val="Calibri"/>
        <color rgb="FF000000"/>
        <sz val="12.0"/>
      </rPr>
      <t>.</t>
    </r>
    <r>
      <rPr>
        <rFont val="Calibri"/>
        <color rgb="FF000000"/>
        <sz val="12.0"/>
      </rPr>
      <t xml:space="preserve"> ¿Cuánto mide el techo más alto?</t>
    </r>
    <r>
      <rPr>
        <rFont val="Calibri"/>
        <color rgb="FF000000"/>
        <sz val="12.0"/>
      </rPr>
      <t xml:space="preserve">
El techo de mayor altura mide {{A1}} </t>
    </r>
    <r>
      <rPr>
        <rFont val="Calibri"/>
        <color rgb="FF000000"/>
        <sz val="12.0"/>
      </rPr>
      <t>cm</t>
    </r>
    <r>
      <rPr>
        <rFont val="Calibri"/>
        <color rgb="FF000000"/>
        <sz val="12.0"/>
      </rPr>
      <t>.</t>
    </r>
  </si>
  <si>
    <t>Q1: Mín = 200; Máx = 275; Step: 1
Q2: Mín = 200; Máx = 275; Step: 1</t>
  </si>
  <si>
    <t>A1 = math.max({{Q1}},{{Q2}})</t>
  </si>
  <si>
    <t>{"id":"M3-MyM-1c-A-1","stimulus":"&lt;p&gt;En la casa de Juan, el techo se encuentra a una altura de {{Q1}} cm y en la de Antonio, a una altura de {{Q2}} cm. ¿Cuánto mide el techo más alto?&lt;/p&gt;","template":"&lt;p&gt;El techo de mayor altura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200,"max":275,"step":1},{"name":"Q2","label":null,"min":200,"max":275,"step":1}],"calculated":[{"name":"A1","label":"{{function}}","function":"math.max({{Q1}},{{Q2}})"}],"uniques":true},"algorithm":{"name":"calculateOperation","params":{"method":"equivLiteral","keyboard":"NUMERICAL"}}}</t>
  </si>
  <si>
    <t>Alejo ha tomado nota de la altura de tres árboles en un parque. Ordénalas de mayor a menor.
{{Q1}} m
{{Q2}} m
{{Q3}} m</t>
  </si>
  <si>
    <t xml:space="preserve">Alejo ha tomado nota de la altura de los árboles del parque, así {{Q1}} m, {{Q2}} m, {{Q3}} m. Ordénalas de mayor a menor.
A1
 ({{Q2}} - {{Q1}} - {{Q3}}) 
</t>
  </si>
  <si>
    <t>Q1: Mín: 3; Máx: 15; Step: 1
Q2: Mín: 3; Máx: 15; Step: 1
Q3: Mín: 3; Máx: 15; Step: 1</t>
  </si>
  <si>
    <t>{"id":"M3-MyM-1c-A-2","stimulus":"&lt;p&gt;Alejo ha tomado nota de la altura de tres árboles en un parque. Arrástralas y ordénalas de mayor a menor.&lt;/p&gt;","template":"&lt;p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t>
  </si>
  <si>
    <r>
      <rPr>
        <rFont val="Calibri"/>
        <color rgb="FF000000"/>
        <sz val="12.0"/>
      </rPr>
      <t xml:space="preserve">Para pasear a sus perros, Manuel ha comprado una correa de {{Q1}} </t>
    </r>
    <r>
      <rPr>
        <rFont val="Calibri"/>
        <color rgb="FF000000"/>
        <sz val="12.0"/>
      </rPr>
      <t>cm</t>
    </r>
    <r>
      <rPr>
        <rFont val="Calibri"/>
        <color rgb="FF000000"/>
        <sz val="12.0"/>
      </rPr>
      <t xml:space="preserve"> y Andrés una de {{Q2}} </t>
    </r>
    <r>
      <rPr>
        <rFont val="Calibri"/>
        <color rgb="FF000000"/>
        <sz val="12.0"/>
      </rPr>
      <t>cm</t>
    </r>
    <r>
      <rPr>
        <rFont val="Calibri"/>
        <color rgb="FF000000"/>
        <sz val="12.0"/>
      </rPr>
      <t xml:space="preserve">. ¿Cuánto mide la correa más larga?
La correa mas larga mide {{A1}} </t>
    </r>
    <r>
      <rPr>
        <rFont val="Calibri"/>
        <color rgb="FF000000"/>
        <sz val="12.0"/>
      </rPr>
      <t>cm</t>
    </r>
    <r>
      <rPr>
        <rFont val="Calibri"/>
        <color rgb="FF000000"/>
        <sz val="12.0"/>
      </rPr>
      <t>.</t>
    </r>
  </si>
  <si>
    <r>
      <rPr>
        <rFont val="Calibri"/>
        <color rgb="FF000000"/>
        <sz val="12.0"/>
      </rPr>
      <t xml:space="preserve">Q1: Mín: 150; Máx: 400; Step: 1
</t>
    </r>
    <r>
      <rPr>
        <rFont val="Calibri"/>
        <color rgb="FF000000"/>
        <sz val="12.0"/>
      </rPr>
      <t>Q2: Mín: 150; Máx: 400; Step: 1</t>
    </r>
  </si>
  <si>
    <t>{"id":"M3-MyM-1c-A-3","stimulus":"&lt;p&gt;Para pasear a sus perros, Manuel ha comprado una correa de {{Q1}} cm y Andrés una de {{Q2}} cm. ¿Cuánto mide la correa más larga?&lt;/p&gt;","template":"&lt;p&gt;La correa mas larga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150,"max":400,"step":1},{"name":"Q2","label":null,"min":150,"max":400,"step":1}],"calculated":[{"name":"A1","label":"{{function}})","function":"math.max({{Q1}},{{Q2}})"}],"uniques":true},"algorithm":{"name":"calculateOperation","params":{"method":"equivLiteral","keyboard":"NUMERICAL"}}}</t>
  </si>
  <si>
    <t>Unos oceanógrafos han apuntado la longitud de tres tiburones blancos. Ordénalas de menor a mayor.
{{Q1}} dm
{{Q2}} dm
{{Q3}} dm</t>
  </si>
  <si>
    <t>Unos oceanógrafos han apuntado las siguientes longitudes de tres tiburones blancos. Ordénalas de mayor a menor.
{{Q1}} dm - {{Q2}} dm - {{Q3}} dm
 ({{Q3}} dm - {{Q1}} dm - {{Q2}} dm)</t>
  </si>
  <si>
    <t>Q1: Mín: 45; Máx: 58; Step: 1
Q2: Mín: 45 ;Máx: 58; Step: 1
Q3: Mín: 45; Máx: 58; Step: 1</t>
  </si>
  <si>
    <t>{"id":"M3-MyM-1c-A-4","stimulus":"&lt;p&gt;Unos oceanógrafos han apuntado la longitud de tres tiburones blancos.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t>
  </si>
  <si>
    <t>Ordena medidas de longitud dadas en la misma unidad</t>
  </si>
  <si>
    <t>Felipe ha sacado punta a tres lápices de colores y ha anotado la medida de sus puntas. Ordénalas de menor a mayor.
{{Q1}} mm
{{Q2}} mm
{{Q3}} mm</t>
  </si>
  <si>
    <t>Felipe ha sacado punta a algunos lápices de colores, midió y anotó las medidas de las puntas así:
{{Q1}} mm, {{Q2}} mm y {{Q3}}. Ordena estas medidas de menor a mayor.
({{Q2}} - {{Q1}} - {{Q3}})</t>
  </si>
  <si>
    <t>Q1: Mín: 1; Máx: 15; Step: 1
Q2: Mín: 1 ;Máx: 15; Step: 1
Q3: Mín: 1; Máx: 15; Step: 1</t>
  </si>
  <si>
    <t>{"id":"M3-MyM-1c-A-5","stimulus":"&lt;p&gt;Felipe ha sacado punta a tres lápices de colores y ha anotado la medida de sus puntas.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t>
  </si>
  <si>
    <t>M3-MyM-2a</t>
  </si>
  <si>
    <t>Reconoce el metro y sus múltiplos (km, hm, dam) como unidades para medir longitudes o distancias</t>
  </si>
  <si>
    <t>Arrastra la unidad más adecuada en cada caso.
{{Q6}} se mide en {{A1}}.
{{Q7}} se mide en {{A2}}.
Distractores: {{A3}} {{A4}} {{A5}}</t>
  </si>
  <si>
    <t xml:space="preserve">Indica cuál es la unidad de longitud que conveniente para cada situación.
El recorrido de un automóvil, al desplazarse por la ciudad. 
{{Q1}} * / {{Q2}}/  {{Q3}}
El marco de una ventana.
{{Q1}}  / {{Q2}} * /  {{Q3}}
La distancia de la Luna a la Tierra.
{{Q1}} * / {{Q2}} /  {{Q3}} 
Un rollo de alambre para cercar.
{{Q1}} / {{Q2}} /  {{Q3}} *
La distancia que recorre un tren.
{{Q1} * / {{Q2}} /  {{Q3}}
(Se ven 3 situaciones)
</t>
  </si>
  <si>
    <t>Q1: "km", "hm"
Q3: "litros", "°C", "kg", "s"
Q4: "cl", "g", "h", "mg"
Q5: "min", "kl", "dl", "dag"
Q6 = "La distancia entre dos ciudades", "La distancia entre la Tierra y la Luna", "El recorrido que realiza un tren"
Q7 = "La altura de una torre", "La longitud de una plaza", "La longitud de un rollo de alambre"</t>
  </si>
  <si>
    <t>A1 = Q1
A2 = "dam"
A3 = Q3
A4 = Q4
A5 = Q5</t>
  </si>
  <si>
    <t>En las unidades de longitud, los múltiplos del metro son el kilómetro, el hectómetro y el decámetro.</t>
  </si>
  <si>
    <t>&lt;p&gt;Los múltiplos del metro se ordenan de mayor a menor de esta manera: km, hm y dam.&lt;/p&gt;
Sin TE individual</t>
  </si>
  <si>
    <t>{"id":"M3-MyM-2a-I-1","stimulus":"&lt;p&gt;Arrastra la unidad más adecuada en cada caso.&lt;/p&gt;","template":"&lt;p&gt;{{Q6}} se mide en {{response}}.&lt;/p&gt;&lt;p&gt;{{Q7}}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dam.&lt;/p&gt;","seed":{"parameters":[{"name":"Q1","list":["km","hm"]},{"name":"Q3","list":["litros","°C","kg","s"]},{"name":"Q4","list":["cl","g","h","mg"]},{"name":"Q5","list":["min","kl","dl","dag"]},{"name":"Q6","list":["La distancia entre dos ciudades","La distancia entre la Tierra y la Luna","El recorrido que realiza un tren"]},{"name":"Q7","list":["La altura de una torre","La longitud de una plaza","La longitud de un rollo de alambre"]}],"calculated":[{"name":"A1","label":"{{function}}","function":"{{Q1}}"},{"name":"A2","label":"dam"},{"name":"A3","label":"{{function}}","function":"{{Q3}}","incorrect":true},{"name":"A4","label":"{{function}}","function":"{{Q4}}","incorrect":true},{"name":"A5","label":"{{function}}","function":"{{Q5}}","incorrect":true}],"uniques":true},"algorithm":{"name":"calculateOperation","template":"Cloze with drag &amp; drop","params":{"keyboard":"NUMERICAL"}}}</t>
  </si>
  <si>
    <t>Arrastra la unidad más adecuada en cada caso.
{{Q7}} se mide en {{A1}}.
{{Q6}} se mide en {{A2}}.
Distractores: {{A3}} {{A4}} {{A5}}
(Solo cambian Q6 y Q7 de posición)</t>
  </si>
  <si>
    <t>Q1: "km", "hm"
Q3: "litros", "°C", "kg"
Q4: "cl", "g", "ml"
Q5: "min", "h", "dl"
Q6 = "La distancia entre dos ciudades", "La distancia entre la Tierra y la Luna", "El recorrido que realiza un tren"
Q7 = "La altura de una torre", "La longitud de una plaza", "La longitud de un rollo de alambre"</t>
  </si>
  <si>
    <t>A1 = {{Q1}}
A2 = "dam"
A3 = {{Q3}}
A4 = {{Q4}}
A5 = {{Q5}}</t>
  </si>
  <si>
    <t>{"id":"M3-MyM-2a-I-2","stimulus":"&lt;p&gt;Arrastra la unidad más adecuada en cada caso.&lt;/p&gt;","template":"&lt;p&gt;{{Q7}} se mide en {{response}}.&lt;/p&gt;&lt;p&gt;{{Q6}}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dam.&lt;/p&gt;","seed":{"parameters":[{"name":"Q1","list":["km","hm"]},{"name":"Q3","list":["litros","°C","kg"]},{"name":"Q4","list":["cl","g","ml"]},{"name":"Q5","list":["min","h","dl"]},{"name":"Q6","list":["La distancia entre dos ciudades","La distancia entre la Tierra y la Luna","El recorrido que realiza un tren"]},{"name":"Q7","list":["La altura de una torre","La longitud de una plaza","La longitud de un rollo de alambre"]}],"calculated":[{"name":"A1","label":"dam"},{"name":"A2","label":"{{function}}","function":"{{Q1}}"},{"name":"A3","label":"{{function}}","function":"{{Q3}}","incorrect":true},{"name":"A4","label":"{{function}}","function":"{{Q4}}","incorrect":true},{"name":"A5","label":"{{function}}","function":"{{Q5}}","incorrect":true}],"uniques":true},"algorithm":{"name":"calculateOperation","template":"Cloze with drag &amp; drop","params":{"keyboard":"NUMERICAL"}}}</t>
  </si>
  <si>
    <t>Selecciona la afirmación correcta.
{{Q1}} se mide en {{Q4}}.*
{{Q2}} se mide en {{Q5}}.
{{Q3}} se mide en {{Q6}}.
(se ven 3 opciones, 1 correcta)</t>
  </si>
  <si>
    <t xml:space="preserve">Señala sí es correcta, la unidad de longitud elegida para medir, en estas situaciones.
A1: Marco de una puerta = {{Q2}} *
A2: Recorrido de un avión = {{Q1}} * 
A3:  = Marco de una ventana {{Q2}} *
A4: Un campo de fútbol = {{Q3}} 
A5: Rollo de alambre = {{Q1}}
(se ven 3 opciones, 2 correctas)
</t>
  </si>
  <si>
    <t>Q1-Q2: "La distancia recorrida en un paseo ", "El recorrido de un autobús", "La distancia que vuela un avión", "La altura de una montaña", "La longitud de los cables de alta tensión"
Q3: "El volumen de una piscina", "La masa de un elefante", "El número de personas que viven en una ciudad"
Q4 y Q6: "km", "hm", "dam"
Q5: "dl", "litros", "kg", "g", "horas"
uniques: false</t>
  </si>
  <si>
    <t>&lt;p&gt;Los múltiplos del metro son el km, el hm y el dam.&lt;/p&gt;
- Si falla A2
Es una magnitud que se mide en unidades de longitud.
- Si falla A3
No es una magnitud que pueda medirse en unidades de longitud.</t>
  </si>
  <si>
    <t>{"id":"M3-MyM-2a-E-1","stimulus":"&lt;p&gt;Selecciona la afirmación correcta.&lt;/p&gt;","hint":"&lt;p&gt;En las unidades de longitud, los múltiplos del metro son el kilómetro, el hectómetro y el decámetro.&lt;/p&gt;","feedback":"&lt;p&gt;Los múltiplos del metro son el km, el hm y el dam.&lt;/p&gt;","seed":{"parameters":[{"name":"Q1","list":["La distancia recorrida en un paseo","El recorrido de un autobús","La distancia que vuela un avión","La altura de una montaña","La longitud de los cables de alta tensión"]},{"name":"Q2","list":["La distancia recorrida en un paseo","El recorrido de un autobús","La distancia que vuela un avión","La altura de una montaña","La longitud de los cables de alta tensión"]},{"name":"Q3","list":["El volumen de una piscina","La masa de un elefante","El número de personas que viven en una ciudad"]},{"name":"Q4","list":["km","hm","dam"]},{"name":"Q5","list":["dl","litros","kg","g","horas"]},{"name":"Q6","list":["km","hm","dam"]}],"calculated":[{"name":"A1","label":"{{Q1}} se mide en {{Q4}}."},{"name":"A2","label":"{{Q2}} se mide en {{Q5}}.","incorrect":true,"feedback":"&lt;p&gt;Es una magnitud que se mide en unidades de longitud.&lt;/p&gt;"},{"name":"A3","label":"{{Q3}} se mide en {{Q6}}.","incorrect":true,"feedback":"&lt;p&gt;No es una magnitud que pueda medirse en unidades de longitud.&lt;/p&gt;"}],"uniques":false},"algorithm":{"name":"trueFalse","template":"Multiple choice – standard","params":{"countCorrect":1,"countIncorrect":2,"showCheckIcon":true}}}</t>
  </si>
  <si>
    <t>M3-MyM-2b</t>
  </si>
  <si>
    <t>Establece equivalencias entre las diferentes unidades de longitud expresadas o no con abreviaturas (km, hm y dam)</t>
  </si>
  <si>
    <t>Selecciona la conversión de unidades correcta.
{{Q1}} km = {{grupo1}} dam
{{Q2}} hm = {{grupo2}} dam</t>
  </si>
  <si>
    <t>grupo 1: A1*|A2|A3
A1 = {{Q1}}*100
A2 = {{Q1}}*1000
A3 = {{Q1}}/10
grupo 2: A4*|A5|A6
A4 = {{Q2}}*10
A5 = {{Q2}}/10
A6 = {{Q2}}*100</t>
  </si>
  <si>
    <t>&lt;p&gt;Algunas de las conversiones de unidades de longitud son:&lt;/p&gt;&lt;p&gt;1 km = 10 hm&lt;/p&gt;&lt;p&gt;1 km = 100 dam&lt;/p&gt;&lt;p&gt;1 km = 1 000 m&lt;/p&gt;</t>
  </si>
  <si>
    <t xml:space="preserve">&lt;p&gt;Algunas de las conversiones de unidades de longitud son:&lt;/p&gt;&lt;p&gt;1 km = 10 hm&lt;/p&gt;&lt;p&gt;1 km = 100 dam&lt;/p&gt;&lt;p&gt;1 km = 1 000 m&lt;/p&gt;
Sí falla  A1
&lt;p&gt;{{Q1}} km × 100 = {{A1}} dam&lt;/p&gt;
Sí falla A4
&lt;p&gt;{{Q2}} hm × 10 = {{A4}} dam&lt;/p&gt;  </t>
  </si>
  <si>
    <t>{"id":"M3-MyM-2b-I-1","stimulus":"&lt;p&gt;Selecciona la conversión de unidades correcta.&lt;/p&gt;","template":"&lt;p style=\"text-align: center\"&gt;{{Q1}} km = {{response}} dam&lt;/p&gt;&lt;p style=\"text-align: center\"&gt;{{Q2}} hm = {{response}} dam&lt;/p&gt;","hint":"&lt;p&gt;Algunas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t>
  </si>
  <si>
    <t>Calcula las conversiones de estas longitudes.
{{Q1}} km = {{A1}} dam
{{Q2}} km = {{A2}} hm</t>
  </si>
  <si>
    <t>Q1: Mín = 10; Máx = 99; Step: 1
Q2: Mín = 10; Máx = 99; Step: 1</t>
  </si>
  <si>
    <t>A1 = {{Q1}}*100
A2 = {{Q2}}*10</t>
  </si>
  <si>
    <t xml:space="preserve">&lt;p&gt;Algunas de las conversiones de unidades de longitud son:&lt;/p&gt;&lt;p&gt;1 km = 10 hm&lt;/p&gt;&lt;p&gt;1 km = 100 dam&lt;/p&gt;&lt;p&gt;1 km = 1 000 m&lt;/p&gt;
Sí falla  A1
&lt;p&gt;{{Q1}} km × 100 = {{A1}} dam&lt;/p&gt;
Sí falla A2
&lt;p&gt;{{Q2}} km × 10 = {{A2}} hm&lt;/p&gt; </t>
  </si>
  <si>
    <t>{"id":"M3-MyM-2b-E-1","stimulus":"&lt;p&gt;Calcula las conversiones de estas longitudes.&lt;/p&gt;","template":"&lt;p style=\"text-align: center\"&gt;{{Q1}} km = {{response}} dam&lt;/p&gt;&lt;p style=\"text-align: center\"&gt;{{Q2}} km = {{response}} hm&lt;/p&gt;","hint":"&lt;p&gt;Algunas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t>
  </si>
  <si>
    <t>David ha participado en una carrera ciclista de {{Q1}} km. ¿A cuántos hectómetros equivalen?
La carrera ha sido de {{A1}} hm.</t>
  </si>
  <si>
    <t>Anahí ha participado en una carrera en la que ha recorrido &lt;span class=\"no-break\"&gt;{{Q1}} km.&lt;/span&gt; . ¿A cuántos hm equivale esa distancia?
Anahí ha recorrido {{A1}} hm.</t>
  </si>
  <si>
    <t>Q1: Mín: 10; Máx: 50; Step: 1</t>
  </si>
  <si>
    <t>¿De cuántos kilómetros ha sido la carrera ciclista?
La carrera ha sido de {{A2}} km.
(cloze math)
A2 = {{Q1}}</t>
  </si>
  <si>
    <t>¿Qué pide el enunciado?
Convertir los kilómetros en hectómetros.*
Convertir los kilómetros en decámetros.
Convertir los kilómetros en metros.
(single choice)</t>
  </si>
  <si>
    <t>Para transformar los kilómetros en hectómetros, ¿qué equivalencia es correcta?
1 km = 10 hm*
10 km = 1 hm
1 km = 100 hm
(single choice)</t>
  </si>
  <si>
    <t>Calcula, por tanto, cuántos hectómetros ha medido el recorrido de la carrera.
{{Q1}} km × 10 = {{A1}} hm
(cloze math)
A1 = {{Q1}}*10</t>
  </si>
  <si>
    <t>{"id":"M3-MyM-2b-A-1","seed":{"parameters":[{"name":"Q1","label":null,"min":10,"max":50,"step":1}],"uniques":true},"scaffolding":[{"id":"step-0","stimulus":"&lt;p&gt;David ha participado en una carrera ciclista de &lt;span class=\"no-break\"&gt;{{Q1}} km.&lt;/span&gt; ¿A cuántos hectómetros equivalen?&lt;/p&gt;","template":"&lt;p&gt;La carrera ha sido de {{response}} hm.&lt;/p&gt;","seed":{"calculated":[{"name":"0-A1","label":"{{function}}","function":"{{Q1}}*10"}]},"algorithm":{"name":"calculateOperation","params":{"method":"equivLiteral","keyboard":"NUMERICAL"}}},{"id":"step-1","stimulus":"&lt;p&gt;¿De cuántos kilómetros ha sido la carrera ciclista?&lt;/p&gt;","template":"&lt;p&gt;La carrera ha sido de {{response}} km.&lt;/p&gt;","seed":{"calculated":[{"name":"1-A2","label":"{{function}}","function":"{{Q1}}"}]},"algorithm":{"name":"calculateOperation","params":{"method":"equivLiteral","keyboard":"NUMERICAL"}}},{"id":"step-2","stimulus":"&lt;p&gt;¿Qué pide el enunciado?&lt;/p&gt;","seed":{"calculated":[{"name":"2-A1","label":"&lt;p&gt;Convertir los kilómetros en hectómetros.&lt;/p&gt;"},{"name":"2-A2","label":"&lt;p&gt;Convertir los kilómetros en decámetros.&lt;/p&gt;","incorrect":true},{"name":"2-A3","label":"&lt;p&gt;Convertir los kilómetros en 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ha medido el recorrido de la carrera.&lt;/p&gt;","template":"&lt;p style=\"text-align: center\"&gt;{{Q1}} km × 10 = {{response}} hm&lt;/p&gt;","seed":{"calculated":[{"name":"4-A1","label":"{{function}}","function":"{{Q1}}*10"}]},"algorithm":{"name":"calculateOperation","params":{"method":"equivLiteral","keyboard":"NUMERICAL"}}}]}</t>
  </si>
  <si>
    <t>Un autobús recorre {{Q1}} km entre la casa de Raúl y su lugar de trabajo. ¿A cuántos decámetros equivalen?
El autobús recorre {{A1}} dam.</t>
  </si>
  <si>
    <r>
      <rPr>
        <rFont val="Calibri"/>
        <color rgb="FF000000"/>
        <sz val="12.0"/>
      </rPr>
      <t xml:space="preserve">Un autobús recorre {{Q1}} </t>
    </r>
    <r>
      <rPr>
        <rFont val="Calibri"/>
        <color rgb="FF000000"/>
        <sz val="12.0"/>
      </rPr>
      <t>km</t>
    </r>
    <r>
      <rPr>
        <rFont val="Calibri"/>
        <color rgb="FF000000"/>
        <sz val="12.0"/>
      </rPr>
      <t xml:space="preserve"> entre la parada de Raúl y la siguiente. </t>
    </r>
    <r>
      <rPr>
        <rFont val="Calibri"/>
        <color rgb="FF000000"/>
        <sz val="12.0"/>
      </rPr>
      <t>¿A cuántos decámetros corresponde esta distancia?.
La distancia corresponde a {{A1}} dam.</t>
    </r>
  </si>
  <si>
    <t>Q1: Mín 1; Máx 15; Step: 1</t>
  </si>
  <si>
    <t>¿Cuántos kilómetros recorre el autobús entre la casa de Raúl y su lugar de trabajo?
El autobús recorre {{A2}} km.
#cloze math#
A2 = {{Q1}}</t>
  </si>
  <si>
    <t>¿Qué pide el enunciado?
Convertir los kilómetros en decámetros.*
Convertir los kilómetros en hectómetros.
Convertir los kilómetros en metros.
#single choice#</t>
  </si>
  <si>
    <t>Para transformar los kilómetros en decámetros, ¿qué equivalencia es correcta?
1 km = 100 dam*
10 km = 1 dam
1 km = 10 dam
#single choice#</t>
  </si>
  <si>
    <t>Calcula, por tanto, de cuántos decámetros es el recorrido del autobús.
{{Q1}} km × 100 = {{A1}} dam
#cloze math#
A1 = {{Q1}}*100</t>
  </si>
  <si>
    <t>{"id":"M3-MyM-2b-A-2","seed":{"parameters":[{"name":"Q1","label":null,"min":1,"max":15,"step":1}],"uniques":true},"scaffolding":[{"id":"step-0","stimulus":"&lt;p&gt;Un autobús recorre &lt;span class=\"no-break\"&gt;{{Q1}} km&lt;/span&gt; entre la casa de Raúl y su lugar de trabajo. ¿A cuántos decámetros equivalen?&lt;/p&gt;","template":"&lt;p&gt;El autobús recorre {{response}} dam.&lt;/p&gt;","seed":{"calculated":[{"name":"0-A1","label":"{{function}}","function":"{{Q1}}*100"}]},"algorithm":{"name":"calculateOperation","params":{"method":"equivLiteral","keyboard":"NUMERICAL"}}},{"id":"step-1","stimulus":"&lt;p&gt;¿Cuántos kilómetros recorre el autobús entre la casa de Raúl y su lugar de trabajo?&lt;/p&gt;","template":"&lt;p&gt;El autobús recorre {{response}} km.&lt;/p&gt;","seed":{"calculated":[{"name":"1-A2","label":"{{function}}","function":"{{Q1}}"}]},"algorithm":{"name":"calculateOperation","params":{"method":"equivLiteral","keyboard":"NUMERICAL"}}},{"id":"step-2","stimulus":"&lt;p&gt;¿Qué pide el enunciado?&lt;/p&gt;","seed":{"calculated":[{"name":"2-A1","label":"&lt;p&gt;Convertir los kilómetros en decámetros.&lt;/p&gt;"},{"name":"2-A2","label":"&lt;p&gt;Convertir los kilómetros en hectómetros.&lt;/p&gt;","incorrect":true},{"name":"2-A3","label":"&lt;p&gt;Convertir los kilómetros en metros.&lt;/p&gt;","incorrect":true}]},"algorithm":{"name":"trueFalse","template":"Multiple choice – standard"}},{"id":"step-3","stimulus":"&lt;p&gt;Para transformar los kilómetros en decámetros, ¿qué equivalencia es correcta?&lt;/p&gt;","seed":{"calculated":[{"name":"3-A1","label":"&lt;p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standard"}},{"id":"step-4","stimulus":"&lt;p&gt;Calcula, por tanto, de cuántos decámetros es el recorrido del autobús.&lt;/p&gt;","template":"&lt;p style=\"text-align: center\"&gt;{{Q1}} km × 100 = {{response}} dam&lt;/p&gt;","seed":{"calculated":[{"name":"4-A1","label":"{{function}}","function":"{{Q1}}*100"}]},"algorithm":{"name":"calculateOperation","params":{"method":"equivLiteral","keyboard":"NUMERICAL"}}}]}</t>
  </si>
  <si>
    <t>Una fila de vehículos estacionados mide {{Q1}} hm. ¿A cuántos decámetros equivalen?
La fila de vehículos mide {{A1}} dam.</t>
  </si>
  <si>
    <r>
      <rPr>
        <rFont val="Calibri"/>
        <color rgb="FF000000"/>
        <sz val="12.0"/>
      </rPr>
      <t>Agustín ha puesto en fila los autos del estacionamiento y ha visto que la fila mide &lt;span class=\"no-break\"&gt;{{Q1}}</t>
    </r>
    <r>
      <rPr>
        <rFont val="Calibri"/>
        <color rgb="FF000000"/>
        <sz val="12.0"/>
      </rPr>
      <t xml:space="preserve"> dam.</t>
    </r>
    <r>
      <rPr>
        <rFont val="Calibri"/>
        <color rgb="FF000000"/>
        <sz val="12.0"/>
      </rPr>
      <t xml:space="preserve">&lt;/span&gt; ¿A cuántos </t>
    </r>
    <r>
      <rPr>
        <rFont val="Calibri"/>
        <color rgb="FF000000"/>
        <sz val="12.0"/>
      </rPr>
      <t xml:space="preserve">hectómetros </t>
    </r>
    <r>
      <rPr>
        <rFont val="Calibri"/>
        <color rgb="FF000000"/>
        <sz val="12.0"/>
      </rPr>
      <t>equivale esa medida?
Equivalen a {{A1}} hm.</t>
    </r>
  </si>
  <si>
    <t>Q1: Mín 5 ;Máx 10; Step: 1</t>
  </si>
  <si>
    <t>¿De cuántos hectómetros es la fila de vehículos estacionados?
La fila es de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</si>
  <si>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</si>
  <si>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
#single choice#</t>
  </si>
  <si>
    <t>Calcula, por tanto, cuántos decámetros mide la fila.
{{Q1}} hm × 10 = {{A1}} dam
#cloze math#
A1 = {{Q1}}*10</t>
  </si>
  <si>
    <t>{"id":"M3-MyM-2b-A-3","seed":{"parameters":[{"name":"Q1","label":null,"min":5,"max":10,"step":1}],"uniques":true},"scaffolding":[{"id":"step-0","stimulus":"&lt;p&gt;Una fila de vehículos estacionados mide &lt;span class=\"no-break\"&gt;{{Q1}} hm.&lt;/span&gt; ¿A cuántos decámetros equivalen?&lt;/p&gt;","template":"&lt;p&gt;La fila de vehículos mide {{response}} dam.&lt;/p&gt;","seed":{"calculated":[{"name":"0-A1","label":"{{function}}","function":"{{Q1}}*10"}]},"algorithm":{"name":"calculateOperation","params":{"method":"equivLiteral","keyboard":"NUMERICAL"}}},{"id":"step-1","stimulus":"&lt;p&gt;¿De cuántos hectómetros es la fila de vehículos estacionados?&lt;/p&gt;","template":"&lt;p&gt;La fila es de {{response}} hm.&lt;/p&gt;","seed":{"calculated":[{"name":"1-A2","label":"{{function}}","function":"{{Q1}}"}]},"algorithm":{"name":"calculateOperation","params":{"method":"equivLiteral","keyboard":"NUMERICAL"}}},{"id":"step-2","stimulus":"&lt;p&gt;¿Qué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cuántos decámetros mide la fila.&lt;/p&gt;","template":"&lt;p style=\"text-align: center\"&gt;{{Q1}} hm × 10 = {{response}} dam&lt;/p&gt;","seed":{"calculated":[{"name":"4-A1","label":"{{function}}","function":"{{Q1}}*10"}]},"algorithm":{"name":"calculateOperation","params":{"method":"equivLiteral","keyboard":"NUMERICAL"}}}]}</t>
  </si>
  <si>
    <t>Carla ha dado un paseo de {{Q1}} hm por su barrio. ¿A cuántos decámetros equivalen?
El paseo ha sido de {{A1}} dam.</t>
  </si>
  <si>
    <t>Carla realizó un paseo por su barrio. Dicho recorrido fue de &lt;span class=\"no-break\"&gt;{{Q1}} hm.&lt;/span&gt; ¿A cuánto equivale esa distancia en decámetros?
El recorrido fue de {{A1}} dam.</t>
  </si>
  <si>
    <t>Q1: Mín: 1; Máx: 20; Step: 1</t>
  </si>
  <si>
    <t>¿Cuántos hectómetros ha hecho Carla en el paseo?
Ha hecho {{A2}} hm.
(cloze math)
A2 = {{Q1}}</t>
  </si>
  <si>
    <t>¿Qué pide el enunciado?
Convertir los hectómetros en decámetros.*
Convertir los hectómetros en kilómetros.
Convertir los hectómetros en metros.
(single choice)</t>
  </si>
  <si>
    <t>Para transformar los hectómetros en decámetros, ¿qué equivalencia es correcta?
1 hm = 10 dam*
10 hm = 1 dam
1 hm = 100 dam</t>
  </si>
  <si>
    <t>Calcula, por tanto, de cuántos decámetros ha sido el paseo.
{{Q1}} hm × 10 = {{A1}} dam
(cloze math)
A1 = {{Q1}}*10</t>
  </si>
  <si>
    <t>{"id":"M3-MyM-2b-A-4","seed":{"parameters":[{"name":"Q1","label":null,"min":1,"max":20,"step":1}],"uniques":true},"scaffolding":[{"id":"step-0","stimulus":"&lt;p&gt;Carla ha dado un paseo de {{Q1}} hm por su barrio. ¿A cuántos decámetros equivalen?&lt;/p&gt;","template":"&lt;p&gt;El paseo ha sido de {{response}} dam.&lt;/p&gt;","seed":{"calculated":[{"name":"0-A1","label":"{{function}}","function":"{{Q1}}*10"}]},"algorithm":{"name":"calculateOperation","params":{"method":"equivLiteral","keyboard":"NUMERICAL"}}},{"id":"step-1","stimulus":"&lt;p&gt;¿Cuántos hectómetros ha hecho Carla en el paseo?&lt;/p&gt;","template":"&lt;p&gt;Ha hecho {{response}} hm.&lt;/p&gt;","seed":{"calculated":[{"name":"1-A1","label":"{{function}}","function":"{{Q1}}"}]},"algorithm":{"name":"calculateOperation","params":{"method":"equivLiteral","keyboard":"NUMERICAL"}}},{"id":"step-2","stimulus":"&lt;p&gt;¿Qué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de cuántos decámetros ha sido el paseo.&lt;/p&gt;","template":"&lt;p style=\"text-align: center\"&gt;{{Q1}} hm × 10 = {{response}} dam&lt;/p&gt;","seed":{"calculated":[{"name":"4-A1","label":"{{function}}","function":"{{Q1}}*10"}]},"algorithm":{"name":"calculateOperation","params":{"method":"equivLiteral","keyboard":"NUMERICAL"}}}]}</t>
  </si>
  <si>
    <t>Mateo ha corrido {{Q1}} km en la pista de atletismo. ¿A cuántos hectómetros equivalen?
Ha corrido {{A1}} hm.</t>
  </si>
  <si>
    <t>Eliseo recorre &lt;span class=\"no-break\"&gt;{{Q1}} hm&lt;/span&gt; , de la pista de atletismo. ¿Cuántos kilómetros recorre de la pista?
Recorre de la pista {{A1}} km</t>
  </si>
  <si>
    <t>¿Cuántos kilómetros ha corrido Mateo?
Ha corrido {{A2}} km.
(cloze math)
A2 = {{Q1}}</t>
  </si>
  <si>
    <t>¿Qué pide el enunciado?
Convertir los kilómetros en hectómetros.*
Convertir los kilómetros en metros.
Convertir los hectómetros en kilómetros.
#single choice</t>
  </si>
  <si>
    <t>Para transformar los kilómetros en hectómetros, ¿qué equivalencia es correcta?
1 km = 10 hm*
10 km = 1 hm
1 km = 100 hm
#single choice#</t>
  </si>
  <si>
    <t>Calcula, por tanto, cuántos hectómetros corrió Mateo.
{{Q1}} km × 10 = {{A1}} hm
#cloze math#
A1 = {{Q1}}*10</t>
  </si>
  <si>
    <t>{"id":"M3-MyM-2b-A-5","seed":{"parameters":[{"name":"Q1","label":null,"min":5,"max":10,"step":1}],"uniques":true},"scaffolding":[{"id":"step-0","stimulus":"&lt;p&gt;Mateo ha corrido {{Q1}} km en la pista de atletismo. ¿A cuántos hectómetros equivalen?&lt;/p&gt;","template":"&lt;p&gt;Ha corrido {{response}} hm.&lt;/p&gt;","seed":{"calculated":[{"name":"0-A1","label":"{{function}}","function":"{{Q1}}*10"}]},"algorithm":{"name":"calculateOperation","params":{"method":"equivLiteral","keyboard":"NUMERICAL"}}},{"id":"step-1","stimulus":"&lt;p&gt;¿Cuántos kilómetros ha corrido Mateo?&lt;/p&gt;","template":"&lt;p&gt;Ha corrido {{response}} km.&lt;/p&gt;","seed":{"calculated":[{"name":"1-A1","label":"{{function}}","function":"{{Q1}}"}]},"algorithm":{"name":"calculateOperation","params":{"method":"equivLiteral","keyboard":"NUMERICAL"}}},{"id":"step-2","stimulus":"&lt;p&gt;¿Qué pide el enunciado?&lt;/p&gt;","seed":{"calculated":[{"name":"2-A1","label":"&lt;p&gt;Convertir los kilómetros en hectómetros.&lt;/p&gt;"},{"name":"2-A2","label":"&lt;p&gt;Convertir los kilómetros en metros.&lt;/p&gt;","incorrect":true},{"name":"2-A3","label":"&lt;p&gt;Convertir los hectómetros en kilómetros.&lt;/p&gt;","incorrect":true}]},"algorithm":{"name":"trueFalse","template":"Multiple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corrió Mateo.&lt;/p&gt;","template":"&lt;p style=\"text-align: center\"&gt;{{Q1}} km × 10 = {{response}} hm&lt;/p&gt;","seed":{"calculated":[{"name":"4-A1","label":"{{function}}","function":"{{Q1}}*10"}]},"algorithm":{"name":"calculateOperation","params":{"method":"equivLiteral","keyboard":"NUMERICAL"}}}]}</t>
  </si>
  <si>
    <t>M3-MyM-2c</t>
  </si>
  <si>
    <t>Ordena medidas de longitud dadas en la misma unidad (km, hm y dam)</t>
  </si>
  <si>
    <t>Señala si las siguientes comparaciones son correctas o incorrectas. 
{{Q1}} {{Q12}} &gt; {{Q2}} {{Q12}} *
{{Q3}} {{Q13}} &lt; {{Q4}} {{Q13}} *
{{Q5}} {{Q14}} &lt; {{Q6}} {{Q14}} *
{{Q2}} {{Q15}} &gt; {{Q7}} {{Q15}}
{{Q8}} {{Q16}} &gt; {{Q9}} {{Q16}}
{{Q10}} {{Q17}} &lt; {{Q11}} {{Q17}}
(Se ven 3 opciones, 1 correcta; etiquetas: Correcto | Incorrecto)</t>
  </si>
  <si>
    <t>Q1: Mín: 500; Máx: 999; Step: 1
Q2: Mín: 300; Máx: 499; Step: 1
Q7: Mín: 500; Máx: 999; Step: 1
Q3: Mín: 100; Máx: 150; Step: 1
Q4: Mín: 151; Máx: 200; Step: 1
Q8: Mín: 100;Máx: 500; Step: 1
Q9: Mín: 501;Máx: 999; Step: 1
Q5: Mín: 10; Máx: 59; Step: 1
Q6: Mín: 60; Máx: 99; Step: 1 
Q10: Mín 500; Máx 900; Step: 1
Q11: Mín 100; Máx 450; Step: 1
Q12-Q17 = "km", "hm", "dam", "m"</t>
  </si>
  <si>
    <t>&lt;p&gt;Como están expresadas en la misma unidad, solo hay que comparar sus cifras empezando por la izquierda.&lt;/p&gt;
Sin TE individual</t>
  </si>
  <si>
    <t>{"id":"M3-MyM-2c-I-1","stimulus":"&lt;p&gt;Selecciona si las siguientes comparaciones son correctas o incorrectas.&lt;/p&gt;","hint":"&lt;p&gt;Como están expresadas en la misma unidad, solo hay que comparar sus cifras empezando por la izquierda.&lt;/p&gt;","feedback":"&lt;p&gt;Como están expresadas en la misma unidad, solo hay que comparar sus cifras empezando por la izqui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t>
  </si>
  <si>
    <t>Ordena de mayor a menor estas longitudes.
{{Q1}} {{Q4}}
{{Q2}} {{Q4}}
{{Q3}} {{Q4}}</t>
  </si>
  <si>
    <t>Ordena de mayor a menor estas unidades de longitudes.
{{Q1}} {{Q4}} | {{Q2}} {{Q4}} | {{Q3}} {{Q4}}</t>
  </si>
  <si>
    <t>Q1: Mín 10;Máx 99; Step: 1
Q2: Mín 10;Máx 99; Step: 1
Q3: Mín 10;Máx 99; Step: 1
Q4: km, hm, dam, m</t>
  </si>
  <si>
    <t>Ordena las medidas comparando sus cifras de izquierda a derecha.</t>
  </si>
  <si>
    <t>{"id":"M3-MyM-2c-E-1","stimulus":"&lt;p&gt;Arrastra y ordena de mayor a menor estas longitudes.&lt;/p&gt;","template":"&lt;p style=\"text-align:center;\"&gt;{{response}} &gt; {{response}} &gt; {{response}}&lt;/p&gt;","feedback":"&lt;p&gt;Como están expresadas en la misma unidad, solo hay que comparar sus cifras empezando por la izquierda.&lt;/p&gt;","hint":"&lt;p&gt;Ordena las medidas comparando sus cifras de izquierda a derech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t>
  </si>
  <si>
    <t>Pedro puede llegar a una tienda de electrónica por las tres siguientes rutas. Ordénalas de mayor a menor distancia.
Pasando junto a la panadería: {{Q1}} km.
Pasando junto al hospital: {{Q2}} km.
Pasando junto al restaurante: {{Q3}} km.</t>
  </si>
  <si>
    <t>Pedro puede llegar a la tienda de electrónica, por las tres siguientes rutas. Ordénalas de mayor a menor.
Pasando junto a la panadería: {{Q1}} km.
Pasando junto al hospital: {{Q2}} km.
Pasando junto al restaurante: {{Q3}} km.</t>
  </si>
  <si>
    <t>Q1: Mín 1; Máx 20; Step: 1
Q2: Mín 1; Máx 20; Step: 1
Q3: Mín 1; Máx 20; Step: 1</t>
  </si>
  <si>
    <t>Ordena las rutas comparando sus cifras de izquierda a derecha.</t>
  </si>
  <si>
    <t>&lt;p&gt;Como las rutas están expresadas en la misma unidad, compara sus cifras empezando por la izquierda.&lt;/p&gt;</t>
  </si>
  <si>
    <t>{"id":"M3-MyM-2c-A-1","stimulus":"&lt;p&gt;Pedro puede llegar a una tienda de electrónica por tres rutas diferentes, cada una con un recorrido diferente. Arrástralas y ordénalas de mayor a menor distancia.&lt;/p&gt;","template":"&lt;p style=\"text-align:center;\"&gt;{{response}} &gt; {{response}} &gt; {{response}}&lt;/p&gt;","feedback":"&lt;p&gt;Como las rutas están expresadas en la misma unidad, compara sus cifras empezando por la izquierda.&lt;/p&gt;","hint":"&lt;p&gt;Ordena las rutas comparando sus cifras de izquierda a derecha.&lt;/p&gt;","seed":{"parameters":[{"name":"Q1","label":null,"min":1,"max":20,"step":1},{"name":"Q2","label":null,"min":1,"max":20,"step":1},{"name":"Q3","label":null,"min":1,"max":20,"step":1}],"calculated":[{"name":"A1","label":"{{function}}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t>
  </si>
  <si>
    <t xml:space="preserve">Para llegar a las tres últimas ciudades que ha visitado, Manuela ha recorrido desde su casa estos kilómetros. Ordena las distancias de menor a mayor.
{{Q1}} km
{{Q2}} km
{{Q3}} km </t>
  </si>
  <si>
    <t xml:space="preserve">Analía registra en su libreta los kilómetros, que recorre, cada vez que visita una ciudad. Ordena estas mediciones de menor a mayor.
{{Q1}} km | {{Q2}} km | {{Q3}} km </t>
  </si>
  <si>
    <t xml:space="preserve">Q1: Mín 700; Máx 999; Step: 1
Q2: Mín 400; Máx 599; Step: 1
Q3: Mín 600; Máx 699; Step: 1
</t>
  </si>
  <si>
    <t>Ordena las distancias comparando sus cifras de izquierda a derecha.</t>
  </si>
  <si>
    <t>&lt;p&gt;Como las distancias están expresadas en la misma unidad, compara sus cifras empezando por la izquierda.&lt;/p&gt;</t>
  </si>
  <si>
    <t>{"id":"M3-MyM-2c-A-2","stimulus":"&lt;p&gt;Para llegar a las tres últimas ciudades que ha visitado, Manuela ha recorrido desde su casa estos kilómetros. Arrastra y ordena las distancias de menor a mayor.&lt;/p&gt;","template":"&lt;p style=\"text-align:center;\"&gt;{{response}} &lt; {{response}} &lt; {{response}}&lt;/p&gt;","feedback":"&lt;p&gt;Como las distancias están expresadas en la misma unidad, compara sus cifras empezando por la izquierda.&lt;/p&gt;","hint":"&lt;p&gt;Ordena las distancias comparando sus cifras de izquierda a derecha.&lt;/p&gt;","seed":{"parameters":[{"name":"Q1","label":null,"min":700,"max":999,"step":1},{"name":"Q2","label":null,"min":400,"max":599,"step":1},{"name":"Q3","label":null,"min":600,"max":699,"step":1}],"calculated":[{"name":"A1","label":"{{function}}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t>
  </si>
  <si>
    <t>Jacinto tiene que poner los cables de la electricidad en tres hogares. Ordena de mayor a menor las longitudes del cableado.
{{Q1}} m
{{Q2}} m
{{Q3}} m</t>
  </si>
  <si>
    <t>Jacinto recorre distintas ciudades que están a {{Q1}} km, {{Q2}} km y {{Q3}} km de Madrid. Ordena estas distancias de mayor a la menor.</t>
  </si>
  <si>
    <t xml:space="preserve">Q1-Q3= Min= 100; Max=300; Step: 1
</t>
  </si>
  <si>
    <t>Ordena las longitudes comparando sus cifras de izquierda a derecha.</t>
  </si>
  <si>
    <t>&lt;p&gt;Como las longitudes están expresadas en la misma unidad, compara sus cifras empezando por la izquierda.&lt;/p&gt;</t>
  </si>
  <si>
    <t>{"id":"M3-MyM-2c-A-3","stimulus":"&lt;p&gt;Jacinto tiene que poner los cables de la electricidad en tres hogares. Arrastra y ordena de mayor a menor las longitudes del cableado.&lt;/p&gt;","template":"&lt;p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t>
  </si>
  <si>
    <t>Estas son las alturas de unos edificios diseñados por un arquitecto. Ordénalas de menor a mayor.
{{Q1}} dam
{{Q2}} dam
{{Q3}} dam</t>
  </si>
  <si>
    <t>El arquitecto dibuja los planos de los edificios que construye. Se ven las medidas {{Q1}} dam, {{Q2}} dam y {{Q3}} dam.
Ordena estas medidas de menor a mayor.</t>
  </si>
  <si>
    <t>Q1: Mín 1; Máx 9; Step: 1
Q2: Mín 1; Máx 9; Step: 1
Q3: Mín 1; Máx 9; Step: 1</t>
  </si>
  <si>
    <t>Ordena las alturas comparando sus cifras de izquierda a derecha.</t>
  </si>
  <si>
    <t>&lt;p&gt;Como las alturas están expresadas en la misma unidad, compara sus cifras empezando por la izquierda.&lt;/p&gt;</t>
  </si>
  <si>
    <t>{"id":"M3-MyM-2c-A-4","stimulus":"&lt;p&gt;Estas son las alturas de unos edificios diseñados por un arquitecto. Arrástralas y ordénalas de menor a mayor.&lt;/p&gt;","template":"&lt;p style=\"text-align:center;\"&gt;{{response}} &lt; {{response}} &lt; {{response}}&lt;/p&gt;","feedback":"&lt;p&gt;Como las alturas están expresadas en la misma unidad, compara sus cifras empezando por la izquierda.&lt;/p&gt;","hint":"&lt;p&gt;Ordena las alturas comparando sus cifras de izquierda a derecha.&lt;/p&gt;","seed":{"parameters":[{"name":"Q1","label":null,"min":1,"max":9,"step":1},{"name":"Q2","label":null,"min":1,"max":9,"step":1},{"name":"Q3","label":null,"min":1,"max":9,"step":1}],"calculated":[{"name":"A1","label":"{{function}}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t>
  </si>
  <si>
    <t>Patricia quiere participar en la carrera más larga de entre las tres siguientes. Ordénalas de mayor a menor.
Carrera por la ciudad: {{Q1}} hm
Carrera por el campo: {{Q2}} hm
Carrera junto a la playa: {{Q3}} hm</t>
  </si>
  <si>
    <t xml:space="preserve">Se midió el largo en diferentes campos, para fraccionarlos. Algunos de {{Q1}} hm, otros de {{Q2}} hm y de {{Q3}} hm. Ordena estas medidas de mayor a menor. </t>
  </si>
  <si>
    <t>{"id":"M3-MyM-2c-A-5","stimulus":"&lt;p&gt;Patricia quiere participar en la carrera más larga de entre las tres siguientes. Arrástralas y ordénalas de mayor a menor.&lt;/p&gt;","template":"&lt;p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t>
  </si>
  <si>
    <t>M3-MyM-3a</t>
  </si>
  <si>
    <t>Expresa en forma simple y compleja una medida de longitud</t>
  </si>
  <si>
    <t>Selecciona las igualdades correctas.
{{Q1}} m y {{Q2}} cm = {{function}} cm * 
{{Q3}} km y {{Q4}} dam = {{function}} dam * 
{{Q5}} hm y {{Q6}} dm = {{function}} dm * 
{{Q7}} dam y {{Q8}} cm = {{function}} cm
{{Q9}} m y {{Q10}} mm = {{function}} mm 
{{Q11}} m y {{Q12}} cm = {{function}} cm 
(Se visualizan 3 opciones, 2 correctas)</t>
  </si>
  <si>
    <t>Multiple Choice</t>
  </si>
  <si>
    <t>Q1: Mín 1;Máx 20; Step: 1
Q2: Mín 1;Máx 99; Step: 1
Q3: Mín 1;Máx 20; Step: 1
Q4: Mín 1;Máx 99; Step: 1
Q5: Mín 1;Máx 20; Step: 1
Q6: Mín 1;Máx 999; Step: 1
Q7: Mín 1;Máx 20; Step: 1
Q8: Mín 1;Máx 99; Step: 1
Q9: Mín 1;Máx 90; Step: 1
Q10: Mín 10;Máx 99; Step: 10
Q11: Mín 1;Máx 20; Step: 1
Q12: Mín 1;Máx 99; Step: 1</t>
  </si>
  <si>
    <t>T1 = {{Q1}}*100+{{Q2}} 
T2 = {{Q3}}*100+{{Q4}} 
T3 = {{Q5}}*1000+{{Q6}} 
T4 = {{Q7}}*100+{{Q8}} 
T5 = {{Q9}}*100+{{Q10}} 
T6 = {{Q11}}*1000+{{Q12}}</t>
  </si>
  <si>
    <t>Una medida en forma simple se expresa con una sola unidad, mientras que en forma compleja se usan dos o más unidades.</t>
  </si>
  <si>
    <t>&lt;p&gt;Para transformar estas medidas en forma simple, hay que pasarlas a la unidad más pequeña.&lt;/p&gt;
Si falla A4
Tabla:
hm      | dam   |m| dm    | cm
{{T10}}|{{T11}}|0|{{T12}}|{{T13}}
Si falla A5
Tabla:
dam    | m      |dm| cm    | mm
{{T14}}|{{T15}}|0|{{T16}}|{{T17}}
Si falla A6
Tabla:
dam    | m       | dm      | cm
{{T18}}|{{T19}}|{{T20}}|{{T21}}</t>
  </si>
  <si>
    <t>T10 = math.floor({{Q7}}/10)
T11 = {{Q7}}-{{T10}}*10
T12 = math.floor({{Q8}}/10)
T13 = {{Q8}}-{{T12}}*10
T14 = math.floor({{Q9}}/10)
T15 = {{Q9}}-{{T14}}*10
T16 = math.floor({{Q10}}/10)
T17 = {{Q10}}-{{T16}}*10
T18 = math.floor({{Q11}}/10)
T19 = {{Q11}}-{{T18}}*10
T20 = math.floor({{Q12}}/10)
T21 = {{Q12}}-{{T20}}*10</t>
  </si>
  <si>
    <t>{
    "id": "M3-MyM-3a-I-1",
    "stimulus": "&lt;p&gt;Selecciona las igualdades correctas.&lt;/p&gt;",
    "feedback": "&lt;p&gt;Para transformar estas medidas en forma simple, hay que pasarlas a la unidad más pequeña.&lt;/p&gt;",
    "hint": "&lt;p&gt;Una medida en forma simple se expresa con una sola unidad, mientras que en forma compleja se usan dos o más unidades.&lt;/p&gt;",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10,
                "max": 99,
                "step": 10
            },
            {
                "name": "Q11",
                "label": null,
                "min": 1,
                "max": 20,
                "step": 1
            },
            {
                "name": "Q12",
                "label": null,
                "min": 1,
                "max": 99,
                "step": 1
            }
        ],
        "calculated": [
            {
                "name": "T1",
                "label": "",
                "function": "{{Q1}}*100+{{Q2}}",
                "temp": true
            },
            {
                "name": "T2",
                "label": "",
                "function": "{{Q3}}*100+{{Q4}}",
                "temp": true
            },
            {
                "name": "T3",
                "label": "",
                "function": "{{Q5}}*1000+{{Q6}}",
                "temp": true
            },
            {
                "name": "T4",
                "label": "",
                "function": "{{Q7}}*100+{{Q8}}",
                "temp": true
            },
            {
                "name": "T5",
                "label": "",
                "function": "{{Q9}}*100+{{Q10}}",
                "temp": true
            },
            {
                "name": "T6",
                "label": "",
                "function": "{{Q11}}*1000+{{Q12}}",
                "temp": true
            },
            {
                "name": "T10",
                "label": "",
                "function": "math.floor({{Q7}}/10)",
                "temp": true
            },
            {
                "name": "T11",
                "label": "",
                "function": "{{Q7}}-{{T10}}*10",
                "temp": true
            },
            {
                "name": "T12",
                "label": "",
                "function": "math.floor({{Q8}}/10)",
                "temp": true
            },
            {
                "name": "T13",
                "label": "",
                "function": "{{Q8}}-{{T12}}*10",
                "temp": true
            },
            {
                "name": "T14",
                "label": "",
                "function": "math.floor({{Q9}}/10)",
                "temp": true
            },
            {
                "name": "T15",
                "label": "",
                "function": "{{Q9}}-{{T14}}*10",
                "temp": true
            },
            {
                "name": "T16",
                "label": "",
                "function": "math.floor({{Q10}}/10)",
                "temp": true
            },
            {
                "name": "T17",
                "label": "",
                "function": "{{Q10}}-{{T16}}*10",
                "temp": true
            },
            {
                "name": "T18",
                "label": "",
                "function": "math.floor({{Q11}}/10)",
                "temp": true
            },
            {
                "name": "T19",
                "label": "",
                "function": "{{Q11}}-{{T18}}*10",
                "temp": true
            },
            {
                "name": "T20",
                "label": "",
                "function": "math.floor({{Q12}}/10)",
                "temp": true
            },
            {
                "name": "T21",
                "label": "",
                "function": "{{Q12}}-{{T20}}*10",
                "temp": true
            },
            {
                "name": "A1",
                "label": "{{Q1}} m y {{Q2}} cm = {{T1}} cm"
            },
            {
                "name": "A2",
                "label": "{{Q3}} km y {{Q4}} dam = {{T2}} dam"
            },
            {
                "name": "A3",
                "label": "{{Q5}} hm y {{Q6}} dm = {{T3}} dm"
            },
            {
                "name": "A4",
                "label": "{{Q7}} dam y {{Q8}} cm = {{T4}} cm",
                "incorrect": true,
                "feedback": "&lt;table style=\"width: 100%; margin-right: calc(0%);\"&gt;&lt;tbody&gt;&lt;tr&gt;&lt;td style=\"width: 20%; background-color: #9FC1FD; text-align: center;\"&gt;&lt;span style=\"color: rgb(255, 255, 255);\"&gt;&lt;strong&gt;hm&lt;/strong&gt;&lt;/span&gt;&lt;/td&gt;&lt;td style=\"width: 20%; background-color: #9FC1FD; text-align: center;\"&gt;&lt;span style=\"color: rgb(255, 255, 255);\"&gt;&lt;strong&gt;dam&lt;/strong&gt;&lt;/span&gt;&lt;/td&gt;&lt;td style=\"width: 20%; background-color: #9FC1FD; text-align: center;\"&gt;&lt;span style=\"color: rgb(255, 255, 255);\"&gt;&lt;strong&gt;m&lt;/strong&gt;&lt;/span&gt;&lt;span style=\"background-color: rgb(255, 255, 255);\"&gt;&lt;/span&gt;&lt;/td&gt;&lt;td style=\"width: 20%; background-color: #9FC1FD; text-align: center;\"&gt;&lt;span style=\"color: rgb(255, 255, 255);\"&gt;&lt;strong&gt;dm&lt;/strong&gt;&lt;/span&gt;&lt;/td&gt;&lt;td style=\"width: 20%; background-color: #9FC1FD; text-align: center;\"&gt;&lt;span style=\"color: rgb(255, 255, 255);\"&gt;&lt;strong&gt;cm&lt;/strong&gt;&lt;/span&gt;&lt;/td&gt;&lt;/tr&gt;&lt;tr&gt;&lt;td style=\"width: 20%; text-align: center;\"&gt;{{T10}}&lt;/td&gt;&lt;td style=\"width: 20%; text-align: center;\"&gt;{{T11}}&lt;/td&gt;&lt;td style=\"width: 20%; text-align: center;\"&gt;0&lt;/td&gt;&lt;td style=\"width: 20%; text-align: center;\"&gt;{{T12}}&lt;/td&gt;&lt;td style=\"width: 20%; text-align: center;\"&gt;{{T13}}&lt;/td&gt;&lt;/tr&gt;&lt;/tbody&gt;&lt;/table&gt;"
            },
            {
                "name": "A5",
                "label": "{{Q9}} m y {{Q10}} mm = {{T5}} mm",
                "incorrect": true,
                "feedback": "&lt;table style=\"width: 100%; margin-right: calc(0%);\"&gt;&lt;tbody&gt;&lt;tr&gt;&lt;td style=\"width: 20%; background-color: #9FC1FD; text-align: center;\"&gt;&lt;span style=\"color: rgb(255, 255, 255);\"&gt;&lt;strong&gt;dam&lt;/strong&gt;&lt;/span&gt;&lt;/td&gt;&lt;td style=\"width: 20%; background-color: #9FC1FD; text-align: center;\"&gt;&lt;span style=\"color: rgb(255, 255, 255);\"&gt;&lt;strong&gt;m&lt;/strong&gt;&lt;/span&gt;&lt;/td&gt;&lt;td style=\"width: 20%; background-color: #9FC1FD; text-align: center;\"&gt;&lt;span style=\"color: rgb(255, 255, 255);\"&gt;&lt;strong&gt;dm&lt;/strong&gt;&lt;/span&gt;&lt;span style=\"background-color: rgb(255, 255, 255);\"&gt;&lt;/span&gt;&lt;/td&gt;&lt;td style=\"width: 20%; background-color: #9FC1FD; text-align: center;\"&gt;&lt;span style=\"color: rgb(255, 255, 255);\"&gt;&lt;strong&gt;cm&lt;/strong&gt;&lt;/span&gt;&lt;/td&gt;&lt;td style=\"width: 20%; background-color: #9FC1FD; text-align: center;\"&gt;&lt;span style=\"color: rgb(255, 255, 255);\"&gt;&lt;strong&gt;mm&lt;/strong&gt;&lt;/span&gt;&lt;/td&gt;&lt;/tr&gt;&lt;tr&gt;&lt;td style=\"width: 20%; text-align: center;\"&gt;{{T14}}&lt;/td&gt;&lt;td style=\"width: 20%; text-align: center;\"&gt;{{T15}}&lt;/td&gt;&lt;td style=\"width: 20%; text-align: center;\"&gt;0&lt;/td&gt;&lt;td style=\"width: 20%; text-align: center;\"&gt;{{T16}}&lt;/td&gt;&lt;td style=\"width: 20%; text-align: center;\"&gt;{{T17}}&lt;/td&gt;&lt;/tr&gt;&lt;/tbody&gt;&lt;/table&gt;"
            },
            {
                "name": "A6",
                "label": "{{Q11}} m y {{Q12}} cm = {{T6}} cm",
                "incorrect": true,
                "feedback": "&lt;table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center;\"&gt;{{T18}}&lt;/td&gt;&lt;td style=\"width: 25%; text-align: center;\"&gt;{{T19}}&lt;/td&gt;&lt;td style=\"width: 25%; text-align: center;\"&gt;{{T20}}&lt;/td&gt;&lt;td style=\"width: 25%; text-align: center;\"&gt;{{T21}}&lt;/td&gt;&lt;/tr&gt;&lt;/tbody&gt;&lt;/table&gt;"
            }
        ],
        "uniques": true
    },
    "algorithm": {
        "name": "trueFalse",
        "template": "Multiple choice – multiple response",
        "params": {
            "countCorrect": 2,
            "countIncorrect": 1,
            "showCheckIcon": true
        }
    }
}</t>
  </si>
  <si>
    <t>Expresa las siguientes longitudes en forma simple.
{{Q1}} dam y {{Q2}} m = {{A1}} m 
{{Q3}} dm y {{Q4}} cm = {{A2}} cm</t>
  </si>
  <si>
    <t>Q1: Mín: 10; Máx: 20; Step: 1
Q2: Mín: 1; Máx: 9; Step: 1
Q3: Mín: 10; Máx: 20; Step: 1
Q4: Mín: 1; Máx: 9; Step: 1</t>
  </si>
  <si>
    <t>A1 = {{Q1}}*10 + {{Q2}}
A2 = {{Q3}}*10 + {{Q4}}</t>
  </si>
  <si>
    <t>Una medida en forma simple se expresa con una sola unidad, mientras que en forma compleja se emplean dos o más unidades.</t>
  </si>
  <si>
    <t>&lt;p&gt;Para transformar estas medidas en forma simple, hay que pasarlas a la unidad más pequeña.&lt;/p&gt;
Sí falla A1
Tabla:
hm    | dam |m
{{T1}}|{{T2}}|{{Q2}}
Sí falla A2
Tabla:
m      |dm     | cm    
{{T3}}|{{T4}}|{{Q4}}</t>
  </si>
  <si>
    <t>T1 = math.floor({{Q1}}/10)
T2 = {{Q1}}-{{T1}}*10
T3 = math.floor({{Q3}}/10)
T4 = {{Q3}}-{{T3}}*10</t>
  </si>
  <si>
    <t>{
    "id": "M3-MyM-3a-E-1",
    "stimulus": "&lt;p&gt;Expresa las siguientes longitudes en forma simple.&lt;/p&gt;",
    "template": "&lt;p style=\"text-align: center\"&gt;
{{Q1}} dam y {{Q2}} m = {{response}} m&lt;/p&gt;&lt;p style=\"text-align: center\"&gt;
{{Q3}} dm y {{Q4}} cm = {{response}} cm&lt;/p&gt; ",
    "hint": "&lt;p&gt;Una medida en forma simple se expresa con una sola unidad, mientras que en forma compleja se emplean dos o más unidades.&lt;/p&gt;",
    "feedback": "&lt;p&gt;Para transformar estas medidas en forma simple, hay que pasarlas a la unidad más pequeña.&lt;/p&gt;",
    "seed": {
        "parameters": [
            {
                "name": "Q1",
                "label": null,
                "min": 10,
                "max": 20,
                "step": 1
            },
            {
                "name": "Q2",
                "label": null,
                "min": 1,
                "max": 9,
                "step": 1
            },
            {
                "name": "Q3",
                "label": null,
                "min": 10,
                "max": 20,
                "step": 1
            },
            {
                "name": "Q4",
                "label": null,
                "min": 1,
                "max": 9,
                "step": 1
            }
        ],
        "calculated": [
            {
                "name": "A1",
                "label": "",
                "function": "{{Q1}}*10 + {{Q2}}",
                "feedback": "&lt;table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center;\"&gt;{{T1}}&lt;/td&gt;&lt;td style=\"width: 33.3333%; text-align: center;\"&gt;{{T2}}&lt;/td&gt;&lt;td style=\"width: 33.3333%; text-align: center;\"&gt;{{Q2}}&lt;/td&gt;&lt;/tr&gt;&lt;/tbody&gt;&lt;/table&gt;"
            },
            {
                "name": "A2",
                "label": "",
                "function": "{{Q3}}*10 + {{Q4}}",
                "feedback": "&lt;table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255);\"&gt;&lt;strong&gt;dm&lt;/strong&gt;&lt;/span&gt;&lt;/td&gt;&lt;td style=\"width: 33.3333%; background-color: #9FC1FD; text-align: center;\"&gt;&lt;span style=\"color: rgb(255, 255, 255);\"&gt;&lt;strong&gt;cm&lt;/strong&gt;&lt;/span&gt;&lt;/td&gt;&lt;/tr&gt;&lt;tr&gt;&lt;td style=\"width: 33.3333%; text-align: center;\"&gt;{{T3}}&lt;/td&gt;&lt;td style=\"width: 33.3333%; text-align: center;\"&gt;{{T4}}&lt;/td&gt;&lt;td style=\"width: 33.3333%; text-align: center;\"&gt;{{Q4}}&lt;/td&gt;&lt;/tr&gt;&lt;/tbody&gt;&lt;/table&gt;"
            },
            {
                "name": "T1",
                "label": "",
                "function": "math.floor({{Q1}}/10)",
                "temp": true
            },
            {
                "name": "T2",
                "label": "",
                "function": "{{Q1}}-{{T1}}*10",
                "temp": true
            },
            {
                "name": "T3",
                "label": "",
                "function": "math.floor({{Q3}}/10)",
                "temp": true
            },
            {
                "name": "T4",
                "label": "",
                "function": "{{Q3}}-{{T3}}*10",
                "temp": true
            }
        ],
        "uniques": true
    },
    "algorithm": {
        "name": "calculateOperation",
        "params": {
            "method": "equivLiteral",
            "keyboard": "NUMERICAL"
        }
    }
}</t>
  </si>
  <si>
    <t>Cecilia tiene una cinta negra de &lt;span class=\"no-break\"&gt;{{Q1}} dam&lt;/span&gt; y &lt;span class=\"no-break\"&gt;{{Q2}} cm.&lt;/span&gt; ¿A cuántos decímetros equivalen?
Cecilia tiene &lt;span class=\"no-break\"&gt;{{A1}} cm&lt;/span&gt; de cinta.</t>
  </si>
  <si>
    <t>Q1: Mín 1; Máx 9; Step: 1
Q2: Mín 1; Máx 999; Step: 1</t>
  </si>
  <si>
    <t>A1 = {{Q1}}*1000 + {{Q2}}</t>
  </si>
  <si>
    <t>&lt;p&gt;Para transformar estas medidas en forma simple, hay que pasarlas a la unidad más pequeña.&lt;/p&gt;
Tabla:
dam/m/dm/cm
{{Q1}}/{{T1}}/{{T2}}/{{T3}}</t>
  </si>
  <si>
    <t>T1 = math.floor({{Q2}}/100)
T2 = math.floor({{Q2}}/10)-{{T1}}*10
T3 = {{Q2}}-{{T1}}*100-{{T2}}*10</t>
  </si>
  <si>
    <t>{
    "id": "M3-MyM-3a-A-1",
    "stimulus": "&lt;p&gt;Cecilia tiene una cinta negra de &lt;span class=\"no-break\"&gt;{{Q1}} dam&lt;/span&gt; y &lt;span class=\"no-break\"&gt;{{Q2}} cm.&lt;/span&gt; ¿A cuántos decímetros equivalen?&lt;/p&gt;",
    "template": "&lt;p&gt;Cecilia tiene &lt;span class=\"no-break\"&gt;{{response}} cm&lt;/span&gt; de cinta.&lt;/p&gt;",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center;\"&gt;{{Q1}}&lt;/td&gt;&lt;td style=\"width: 25%; text-align: center;\"&gt;{{T1}}&lt;/td&gt;&lt;td style=\"width: 25%; text-align: center;\"&gt;{{T2}}&lt;/td&gt;&lt;td style=\"width: 25%; text-align: center;\"&gt;{{T3}}&lt;/td&gt;&lt;/tr&gt;&lt;/tbody&gt;&lt;/table&gt;",
    "seed": {
        "parameters": [
            {
                "name": "Q1",
                "label": null,
                "min": 1,
                "max": 9,
                "step": 1
            },
            {
                "name": "Q2",
                "label": null,
                "min": 1,
                "max": 999,
                "step": 1
            }
        ],
        "calculated": [
            {
                "name": "A1",
                "label": "",
                "function": "{{Q1}}*1000 + {{Q2}}"
            },
            {
                "name": "T1",
                "label": "",
                "function": "math.floor({{Q2}}/100)",
                "temp": true
            },
            {
                "name": "T2",
                "label": "",
                "function": "math.floor({{Q2}}/10)-{{T1}}*10",
                "temp": true
            },
            {
                "name": "T3",
                "label": "",
                "function": "{{Q2}}-{{T1}}*100-{{T2}}*10",
                "temp": true
            }
        ],
        "uniques": true
    },
    "algorithm": {
        "name": "calculateOperation",
        "params": {
            "method": "equivLiteral",
            "keyboard": "NUMERICAL"
        }
    }
}</t>
  </si>
  <si>
    <t>La bandera del club de fútbol de Leandro que mide &lt;span class=\"no-break\"&gt;{{Q1}} dm&lt;/span&gt; y &lt;span class=\"no-break\"&gt;{{Q2}} mm&lt;/span&gt; de largo. ¿A cuántos milímetros equivale esta longitud?
La bandera mide &lt;span class=\"no-break\"&gt;{{A1}} mm.&lt;/span&gt;</t>
  </si>
  <si>
    <t>Q1: Mín 10; Máx 19; Step: 1
Q2: Mín 10; Máx 99; Step: 1</t>
  </si>
  <si>
    <t>A1 = {{Q1}}*100 + {{Q2}}</t>
  </si>
  <si>
    <t>&lt;p&gt;Para transformar estas medidas en forma simple, hay que pasarlas a la unidad más pequeña.&lt;/p&gt;
Tabla:
m      /dm    /cm      /mm
{{T1}}/{{T2}}/{{T3}}/{{T4}}</t>
  </si>
  <si>
    <t>T1 = math.floor({{Q1}}/10)
T2 = {{Q1}}-{{T1}}*10
T3 = math.floor({{Q2}}/10)
T4 = {{Q2}}-{{T3}}*10</t>
  </si>
  <si>
    <t>{
    "id": "M3-MyM-3a-A-2",
    "stimulus": "&lt;p&gt;La bandera del club de fútbol de Leandro mide &lt;span class=\"no-break\"&gt;{{Q1}} dm&lt;/span&gt; y &lt;span class=\"no-break\"&gt;{{Q2}} mm&lt;/span&gt; de largo. ¿A cuántos milímetros equivale esta longitud?&lt;/p&gt;",
    "template": "&lt;p&gt;La bandera mide &lt;span class=\"no-break\"&gt;{{response}} mm.&lt;/span&gt;&lt;/p&gt;",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255);\"&gt;&lt;strong&gt;m&lt;/strong&gt;&lt;/span&gt;&lt;/td&gt;&lt;td style=\"width: 25%; background-color: #9FC1FD; text-align: center;\"&gt;&lt;span style=\"color: rgb(255, 255, 255);\"&gt;&lt;strong&gt;dm&lt;/strong&gt;&lt;/span&gt;&lt;/td&gt;&lt;td style=\"width: 25%; background-color: #9FC1FD; text-align: center;\"&gt;&lt;span style=\"color: rgb(255, 255, 255);\"&gt;&lt;strong&gt;cm&lt;/strong&gt;&lt;/span&gt;&lt;span style=\"background-color: rgb(255, 255, 255);\"&gt;&lt;/span&gt;&lt;/td&gt;&lt;td style=\"width: 25%; background-color: #9FC1FD; text-align: center;\"&gt;&lt;span style=\"color: rgb(255, 255, 255);\"&gt;&lt;strong&gt;mm&lt;/strong&gt;&lt;/span&gt;&lt;/td&gt;&lt;/tr&gt;&lt;tr&gt;&lt;td style=\"width: 25%; text-align: center;\"&gt;{{T1}}&lt;/td&gt;&lt;td style=\"width: 25%; text-align: center;\"&gt;{{T2}}&lt;/td&gt;&lt;td style=\"width: 25%; text-align: center;\"&gt;{{T3}}&lt;/td&gt;&lt;td style=\"width: 25%; text-align: center;\"&gt;{{T4}}&lt;/td&gt;&lt;/tr&gt;&lt;/tbody&gt;&lt;/table&gt;",
    "seed": {
        "parameters": [
            {
                "name": "Q1",
                "label": null,
                "min": 10,
                "max": 19,
                "step": 1
            },
            {
                "name": "Q2",
                "label": null,
                "min": 10,
                "max": 99,
                "step": 1
            }
        ],
        "calculated": [
            {
                "name": "A1",
                "label": "",
                "function": "{{Q1}}*100 + {{Q2}}"
            },
            {
                "name": "T1",
                "label": "",
                "function": "math.floor({{Q1}}/10)",
                "temp": true
            },
            {
                "name": "T2",
                "label": "",
                "function": "{{Q1}}-{{T1}}*10",
                "temp": true
            },
            {
                "name": "T3",
                "label": "",
                "function": "math.floor({{Q2}}/10)",
                "temp": true
            },
            {
                "name": "T4",
                "label": "",
                "function": "{{Q2}}-{{T3}}*10",
                "temp": true
            }
        ],
        "uniques": true
    },
    "algorithm": {
        "name": "calculateOperation",
        "params": {
            "method": "equivLiteral",
            "keyboard": "NUMERICAL"
        }
    }
}</t>
  </si>
  <si>
    <t>La manguera del jardín de Rodrigo mide &lt;span class=\"no-break\"&gt;{{Q1}} m&lt;/span&gt; y &lt;span class=\"no-break\"&gt;{{Q2}} dm&lt;/span&gt; de longitud. ¿A cuántos centímetros equivalen?
La manguera mide &lt;span class=\"no-break\"&gt;{{A1}} cm.&lt;/span&gt;</t>
  </si>
  <si>
    <t>Q1: Mín 1; Máx 10; Step: 1
Q2: Mín 1; Máx 9; Step: 1</t>
  </si>
  <si>
    <t>A1 = {{Q1}}*10 + {{Q2}}</t>
  </si>
  <si>
    <t>&lt;p&gt;Para transformar estas medidas en forma simple, hay que pasarlas a la unidad más pequeña.&lt;/p&gt;
Tabla:
dam  /m      /dm
{{T1}}/{{T2}}/{{Q2}}</t>
  </si>
  <si>
    <t>T1 = math.floor({{Q1}}/10)
T2 = {{Q1}}-math.floor({{Q1}}/10)*10</t>
  </si>
  <si>
    <t>{
    "id": "M3-MyM-3a-A-3",
    "stimulus": "&lt;p&gt;La manguera del jardín de Rodrigo mide &lt;span class=\"no-break\"&gt;{{Q1}} m&lt;/span&gt; y &lt;span class=\"no-break\"&gt;{{Q2}} dm&lt;/span&gt; de longitud. ¿A cuántos centímetros equivalen?&lt;/p&gt;",
    "template": "&lt;p&gt;La manguera mide &lt;span class=\"no-break\"&gt;{{response}} cm.&lt;/span&gt;&lt;/p&gt;",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255);\"&gt;&lt;strong&gt;dm&lt;/strong&gt;&lt;/span&gt;&lt;/td&gt;&lt;/tr&gt;&lt;tr&gt;&lt;td style=\"width: 33.3333%; text-align: center;\"&gt;{{T2}}&lt;/td&gt;&lt;td style=\"width: 33.3333%; text-align: center;\"&gt;{{Q2}}&lt;/td&gt;&lt;/tr&gt;&lt;/tbody&gt;&lt;/table&gt;",
    "seed": {
        "parameters": [
            {
                "name": "Q1",
                "label": null,
                "min": 1,
                "max": 10,
                "step": 1
            },
            {
                "name": "Q2",
                "label": null,
                "min": 1,
                "max": 9,
                "step": 1
            }
        ],
        "calculated": [
            {
                "name": "T1",
                "label": "",
                "function": "math.floor({{Q1}}/10)",
                "temp": true
            },
            {
                "name": "T2",
                "label": "",
                "function": "{{Q1}}-math.floor({{Q1}}/10)*10",
                "temp": true
            },
            {
                "name": "A1",
                "label": "",
                "function": "{{Q1}}*10 + {{Q2}}"
            }
        ],
        "uniques": true
    },
    "algorithm": {
        "name": "calculateOperation",
        "params": {
            "method": "equivLiteral",
            "keyboard": "NUMERICAL"
        }
    }
}</t>
  </si>
  <si>
    <t>Un cerro próximo a la ciudad tiene una altura de {{T1}} m. ¿Cómo se expresaría esta medida en forma compleja?
El cerro mide {{A1}} hm y {{A2}} m.</t>
  </si>
  <si>
    <t>Q1: Mín: 2;Máx: 9; Step: 1
Q2: Mín: 1;Máx: 99; Step: 1</t>
  </si>
  <si>
    <t>A1 = {{Q1}}
A2 = {{Q2}}
T1} = {{Q1}}*100+{{Q2}}</t>
  </si>
  <si>
    <t xml:space="preserve">&lt;p&gt;Para transformar esta medida en forma compleja, ayúdate de una tabla como esta:&lt;/p&gt;
Tabla:
hm/dam/m
{{Q1}}/{{T3}}/{{T4}}
</t>
  </si>
  <si>
    <t>T3 = math.floor({{Q2}}/10)
T4 = {{Q2}}-math.floor({{Q2}}/10)*10</t>
  </si>
  <si>
    <t>{"id":"M3-MyM-3a-A-4","stimulus":"&lt;p&gt;Un cerro próximo a la ciudad tiene una altura de {{T1}} m. ¿Cómo se expresaría esta medida en forma compleja?&lt;/p&gt;","template":"&lt;p&gt;El cerro mide {{response}} hm y {{response}} m.&lt;/p&gt;","hint":"&lt;p&gt;Una medida en forma simple se expresa con una sola unidad, mientras que en forma compleja se emplean dos o más unidades.&lt;/p&gt;","feedback":"&lt;p&gt;Para transformar esta medida en forma compleja, ayúdate de una tabla como esta:&lt;/p&gt;&lt;table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center;\"&gt;{{Q1}}&lt;/td&gt;&lt;td style=\"width: 33.3333%; text-align: center;\"&gt;{{T3}}&lt;/td&gt;&lt;td style=\"width: 33.3333%; text-align: center;\"&gt;{{T4}}&lt;/td&gt;&lt;/tr&gt;&lt;/tbody&gt;&lt;/table&gt;","seed":{"parameters":[{"name":"Q1","label":null,"min":2,"max":9,"step":1},{"name":"Q2","label":null,"min":1,"max":99,"step":1}],"calculated":[{"name":"A1","label":"","function":"{{Q1}}"},{"name":"A2","label":"","function":"{{Q2}}"},{"name":"T1","function":"{{Q1}}*100 + {{Q2}}","temp":true},{"name":"T3","label":"","function":"math.floor({{Q2}}/10)","temp":true},{"name":"T4","label":"","function":"{{Q2}}-math.floor({{Q2}}/10)*10","temp":true}],"uniques":true},"algorithm":{"name":"calculateOperation","params":{"method":"equivLiteral","keyboard":"NUMERICAL"}}}</t>
  </si>
  <si>
    <t>En una ciudad se ha construido un nuevo tramo de carretera de &lt;span class=\"no-break\"&gt;{{T1}} m.&lt;/span&gt; ¿Cómo se expresaría esa distancia en forma compleja?
Se han construido &lt;span class=\"no-break\"&gt;{{A1}} km&lt;/span&gt; y &lt;span class=\"no-break\"&gt;{{A2}} m&lt;/span&gt; de carretera.</t>
  </si>
  <si>
    <t>A1 = {{Q1}}
A2 = {{Q2}}
T1 = {{Q1}}*1000+{{Q2}}</t>
  </si>
  <si>
    <t>&lt;p&gt;Para transformar esta medida en forma compleja, ayúdate de una tabla como esta:&lt;/p&gt;
Tabla:
km/hm/dam/m
{{Q1}}/{{T3}}/{{T4}}/{{T5}}</t>
  </si>
  <si>
    <t>T3 = math.floor({{Q2}}/100)
T4 = math.flor(({{Q2}}-math.floor({{Q2}}/100)*100)/10)
T5 = {{Q2}}-math.floor({{Q2}}/10)*10-math.flor(({{Q2}}-math.floor({{Q2}}/100)*100)/100)*10</t>
  </si>
  <si>
    <t>{
    "id": "M3-MyM-3a-A-5",
    "stimulus": "&lt;p&gt;En una ciudad se ha construido un nuevo tramo de carretera de &lt;span class=\"no-break\"&gt;{{T1}} m.&lt;/span&gt; ¿Cómo se expresaría esa distancia en forma compleja?&lt;/p&gt;",
    "template": "&lt;p&gt;Se han construido &lt;span class=\"no-break\"&gt;{{response}} km&lt;/span&gt; y &lt;span class=\"no-break\"&gt;{{response}} m&lt;/span&gt; de carretera.&lt;/p&gt;",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255);\"&gt;&lt;strong&gt;km&lt;/strong&gt;&lt;/span&gt;&lt;/td&gt;&lt;td style=\"width: 24.9688%; background-color: #9FC1FD; text-align: center;\"&gt;&lt;span style=\"color: rgb(255, 255, 255);\"&gt;&lt;strong&gt;hm&lt;/strong&gt;&lt;/span&gt;&lt;/td&gt;&lt;td style=\"width: 24.9688%; background-color: #9FC1FD; text-align: center;\"&gt;&lt;span style=\"color: rgb(255, 255, 255);\"&gt;&lt;strong&gt;dam&lt;/strong&gt;&lt;/span&gt;&lt;/td&gt;&lt;td style=\"width: 24.9688%; background-color: #9FC1FD; text-align: center;\"&gt;&lt;span style=\"color: rgb(255, 255, 255);\"&gt;&lt;strong&gt;m&lt;/strong&gt;&lt;/span&gt;&lt;/td&gt;&lt;/tr&gt;&lt;tr&gt;&lt;td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
                "max": 999,
                "step": 1
            }
        ],
        "calculated": [
            {
                "name": "A1",
                "label": "",
                "function": "{{Q1}}"
            },
            {
                "name": "A2",
                "label": "",
                "function": "{{Q2}}"
            },
            {
                "name": "T1",
                "function": "{{Q1}}*1000 + {{Q2}}",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</si>
  <si>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M3-MyM-3b</t>
  </si>
  <si>
    <t>Ordena medidas de longitud dadas en forma simple y compleja (uno en forma simple, el otro en compleja)</t>
  </si>
  <si>
    <t>Ordena las siguientes longitudes de mayor a menor.
{{T1}} m
{{T2}} dm
{{T3}} cm
{{T4}} dam</t>
  </si>
  <si>
    <t>Q1: Mín = 1; Máx = 999; Step = 1
Q2: Mín = 1; Máx = 999; Step = 1
Q3: Mín = 1; Máx = 999; Step = 1
Q4: Mín = 1; Máx = 999; Step = 1</t>
  </si>
  <si>
    <t>T1 = {{Q1}}/100
T2 = {{Q2}}/10
T3 = {{Q3}}
T4 = {{Q1}}/1000
Ordenar según valores de Q1-Q4.</t>
  </si>
  <si>
    <t xml:space="preserve">Para comparar longitudes expresa todas las medidas en la misma unidad. </t>
  </si>
  <si>
    <t>&lt;p&gt;Para ordenar estas medidas de menor a mayor, convierte todas a la misma unidad y después compara sus cifras.&lt;/p&gt;
Imagen M3-MyM-3b-1
&lt;p&gt;{{T4}} dam = {{T4}} × 1 000 = {{Q4}} cm&lt;/p&gt;&lt;p&gt;{{T1}} m = {{T1}} × 100 = {{Q1}} cm&lt;/p&gt;&lt;p&gt;{{T2}} dm = {{T2}} × 10 = {{Q2}} cm&lt;/p&gt;&lt;p&gt;{{T3}} cm&lt;/p&gt;</t>
  </si>
  <si>
    <t>{"id":"M3-MyM-3b-I-1","stimulus":"&lt;p&gt;Arrastra y ordena las siguientes longitudes de mayor &lt;span style=\"color:#FF0000\";&gt;⭡&lt;/span&gt; a menor &lt;span style=\"color:#FF0000\";&gt;⭣&lt;/span&gt;.&lt;/p&gt;","hint":"&lt;p&gt;Transforma todas las medidas a la misma unidad.&lt;/p&gt;","feedback":"&lt;p&gt;Para ordenar estas medidas de mayor a menor, conviértelas todas a la misma unidad y después compáralas.&lt;/p&gt;&lt;div style=\"display:flex; justify-content:center;\"&gt;&lt;img src='https://blueberry-assets.oneclick.es/M3_MyM_3b_1.svg' width=\"500\"&gt;&lt;/div&gt;&lt;p&gt;{{T4}} dam = {{T4}} × 1 000 = {{Q4}} cm&lt;/p&gt;&lt;p&gt;{{T1}} m = {{T1}} × 100 = {{Q1}} cm&lt;/p&gt;&lt;p&gt;{{T2}} dm = {{T2}} × 10 = {{Q2}} cm&lt;/p&gt;&lt;p&gt;{{T3}}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t>
  </si>
  <si>
    <t>Ordena de menor a mayor las siguientes medidas de longitud.
{{T11}} dm y {{T12}} cm
{{T21}} m y {{T22}} cm
{{T3}} dm
{{T4}} cm</t>
  </si>
  <si>
    <t>Q1: Mín = 100; Máx = 999; Step = 1
Q2: Mín = 100; Máx = 999; Step = 1
Q3: Mín = 100; Máx = 999; Step = 1
Q4: Mín = 100; Máx = 999; Step = 1</t>
  </si>
  <si>
    <t>T11 = math.floor({{Q1}}/10)
T12 = {{Q1}}-math.floor({{Q1}}/10)*10
T21 = math.floor({{Q2}}/100)
T22 = {{Q2}}-math.floor({{Q2}}/100)*100
T3 = {{Q3}}/10
T4 = {{Q4}}
Ordenar según los valores de Q1-Q4</t>
  </si>
  <si>
    <t>¿Qué pide el enunciado?
Ordenar de menor a mayor las medidas de longitud. *
Ordenar de mayor a menor las medidas de longitud.
(Single choice)</t>
  </si>
  <si>
    <t>¿Cómo se comparan longitudes que están escritas en unidades diferentes?
Hay que convertir las longitudes a la misma unidad.*
La que tenga una cifra mayor a la izquierda es la de mayor longitud.
La que tenga la mayor unidad de longitud es la de mayor longitud.</t>
  </si>
  <si>
    <t>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</si>
  <si>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</si>
  <si>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id":"M3-MyM-3b-E-1","seed":{"parameters":[{"name":"Q1","label":null,"min":100,"max":999,"step":1},{"name":"Q2","label":null,"min":100,"max":999,"step":1},{"name":"Q3","label":null,"min":100,"max":999,"step":1},{"name":"Q4","label":null,"min":100,"max":999,"step":1}],"uniques":true},"scaffolding":[{"id":"step-0","stimulus":"&lt;p&gt;Arrastra y ordena de mayor &lt;span style=\"color:#FF0000\";&gt;⭡&lt;/span&gt; a menor &lt;span style=\"color:#FF0000\";&gt;⭣&lt;/span&gt; las siguientes medidas de longitud.&lt;/p&gt;","seed":{"parameters":[],"calculated":[{"name":"T11","function":"math.floor({{Q1}}/10)","temp":true},{"name":"T12","function":"{{Q1}}-(math.floor({{Q1}}/10)*10)","temp":true},{"name":"T21","function":"math.floor({{Q2}}/100)","temp":true},{"name":"T22","function":"{{Q2}}-(math.floor({{Q2}}/100)*100)","temp":true},{"name":"T3","function":"{{Q3}}/10","temp":true},{"name":"T4","function":"{{Q4}}","temp":true},{"name":"A1","label":"{{T11}} dm y {{T12}} cm","function":"{{Q1}}"},{"name":"A2","label":"{{T21}} m y {{T22}} cm","function":"{{Q2}}"},{"name":"A3","label":"{{T3}} dm","function":"{{Q3}}"},{"name":"A4","label":"{{T4}} cm","function":"{{Q4}}"}]},"algorithm":{"name":"orderNumbers","params":{"order":"desc"}}},{"id":"step-1","stimulus":"&lt;p&gt;¿Qué pide el enunciado?&lt;/p&gt;","seed":{"calculated":[{"name":"1-A1","label":"&lt;p&gt;Ordenar de mayor a menor las medidas de longitud.&lt;/p&gt;"},{"name":"1-A2","label":"&lt;p&gt;Ordenar de menor a mayor las medidas de longitud.&lt;/p&gt;","incorrect":true}]},"algorithm":{"name":"trueFalse","template":"Multiple choice – standard"}},{"id":"step-2","stimulus":"&lt;p&gt;¿Cómo se comparan longitudes que están escritas en unidades diferentes?&lt;/p&gt;","seed":{"calculated":[{"name":"2-A1","label":"&lt;p&gt;Hay que convertir las longitudes a la misma unidad.&lt;/p&gt;"},{"name":"2-A2","label":"&lt;p&gt;La que tenga una cifra mayor a la izquierda es la de mayor longitud.&lt;/p&gt;","incorrect":true},{"name":"2-A3","label":"&lt;p&gt;La que tenga la mayor unidad de longitud es la de mayor longitud.&lt;/p&gt;","incorrect":true}]},"algorithm":{"name":"trueFalse","template":"Multiple choice – standard"}},{"id":"step-3","stimulus":"&lt;p&gt;Ahora toma una de las cuatro medidas como ejemplo y conviértela a centímetros.&lt;/p&gt;","template":"&lt;p style=\"text-align: center\"&gt;{{T21}} m = {{T21}} × 100 = {{response}} cm&lt;/p&gt;&lt;p style=\"text-align: center\"&gt;{{T21}} m y {{T22}} cm = {{response}} cm&lt;/p&gt;","seed":{"calculated":[{"name":"T21","function":"math.floor({{Q2}}/100)","temp":true},{"name":"T22","function":"{{Q2}}-math.floor({{Q2}}/100)*100","temp":true},{"name":"3-A1","function":"math.floor({{Q2}}/100)*100"},{"name":"3-A2","function":"{{Q2}}"}]},"algorithm":{"name":"calculateOperation","params":{"method":"equivLiteral","keyboard":"NUMERICAL"}}},{"id":"step-4","stimulus":"&lt;p&gt;Repitiendo los cálculos del paso anterior, arrastra y ordena las medidas de menor a mayor.&lt;/p&gt;","seed":{"calculated":[{"name":"T11","function":"math.floor({{Q1}}/10)","temp":true},{"name":"T12","function":"{{Q1}}-math.floor({{Q1}}/10)*10","temp":true},{"name":"T21","function":"math.floor({{Q2}}/100)","temp":true},{"name":"T22","function":"{{Q2}}-math.floor({{Q2}}/100)*100","temp":true},{"name":"T3","function":"{{Q3}}/10","temp":true},{"name":"T4","function":"{{Q4}}","temp":true},{"name":"4-A1","label":"{{T11}} dm y {{T12}} cm = {{Q1}} cm","function":"{{Q1}}"},{"name":"4-A2","label":"{{T21}} m y {{T22}} cm = {{Q2}} cm","function":"{{Q2}}"},{"name":"4-A3","label":"{{T3}} dm = {{Q3}} cm","function":"{{Q3}}"},{"name":"4-A4","label":"{{T4}} cm","function":"{{Q4}}"}]},"algorithm":{"name":"orderNumbers","params":{"order":"desc"}}}]}</t>
  </si>
  <si>
    <t>Un granjero necesita &lt;span class=\"no-break\"&gt;{{Q1}} dam&lt;/span&gt; y &lt;span class=\"no-break\"&gt;{{Q2}} m&lt;/span&gt; de alambre para cercar el corral para los conejos y &lt;span class=\"no-break\"&gt;{{Q3}} cm&lt;/span&gt; para el corral de los pavos. ¿Cuántos cm mide el cerco de menor longitud? El cerco de menor longitud mide &lt;span class=\"no-break\"&gt;{{A1}} cm.&lt;/span&gt;</t>
  </si>
  <si>
    <r>
      <rPr>
        <rFont val="Calibri, Arial"/>
        <color theme="1"/>
        <sz val="12.0"/>
      </rPr>
      <t xml:space="preserve">Q1: </t>
    </r>
    <r>
      <rPr>
        <rFont val="Calibri, Arial"/>
        <color theme="1"/>
        <sz val="12.0"/>
      </rPr>
      <t>Mín: 1; Máx: 4; Step: 1</t>
    </r>
    <r>
      <rPr>
        <rFont val="Calibri, Arial"/>
        <color theme="1"/>
        <sz val="12.0"/>
      </rPr>
      <t xml:space="preserve">
Q2: Mín: 1; Máx: 9; Step: 1
Q3: Mín: 1010 ; Máx: 3990; Step: 20</t>
    </r>
  </si>
  <si>
    <t>A1 = math.min({{Q1}}*1000+{{Q2}}*100, {{Q3}})</t>
  </si>
  <si>
    <t>¿Cuánto alambre necesita el granjero para cada cerco?
Necesita &lt;span class=\"no-break\"&gt;{{A2}} dam&lt;/span&gt; y &lt;span class=\"no-break\"&gt;{{A3}} m&lt;/span&gt; para el corral de los conejos y &lt;span class=\"no-break\"&gt;{{A4}} cm&lt;/span&gt; para el corral de los pavos.
{{A2}} = {{Q1}}
{{A3}} = {{Q2}}
{{A4}} = {{Q3}}
(cloze math)</t>
  </si>
  <si>
    <t>Según el enunciado, ¿qué hay que obtener?
La longitud del cerco más pequeño en cm.*
La longitud del cerco más grande en cm.
La longitud total de ambos cercos en cm.
(single choice)</t>
  </si>
  <si>
    <t>Para comprobar cuál es el cerco más pequeño hay que comparar las dos medidas. ¿Cómo se comparan longitudes escritas en unidades diferentes?
Hay que convertir una de las longitudes a la unidad de la otra.*
La que tenga una cifra mayor a la izquierda es la de mayor longitud.
La que tenga la mayor unidad de longitud es la de mayor longitud.</t>
  </si>
  <si>
    <r>
      <rPr>
        <rFont val="Calibri, Arial"/>
        <color theme="1"/>
        <sz val="12.0"/>
      </rPr>
      <t xml:space="preserve">El cerco para conejos está expresado en forma compleja, convierte esta medida en la unidad del corral de los pavos. 
{{Q1}} dam × 1 000 + {{Q2}} m × 100 = {{A5}} cm
(cloze math)
</t>
    </r>
    <r>
      <rPr>
        <rFont val="Calibri, Arial"/>
        <color theme="1"/>
        <sz val="12.0"/>
      </rPr>
      <t>{{A5}} = {{Q1}}*1000+{{Q2}}*100</t>
    </r>
  </si>
  <si>
    <r>
      <rPr>
        <rFont val="Calibri, Arial"/>
        <color theme="1"/>
        <sz val="12.0"/>
      </rPr>
      <t xml:space="preserve">Por último, compara las cifras de las dos medidas. La cifra de menor valor corresponde al cerco de menor longitud.
El cerco de menor longitud mide {{A1}} cm.
</t>
    </r>
    <r>
      <rPr>
        <rFont val="Calibri, Arial"/>
        <color theme="1"/>
        <sz val="12.0"/>
      </rPr>
      <t xml:space="preserve">(cloze math)
</t>
    </r>
    <r>
      <rPr>
        <rFont val="Calibri, Arial"/>
        <color theme="1"/>
        <sz val="12.0"/>
      </rPr>
      <t xml:space="preserve">A1 =math.min({{Q1}}*1000+{{Q2}}*100, {{Q3}}) </t>
    </r>
  </si>
  <si>
    <t>{
    "id": "M3-MyM-3b-A-1",
    "seed": {
        "parameters": [
            {
                "name": "Q1",
                "label": null,
                "list": [
                    1,
                    2,
                    3,
                    4
                ]
            },
            {
                "name": "Q2",
                "label": null,
                "list": [
                    1,
                    2,
                    3,
                    4,
                    5,
                    6,
                    7,
                    8,
                    9
                ]
            },
            {
                "name": "Q3",
                "label": null,
                "min": 1010,
                "max": 3990,
                "step": 20
            }
        ],
        "uniques": true
    },
    "scaffolding": [
        {
            "id": "step-0",
            "stimulus": "&lt;p&gt;Un granjero necesita &lt;span class=\"no-break\"&gt;{{Q1}} dam&lt;/span&gt; y &lt;span class=\"no-break\"&gt;{{Q2}} m&lt;/span&gt; de alambre para cercar el corral para los conejos y &lt;span class=\"no-break\"&gt;{{Q3}} cm&lt;/span&gt; para el corral de los pavos. ¿Cuántos cm mide el cerco de menor longitud?&lt;/p&gt;",
            "template": "&lt;p&gt;El cerco de menor longitud mide &lt;span class=\"no-break\"&gt;{{response}} cm.&lt;/span&gt;&lt;/p&gt;",
            "seed": {
                "calculated": [
                    {
                        "name": "A1",
                        "label": "{{function}}",
                        "function": " math.min({{Q1}}*1000+{{Q2}}*100, {{Q3}})"
                    }
                ]
            },
            "algorithm": {
                "name": "calculateOperation",
                "params": {
                    "method": "equivLiteral",
                    "keyboard": "NUMERICAL"
                }
            }
        },
        {
            "id": "step-1",
            "stimulus": "&lt;p&gt;¿Cuánto alambre necesita el granjero para cada cerco?&lt;/p&gt;",
            "template": "&lt;p&gt;Necesita &lt;span class=\"no-break\"&gt;{{response}} dam&lt;/span&gt; y &lt;span class=\"no-break\"&gt;{{response}} m&lt;/span&gt; para el corral de los conejos y &lt;span class=\"no-break\"&gt;{{response}} cm&lt;/span&gt; para el corral de los pavos.&lt;/p&gt;",
            "seed": {
                "calculated": [
                    {
                        "name": "A2",
                        "label": "{{function}}",
                        "function": "{{Q1}}"
                    },
                    {
                        "name": "A3",
                        "label": "{{function}}",
                        "function": "{{Q2}}"
                    },
                    {
                        "name": "A4",
                        "label": "{{function}}",
                        "function": "{{Q3}}"
                    }
                ]
            },
            "algorithm": {
                "name": "calculateOperation",
                "params": {
                    "method": "equivLiteral",
                    "keyboard": "NUMERICAL"
                }
            }
        },
        {
            "id": "step-2",
            "stimulus": "&lt;p&gt;Según el enunciado, ¿qué hay que obtener?&lt;/p&gt;",
            "seed": {
                "parameters": [],
                "calculated": [
                    {
                        "name": "A1",
                        "label": "La longitud del cerco más pequeño en cm.",
                        "function": ""
                    },
                    {
                        "name": "A2",
                        "label": "La longitud del cerco más grande en cm.",
                        "function": "",
                        "incorrect": true
                    },
                    {
                        "name": "A3",
                        "label": "La longitud total de ambos cercos en cm.",
                        "function": "",
                        "incorrect": true
                    }
                ],
                "uniques": true
            },
            "algorithm": {
                "name": "trueFalse",
                "template": "Multiple choice – standard",
                "params": {
                    "countCorrect": 1,
                    "countIncorrect": 2,
                    "showCheckIcon": true
                }
            }
        },
        {
            "id": "step-3",
            "stimulus": "&lt;p&gt;Para comprobar cuál es el cerco más pequeño hay que comparar las dos medidas. ¿Cómo se comparan longitudes escritas en unidades diferentes?&lt;/p&gt;",
            "seed": {
                "parameters": [],
                "calculated": [
                    {
                        "name": "A1",
                        "label": "Hay que convertir una de las longitudes a la unidad de la otra.",
                        "function": ""
                    },
                    {
                        "name": "A2",
                        "label": "La que tenga una cifra mayor a la izquierda es la de mayor longitud.",
                        "function": "",
                        "incorrect": true
                    },
                    {
                        "name": "A3",
                        "label": "La que tenga la mayor unidad de longitud es la de mayor longitud.",
                        "function": "",
                        "incorrect": true
                    }
                ],
                "uniques": true
            },
            "algorithm": {
                "name": "trueFalse",
                "template": "Multiple choice – standard",
                "params": {
                    "countCorrect": 1,
                    "countIncorrect": 2,
                    "showCheckIcon": true
                }
            }
        },
        {
            "id": "step-4",
            "stimulus": "&lt;p&gt;El cerco para conejos está expresado en forma compleja, convierte esta medida a centímetros.&lt;/p&gt;",
            "template": "&lt;p&gt;{{Q1}} dam × 1 000 + {{Q2}} m × 100 = {{response}} cm&lt;/p&gt;",
            "seed": {
                "calculated": [
                    {
                        "name": "A5",
                        "label": "{{function}}",
                        "function": "{{Q1}}*1000+{{Q2}}*100"
                    }
                ]
            },
            "algorithm": {
                "name": "calculateOperation",
                "params": {
                    "method": "equivLiteral",
                    "keyboard": "NUMERICAL"
                }
            }
        },
        {
            "id": "step-5",
            "stimulus": "&lt;p&gt;Por último, compara las cifras de las dos medidas. La cifra de menor valor corresponde al cerco de menor longitud.&lt;/p&gt;",
            "template": "&lt;p&gt;El cerco de menor longitud mide {{response}} cm.&lt;/p&gt;",
            "seed": {
                "calculated": [
                    {
                        "name": "A5",
                        "label": "{{function}}",
                        "function": "A1 =math.min({{Q1}}*1000+{{Q2}}*100, {{Q3}}) "
                    }
                ]
            },
            "algorithm": {
                "name": "calculateOperation",
                "params": {
                    "method": "equivLiteral",
                    "keyboard": "NUMERICAL"
                }
            }
        }
    ]
}</t>
  </si>
  <si>
    <r>
      <rPr>
        <rFont val="Calibri"/>
        <color theme="1"/>
        <sz val="12.0"/>
      </rPr>
      <t>Melina</t>
    </r>
    <r>
      <rPr>
        <rFont val="Calibri"/>
        <color theme="1"/>
        <sz val="12.0"/>
      </rPr>
      <t xml:space="preserve"> compró una </t>
    </r>
    <r>
      <rPr>
        <rFont val="Calibri"/>
        <color theme="1"/>
        <sz val="12.0"/>
      </rPr>
      <t xml:space="preserve">cuerda </t>
    </r>
    <r>
      <rPr>
        <rFont val="Calibri"/>
        <color theme="1"/>
        <sz val="12.0"/>
      </rPr>
      <t xml:space="preserve">de &lt;span class=\"no-break\"&gt;{{Q1}} cm&lt;/span&gt; y su hermana, una de &lt;span class=\"no-break\"&gt;{{Q2}} m&lt;/span&gt; y &lt;span class=\"no-break\"&gt;{{Q3}} dm.&lt;/span&gt; ¿Cuántos </t>
    </r>
    <r>
      <rPr>
        <rFont val="Calibri"/>
        <color theme="1"/>
        <sz val="12.0"/>
      </rPr>
      <t>cm</t>
    </r>
    <r>
      <rPr>
        <rFont val="Calibri"/>
        <color theme="1"/>
        <sz val="12.0"/>
      </rPr>
      <t xml:space="preserve"> mide la </t>
    </r>
    <r>
      <rPr>
        <rFont val="Calibri"/>
        <color theme="1"/>
        <sz val="12.0"/>
      </rPr>
      <t xml:space="preserve">cuerda </t>
    </r>
    <r>
      <rPr>
        <rFont val="Calibri"/>
        <color theme="1"/>
        <sz val="12.0"/>
      </rPr>
      <t xml:space="preserve">más corta?
La cuerda de menor longitud mide &lt;span class=\"no-break\"&gt;{{A1}} </t>
    </r>
    <r>
      <rPr>
        <rFont val="Calibri"/>
        <color theme="1"/>
        <sz val="12.0"/>
      </rPr>
      <t>cm</t>
    </r>
    <r>
      <rPr>
        <rFont val="Calibri"/>
        <color theme="1"/>
        <sz val="12.0"/>
      </rPr>
      <t>.&lt;/span&gt;</t>
    </r>
  </si>
  <si>
    <r>
      <rPr>
        <rFont val="Calibri, Arial"/>
        <color theme="1"/>
        <sz val="12.0"/>
      </rPr>
      <t xml:space="preserve">Q1: Mín </t>
    </r>
    <r>
      <rPr>
        <rFont val="Calibri, Arial"/>
        <color theme="1"/>
        <sz val="12.0"/>
      </rPr>
      <t>100</t>
    </r>
    <r>
      <rPr>
        <rFont val="Calibri, Arial"/>
        <color theme="1"/>
        <sz val="12.0"/>
      </rPr>
      <t>; Máx 900; Step: 10
Q2: Mín 1; Máx 9; Step: 1
Q3: Mín 1; Máx 9; Step: 1</t>
    </r>
  </si>
  <si>
    <t>A1 = math.min({{Q1}},{{Q2}}*100+{{Q3}}*10)</t>
  </si>
  <si>
    <t>¿Cuánto mide cada cuerda?
La cuerda de Melina mide &lt;span class=\"no-break\"&gt;{{A2}} cm&lt;/span&gt; y la de su hermana, &lt;span class=\"no-break\"&gt;{{A3}} m&lt;/span&gt; y &lt;span class=\"no-break\"&gt;{{A4}} dm&lt;/span&gt;.
(Cloze math)
{{A2}} = {{Q1}}
{{A3}} = {{Q2}}
{{A4}} = {{Q3}}</t>
  </si>
  <si>
    <t>Según el enunciado, ¿qué hay que obtener?
La longitud de la cuerda más corta en cm.*
La longitud de la cuerda más larga en cm.
La longitud total de las dos cuerdas en cm.
(single choice)</t>
  </si>
  <si>
    <t>Para comprobar cuál es la longitud de la cuerda más corta, hay que comparar las dos medidas. ¿Cómo se comparan longitudes que están escritas en unidades diferentes?
Hay que convertir una de las longitudes a la unidad de la otra.*
La que tenga una cifra mayor a la izquierda, es la de mayor longitud.
La que tenga la mayor unidad de longitud, es la de mayor longitud.
(Single choice)</t>
  </si>
  <si>
    <r>
      <rPr>
        <rFont val="Calibri, Arial"/>
        <color theme="1"/>
        <sz val="12.0"/>
      </rPr>
      <t xml:space="preserve">La longitud de la cuerda de la hermana de Melina está expresada en forma compleja, convierte esta medida a los centímetros.
</t>
    </r>
    <r>
      <rPr>
        <rFont val="Calibri, Arial"/>
        <color theme="1"/>
        <sz val="12.0"/>
      </rPr>
      <t xml:space="preserve">{{Q2}} m × 100 + {{Q3}} dm × 10 = {{A5}} cm
</t>
    </r>
    <r>
      <rPr>
        <rFont val="Calibri, Arial"/>
        <color theme="1"/>
        <sz val="12.0"/>
      </rPr>
      <t xml:space="preserve">
(cloze math)
</t>
    </r>
    <r>
      <rPr>
        <rFont val="Calibri, Arial"/>
        <color theme="1"/>
        <sz val="12.0"/>
      </rPr>
      <t>{{A5}} = {{Q2}}*100+{{Q3}}*10</t>
    </r>
  </si>
  <si>
    <r>
      <rPr>
        <rFont val="Calibri, Arial"/>
        <color theme="1"/>
        <sz val="12.0"/>
      </rPr>
      <t xml:space="preserve">Por último, compara las cifras de las dos medidas. La cifra de menor valor corresponde a la cuerda de menor longitud.
La cuerda más corta mide {{A1}} cm.
</t>
    </r>
    <r>
      <rPr>
        <rFont val="Calibri, Arial"/>
        <color theme="1"/>
        <sz val="12.0"/>
      </rPr>
      <t xml:space="preserve">(cloze math)
</t>
    </r>
    <r>
      <rPr>
        <rFont val="Calibri, Arial"/>
        <color theme="1"/>
        <sz val="12.0"/>
      </rPr>
      <t xml:space="preserve">A1 =math.min({{Q1}}*1000+{{Q2}}*100, {{Q3}}) </t>
    </r>
  </si>
  <si>
    <t>{"id":"M3-MyM-3b-A-2","seed":{"parameters":[{"name":"Q1","label":null,"min":100,"max":900,"step":10},{"name":"Q2","label":null,"min":1,"max":9,"step":1},{"name":"Q3","label":null,"min":1,"max":9,"step":1}],"uniques":true},"scaffolding":[{"id":"step-0","stimulus":"&lt;p&gt;Melina compró una cuerda de &lt;span class=\"no-break\"&gt;{{Q1}} cm&lt;/span&gt; y su hermana, una de &lt;span class=\"no-break\"&gt;{{Q2}} m&lt;/span&gt; y &lt;span class=\"no-break\"&gt;{{Q3}} dm.&lt;/span&gt; ¿Cuántos cm mide la cuerda más corta?&lt;/p&gt;","template":"&lt;p&gt;La cuerda de menor longitud mide &lt;span class=\"no-break\"&gt;{{response}} cm.&lt;/span&gt;&lt;/p&gt;","seed":{"calculated":[{"name":"A1","label":"{{function}}","function":" math.min({{Q1}},{{Q2}}*100+{{Q3}}*10)"}]},"algorithm":{"name":"calculateOperation","params":{"method":"equivLiteral","keyboard":"NUMERICAL"}}},{"id":"step-1","stimulus":"&lt;p&gt;Según el enunciado, ¿qué hay que obtener?&lt;/p&gt;","seed":{"parameters":[],"calculated":[{"name":"A1","label":"La longitud de la cuerda más corta en cm.","function":""},{"name":"A2","label":"La longitud de la cuerda más larga en cm.","function":"","incorrect":true},{"name":"A3","label":"La longitud total de las dos cuerdas en cm.","function":"","incorrect":true}],"uniques":true},"algorithm":{"name":"trueFalse","template":"Multiple choice – standard","params":{"countCorrect":1,"countIncorrect":2,"showCheckIcon":true}}},{"id":"step-2","stimulus":"&lt;p&gt;Para comprobar cuál es la cuerda más pequeña hay que comparar las dos medidas. ¿Cómo se comparan longitudes escritas en unidades diferentes?&lt;/p&gt;","seed":{"parameters":[],"calculated":[{"name":"A1","label":"Hay que convertir una de las longitudes a la unidad de la otra.","function":""},{"name":"A2","label":"La que tenga una cifra mayor a la izquierda es la de mayor longitud.","function":"","incorrect":true},{"name":"A3","label":"La que tenga la mayor unidad de longitud es la de mayor longitud.","function":"","incorrect":true}],"uniques":true},"algorithm":{"name":"trueFalse","template":"Multiple choice – standard","params":{"countCorrect":1,"countIncorrect":2,"showCheckIcon":true}}},{"id":"step-3","stimulus":"&lt;p&gt;La longitud de la cuerda de la hermana de Melina está expresada en forma compleja, convierte esta medida a centímetros.&lt;/p&gt;","template":"&lt;p style=\"text-align: center\"&gt;{{Q2}} m × 100 + {{Q3}} dm × 10 = {{response}} cm&lt;/p&gt;","seed":{"calculated":[{"name":"A5","label":"{{function}}","function":" {{Q2}}*100+{{Q3}}*10"}]},"algorithm":{"name":"calculateOperation","params":{"method":"equivLiteral","keyboard":"NUMERICAL"}}},{"id":"step-5","stimulus":"&lt;p&gt;Por último, compara las cifras de las dos medidas. La cifra de menor valor corresponde a la cuerda de menor longitud.&lt;/p&gt;","template":"&lt;p&gt;La cuerda más corta mide {{response}} cm.&lt;/p&gt;","seed":{"calculated":[{"name":"A1","label":"{{function}}","function":"math.min({{Q1}},{{Q2}}*100+{{Q3}}*10)"}]},"algorithm":{"name":"calculateOperation","params":{"method":"equivLiteral","keyboard":"NUMERICAL"}}}]}</t>
  </si>
  <si>
    <r>
      <rPr>
        <rFont val="Calibri"/>
        <color theme="1"/>
        <sz val="12.0"/>
      </rPr>
      <t>Lucas, Pedro y Pablo juegan con sus canicas. Lucas la arroja a &lt;span class=\"no-break\"&gt;</t>
    </r>
    <r>
      <rPr>
        <rFont val="Calibri"/>
        <color theme="1"/>
        <sz val="12.0"/>
      </rPr>
      <t>{{T1}}</t>
    </r>
    <r>
      <rPr>
        <rFont val="Calibri"/>
        <color theme="1"/>
        <sz val="12.0"/>
      </rPr>
      <t xml:space="preserve"> dm&lt;/span&gt; y &lt;span class=\"no-break\"&gt;</t>
    </r>
    <r>
      <rPr>
        <rFont val="Calibri"/>
        <color theme="1"/>
        <sz val="12.0"/>
      </rPr>
      <t>{{T2}}</t>
    </r>
    <r>
      <rPr>
        <rFont val="Calibri"/>
        <color theme="1"/>
        <sz val="12.0"/>
      </rPr>
      <t xml:space="preserve"> cm&lt;/span&gt; del hoyo, Pedro a &lt;span class=\"no-break\"&gt;</t>
    </r>
    <r>
      <rPr>
        <rFont val="Calibri"/>
        <color theme="1"/>
        <sz val="12.0"/>
      </rPr>
      <t>{{T4}}</t>
    </r>
    <r>
      <rPr>
        <rFont val="Calibri"/>
        <color theme="1"/>
        <sz val="12.0"/>
      </rPr>
      <t xml:space="preserve"> cm&lt;/span&gt; y Pablo a &lt;span class=\"no-break\"&gt;{{Q4}} mm.&lt;/span&gt; Ordena de mayor a menor según la distancia al hoyo.</t>
    </r>
  </si>
  <si>
    <t>Q1: Mín: 100; Máx: 900; Step: 100
Q2: Mín: 10; Máx: 90; Step: 10
Q3: Mín: 100; Máx: 900; Step: 10
Q4: Mín: 1; Máx: 900; Step: 1</t>
  </si>
  <si>
    <t>Ordenar según valores de Q1, T3 y Q4
T1 = {{Q1}}/100
T2 = {{Q2}}/10
T3 = {{T1}}+{{T2}}
T4 = {{Q4}}/10</t>
  </si>
  <si>
    <t>¿Qué pide el enunciado?
Ordenar de mayor a menor las distancias al hoyo.*
Ordenar de menor a mayor las distancias al hoyo.  
(Single choice)</t>
  </si>
  <si>
    <t>¿Cómo se comparan longitudes escritas en unidades diferentes?
Hay que convertir las longitudes a la misma unidad.*
La que tenga una cifra mayor a la izquierda, es la de mayor longitud.
La que tenga la mayor unidad de longitud, es la de mayor longitud.</t>
  </si>
  <si>
    <t>Para ordenar las distintas medidas, hay que expresarlas en la misma unidad. ¿En qué tabla están las conversiones de unidades correctas?
Imagen M5-MyM-1b-3*
Imagen M5-MyM-1b-4
Imagen M5-MyM-1b-5
(Single choice)</t>
  </si>
  <si>
    <t>La distancia al hoyo de la canica de Lucas está expresada en forma compleja, convierte esta medida a los milímetros.
{{T1}} dm × 100 + {{T2}} cm × 10 = {{A1}} mm
(cloze math)
A1 = {{T1}}*100+{{T2}}*10</t>
  </si>
  <si>
    <t>Ahora, convierte a milímetros la distancia al hoyo de la canica de Pedro.
{{T4}} cm × 10 = {{A1}} mm
(cloze math)
A1 = {{T4}}*10</t>
  </si>
  <si>
    <t>Por último, compara las cifras de las tres distancias y ordénalas de mayor a menor.
{{Q1}} mm
{{T3}} mm
{{Q4}} mm
(Order list)</t>
  </si>
  <si>
    <t>{
    "id": "M3-MyM-3b-A-3",
    "seed": {
        "parameters": [
            {
                "name": "Q1",
                "label": null,
                "min": 100,
                "max": 900,
                "step": 100
            },
            {
                "name": "Q2",
                "label": null,
                "min": 10,
                "max": 90,
                "step": 10
            },
            {
                "name": "Q3",
                "label": null,
                "min": 100,
                "max": 900,
                "step": 10
            },
            {
                "name": "Q4",
                "label": null,
                "min": 1,
                "max": 900,
                "step": 1
            }
        ],
        "uniques": true
    },
    "scaffolding": [
        {
            "id": "step-0",
            "stimulus": "&lt;p&gt;Lucas, Pedro y Pablo juegan con sus canicas. Lucas la arroja a &lt;span class=\"no-break\"&gt;{{T1}} dm&lt;/span&gt; y &lt;span class=\"no-break\"&gt;{{T2}} cm&lt;/span&gt; del hoyo, Pedro a &lt;span class=\"no-break\"&gt;{{T3}} cm&lt;/span&gt; y Pablo a &lt;span class=\"no-break\"&gt;{{Q4}} mm.&lt;/span&gt; Arrastra y ordena de mayor &lt;span style=\"color:#FF0000\";&gt;⭡&lt;/span&gt; a menor &lt;span style=\"color:#FF0000\";&gt;⭣&lt;/span&gt; según la distancia al hoyo.&lt;/p&gt;",
            "seed": {
                "calculated": [
                    {
                        "name": "T1",
                        "label": "{{function}}",
                        "function": "{{Q1}}/100",
                        "temp": true
                    },
                    {
                        "name": "T2",
                        "label": "{{function}}",
                        "function": "{{Q2}}/10",
                        "temp": true
                    },
                    {
                        "name": "T3",
                        "label": "{{function}}",
                        "function": "{{T1}}+{{T2}}",
                        "temp": true
                    },
                    {
                        "name": "T4",
                        "label": "{{function}}",
                        "function": "{{Q4}}/10",
                        "temp": true
                    },
                    {
                        "name": "0-A1",
                        "label": "{{T1}} dm y {{T2}} cm",
                        "function": "{{Q1}}"
                    },
                    {
                        "name": "0-A2",
                        "label": "{{T3}} cm",
                        "function": "{{T3}}"
                    },
                    {
                        "name": "0-A3",
                        "label": "{{Q4}} mm",
                        "function": "{{Q4}}"
                    }
                ]
            },
            "algorithm": {
                "name": "orderNumbers",
                "params": {
                    "order": "desc"
                }
            }
        },
        {
            "id": "step-1",
            "stimulus": "&lt;p&gt;¿Cómo se comparan longitudes escritas en unidades diferentes?&lt;/p&gt;",
            "seed": {
                "calculated": [
                    {
                        "name": "1-A1",
                        "label": "Hay que convertir las longitudes a la misma unidad."
                    },
                    {
                        "name": "1-A2",
                        "label": "La que tenga una cifra mayor a la izquierda, es la de mayor longitud.",
                        "incorrect": true
                    },
                    {
                        "name": "1-A3",
                        "label": "La que tenga la mayor unidad de longitud, es la de mayor longitud.",
                        "incorrect": true
                    }
                ]
            },
            "algorithm": {
                "name": "trueFalse",
                "template": "Multiple choice – standard",
                "params": {
                    "countCorrect": 1,
                    "countIncorrect": 2,
                    "showCheckIcon": true
                }
            }
        },
        {
            "id": "step-2",
            "stimulus": "&lt;p&gt;Para ordenar las distintas medidas, hay que expresarlas en la misma unidad. ¿En qué tabla están las conversiones de unidades correctas?&lt;/p&gt;",
            "seed": {
                "parameters": [],
                "calculated": [
                    {
                        "name": "2-A1",
                        "label": "&lt;div style=\"display:flex; justify-content:center;\"&gt;&lt;img src=\"https://blueberry-assets.oneclick.es/M3_MyM_3b_1.svg\" width=\"500\"&gt;&lt;/img&gt;&lt;/div&gt;"
                    },
                    {
                        "name": "2-A2",
                        "label": "&lt;div style=\"display:flex; justify-content:center;\"&gt;&lt;img src=\"https://blueberry-assets.oneclick.es/M3_MyM_3b_2.svg\" width=\"500\"&gt;&lt;/img&gt;&lt;/div&gt;",
                        "incorrect": true
                    },
                    {
                        "name": "2-A3",
                        "label": "&lt;div style=\"display:flex; justify-content:center;\"&gt;&lt;img src=\"https://blueberry-assets.oneclick.es/M3_MyM_3b_3.svg\" width=\"500\"&gt;&lt;/img&gt;&lt;/div&gt;",
                        "incorrect": true
                    }
                ],
                "uniques": true
            },
            "algorithm": {
                "name": "trueFalse",
                "template": "Multiple choice – standard",
                "params": {
                    "countCorrect": 1,
                    "countIncorrect": 2,
                    "showCheckIcon": true
                }
            }
        },
        {
            "id": "step-3",
            "stimulus": "&lt;p&gt;La distancia al hoyo de la canica de Lucas está expresada en forma compleja, convierte esta medida a los milímetros.&lt;/p&gt;",
            "template": "&lt;p style=\"text-align: center\"&gt;{{T1}} dm × 100 + {{T2}} cm × 10 = {{response}} mm&lt;/p&gt;",
            "seed": {
                "parameters": [],
                "calculated": [
                    {
                        "name": "T1",
                        "label": "{{function}}",
                        "function": "{{Q1}}/100",
                        "temp": true
                    },
                    {
                        "name": "T2",
                        "label": "{{function}}",
                        "function": "{{Q2}}/10",
                        "temp": true
                    },
                    {
                        "name": "3-A1",
                        "label": "{{function}}",
                        "function": "{{T1}}*100+{{T2}}*10"
                    }
                ],
                "uniques": true
            },
            "algorithm": {
                "name": "calculateOperation",
                "params": {
                    "method": "equivLiteral",
                    "keyboard": "NUMERICAL"
                }
            }
        },
        {
            "id": "step-4",
            "stimulus": "&lt;p&gt;Ahora, convierte a milímetros la distancia al hoyo de la canica de Pedro.&lt;/p&gt;",
            "template": "&lt;p style=\"text-align: center\"&gt;{{T3}} cm × 10 = {{response}} mm&lt;/p&gt;",
            "seed": {
                "calculated": [
                    {
                        "name": "T1",
                        "label": "{{function}}",
                        "function": "{{Q1}}/100",
                        "temp": true
                    },
                    {
                        "name": "T2",
                        "label": "{{function}}",
                        "function": "{{Q2}}/10",
                        "temp": true
                    },
                    {
                        "name": "T3",
                        "label": "{{function}}",
                        "function": "{{T1}}+{{T2}}",
                        "temp": true
                    },
                    {
                        "name": "4-A5",
                        "label": "{{function}}",
                        "function": "{{T3}}*10"
                    }
                ]
            },
            "algorithm": {
                "name": "calculateOperation",
                "params": {
                    "method": "equivLiteral",
                    "keyboard": "NUMERICAL"
                }
            }
        },
        {
            "id": "step-5",
            "stimulus": "&lt;p&gt;Por último, arrastra y ordena de mayor &lt;span style=\"color:#FF0000\";&gt;⭡&lt;/span&gt; a menor &lt;span style=\"color:#FF0000\";&gt;⭣&lt;/span&gt; las tres medidas.&lt;/p&gt;",
            "seed": {
                "calculated": [
                    {
                        "name": "T1",
                        "label": "{{function}}",
                        "function": "{{Q1}}/100",
                        "temp": true
                    },
                    {
                        "name": "T2",
                        "label": "{{function}}",
                        "function": "{{Q2}}/10",
                        "temp": true
                    },
                    {
                        "name": "T3",
                        "label": "{{function}}",
                        "function": "{{T1}}+{{T2}}",
                        "temp": true
                    },
                    {
                        "name": "T4",
                        "label": "{{function}}",
                        "function": "{{Q4}}/10",
                        "temp": true
                    },
                    {
                        "name": "5-A1",
                        "label": "{{Q1}} mm",
                        "function": "{{Q1}}"
                    },
                    {
                        "name": "5-A2",
                        "label": "{{function}} mm",
                        "function": "{{T3}}*10"
                    },
                    {
                        "name": "5-A3",
                        "label": "{{Q4}} mm",
                        "function": "{{Q4}}"
                    }
                ]
            },
            "algorithm": {
                "name": "orderNumbers",
                "params": {
                    "order": "desc"
                }
            }
        }
    ]
}</t>
  </si>
  <si>
    <t>M3-MyM-4a</t>
  </si>
  <si>
    <t>Suma y resta unidades de longitud dadas en forma simple (números de entre 1 y 3 cifras)</t>
  </si>
  <si>
    <t>Selecciona el resultado de cada operación.
{{Q1}} {{Q11}} + {{Q2}} {{Q11}} = {{A1}}* | {{A2}} | {{A3}} {{Q11}}
{{T1}} {{Q12}} − {{Q3}} {{Q12}} = {{A4}}* | {{A5}} | {{A6}} {{Q12}}</t>
  </si>
  <si>
    <t>Q1-Q2: Mín 100;Máx 999; Step: 1
Q3-Q4: Mín 100;Máx 500; Step: 1
Q5-Q6: Mín = 10; Máx = 50; Step = 1
Q7-Q8: Mín = 10; Máx = 50; Step = 10
Q11-Q12: "km", "hm", "dam", "m", "dm", "cm", "mm"</t>
  </si>
  <si>
    <t>A1 = {{Q1}} + {{Q2}}
A2 = {{Q1}} + {{Q2}} - {{Q5}}
A3 = {{Q1}} + {{Q2}} + {{Q7}}
T1 = {{Q3}} + {{Q4}}
A4 = {{Q4}}
A5 = {{Q4}} + {{Q6}}
A6 = {{Q4}} + {{Q8}}</t>
  </si>
  <si>
    <t>&lt;p&gt;Para realizar sumas y restas con unidades de longitud, todas las medidas tienen que estar expresadas en la misma unidad.&lt;/p&gt;</t>
  </si>
  <si>
    <t>{"id":"M3-MyM-4a-I-1","stimulus":"&lt;p&gt;Selecciona el resultado de cada operación.&lt;/p&gt;","template":"&lt;p style=\"text-align: center\"&gt;{{Q1}} {{Q11}} + {{Q2}} {{Q11}} = {{response}} {{Q11}}&lt;/p&gt;&lt;p style=\"text-align: center\"&gt;{{T1}} {{Q12}} − {{Q3}} {{Q12}} = {{response}} {{Q12}}&lt;/p&gt;","hint":"&lt;p&gt;Para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t>
  </si>
  <si>
    <t>Selecciona el resultado de cada operacion.
{{T1}} {{Q12}} − {{Q3}} {{Q12}} = {{A4}}* | {{A5}} | {{A6}} {{Q12}}
{{Q1}} {{Q11}} + {{Q2}} {{Q11}} = {{A1}}* | {{A2}} | {{A3}} {{Q11}}</t>
  </si>
  <si>
    <t>A1 = {{Q1}} + {{Q2}}
A2 = {{Q1}} + {{Q2}} + {{Q5}}
A3 = {{Q1}} + {{Q2}} + {{Q7}}
T1 = {{Q3}} + {{Q4}}
A4 = {{Q4}}
A5 = {{Q4}}+{{Q6}}
A6 = {{Q4}}+{{Q8}}</t>
  </si>
  <si>
    <t>{"id":"M3-MyM-4a-I-2","stimulus":"&lt;p&gt;Selecciona el resultado de cada operación.&lt;/p&gt;","template":"&lt;p style=\"text-align: center\"&gt;{{T1}} {{Q12}} − {{Q3}} {{Q12}} = {{response}} {{Q12}}&lt;/p&gt;&lt;p style=\"text-align: center\"&gt;{{Q1}} {{Q11}} + {{Q2}} {{Q11}} = {{response}}{{Q11}}&lt;/p&gt;","hint":"&lt;p&gt;Para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t>
  </si>
  <si>
    <t>Realiza la siguiente suma.
{{Q1}} {{Q11}} + {{Q2}} {{Q11}} = {{A1}} {{Q11}}</t>
  </si>
  <si>
    <t>Q1: Mín 1;Máx 999; Step: 1
Q2: Mín 1;Máx 999; Step: 1
Q11: "km", "hm", "dam", "m", "dm", "cm", "mm"</t>
  </si>
  <si>
    <t>&lt;p&gt;Para realizar sumas con unidades de longitud, todas las medidas tienen que estar expresadas en la misma unidad.&lt;/p&gt;</t>
  </si>
  <si>
    <t>&lt;p&gt;Para realizar sumas on unidades de longitud, todas las medidas tienen que estar expresadas en la misma unidad.&lt;/p&gt;</t>
  </si>
  <si>
    <t>{"id":"M3-MyM-4a-E-1","stimulus":"&lt;p&gt;Realiza la siguiente suma.&lt;/p&gt;","template":"&lt;p style=\"text-align: center\"&gt;{{Q1}} {{Q11}} + {{Q2}} {{Q11}} = {{response}} {{Q11}}&lt;/p&gt;","hint":"&lt;p&gt;Para realizar sumas de unidades con longitud, todas las medidas tienen que estar expresadas en la misma unidad.&lt;/p&gt;","feedback":"&lt;p&gt;Para realizar sumas con unidades de longitud, todas las medidas tienen que estar expresadas en la misma unidad.&lt;/p&gt;","seed":{"parameters":[{"name":"Q1","label":null,"min":1,"max":999,"step":1},{"name":"Q2","label":null,"min":1,"max":999,"step":1},{"name":"Q11","list":["km","hm","dam","m","dm","cm","mm"]}],"calculated":[{"name":"A1","label":"{{function}}","function":"{{Q1}} + {{Q2}}"}],"uniques":true},"algorithm":{"name":"calculateOperation","params":{"method":"equivLiteral","keyboard":"NUMERICAL"}}}</t>
  </si>
  <si>
    <t>Realiza la siguiente resta.
{{T1}} {{Q12}} − {{Q3}} {{Q12}} = {{A2}} {{Q12}}</t>
  </si>
  <si>
    <t>Q3: Mín 100;Máx 800; Step: 1
Q4: Mín 100;Máx 800; Step: 1
Q12: "km", "hm", "dam", "m", "dm", "cm", "mm"</t>
  </si>
  <si>
    <t>T1 = {{Q3}} + {{Q4}}
A2 = {{Q4}}</t>
  </si>
  <si>
    <t>&lt;p&gt;Para realizar restas con unidades de longitud, todas las medidas tienen que estar expresadas en la misma unidad.&lt;/p&gt;</t>
  </si>
  <si>
    <t>{"id":"M3-MyM-4a-E-2","stimulus":"&lt;p&gt;Realiza la siguiente resta.&lt;/p&gt;","template":"&lt;p style=\"text-align: center\"&gt;{{T1}} {{Q12}} − {{Q3}} {{Q12}} = {{response}} {{Q12}}&lt;/p&gt;","hint":"&lt;p&gt;Para realizar restas de unidades con longitud, todas las medidas tienen que estar expresadas en la misma unidad.&lt;/p&gt;","feedback":"&lt;p&gt;Para realizar restas con unidades de longitud, todas las medidas tienen que estar expresadas en la misma unidad.&lt;/p&gt;","seed":{"parameters":[{"name":"Q3","label":null,"min":100,"max":800,"step":1},{"name":"Q4","label":null,"min":100,"max":800,"step":1},{"name":"Q12","list":["km","hm","dam","m","dm","cm","mm"]}],"calculated":[{"name":"T1","function":"{{Q3}} + {{Q4}}","temp":"true"},{"name":"A2","label":"{{function}}","function":"{{Q4}}"}],"uniques":true},"algorithm":{"name":"calculateOperation","params":{"method":"equivLiteral","keyboard":"NUMERICAL"}}}</t>
  </si>
  <si>
    <t>Noah tiene que pintar la valla de una granja que mide &lt;span class=\"no-break\"&gt;{{T1}} dam&lt;/span&gt; de longitud. Si lleva pintados &lt;span class=\"no-break\"&gt;{{Q1}} dam,&lt;/span&gt; ¿cuánto le queda por pintar?
Le quedan &lt;span class=\"no-break\"&gt;{{A1}} dam.&lt;/span&gt;</t>
  </si>
  <si>
    <t>Q1= Min = 2; Max = 20; Step = 1
Q2= Min = 2; Max = 20; Step = 1</t>
  </si>
  <si>
    <t>T1 = {{Q1}}+{{Q2}}
A1 = {{Q2}}</t>
  </si>
  <si>
    <t>{"id":"M3-MyM-4a-A-1","stimulus":"&lt;p&gt;Noah tiene que pintar la valla de una granja que mide &lt;span class=\"no-break\"&gt;{{T1}} dam&lt;/span&gt; de longitud. Si lleva pintados &lt;span class=\"no-break\"&gt;{{Q1}} dam,&lt;/span&gt; ¿cuánto le queda por pintar?&lt;/p&gt;","template":"&lt;p&gt;Le quedan &lt;span class=\"no-break\"&gt;{{response}} dam.&lt;/span&gt;&lt;/p&gt;","hint":"&lt;p&gt;Para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unidad.&lt;/p&gt;","seed":{"parameters":[{"name":"Q1","label":null,"min":2,"max":20,"step":1},{"name":"Q2","label":null,"min":2,"max":20,"step":1}],"calculated":[{"name":"T1","label":"{{function}}","function":"{{Q1}} + {{Q2}}","temp":"true"},{"name":"A1","label":"{{function}}","function":"{{Q2}}"}],"uniques":true},"algorithm":{"name":"calculateOperation","params":{"method":"equivLiteral","keyboard":"NUMERICAL"}}}</t>
  </si>
  <si>
    <t>Durante un desfile de carnaval, una comparsa ha andado &lt;span class=\"no-break\"&gt;{{Q2}} dam.&lt;/span&gt; Si el recorrido completo del desfile es de &lt;span class=\"no-break\"&gt;{{T1}} dam,&lt;/span&gt; ¿cuánto les falta para terminarlo?
Les quedan &lt;span class=\"no-break\"&gt;{{A1}} dam&lt;/span&gt; de recorrido.</t>
  </si>
  <si>
    <t xml:space="preserve">
Q1= Min = 110; Max = 250; Step = 10
Q2= Min = 10; Max = 100; Step = 1</t>
  </si>
  <si>
    <t>T1 = {{Q2}}+{{Q1}}
A1 = {{Q1}}</t>
  </si>
  <si>
    <t>{"id":"M3-MyM-4a-A-2","stimulus":"&lt;p&gt;Durante un desfile de carnaval, una comparsa ha andado &lt;span class=\"no-break\"&gt;{{Q2}} dam.&lt;/span&gt; Si el recorrido completo del desfile es de &lt;span class=\"no-break\"&gt;{{T1}} dam,&lt;/span&gt; ¿cuánto les falta para terminarlo?&lt;/p&gt;","template":"&lt;p&gt;Les quedan &lt;span class=\"no-break\"&gt;{{response}} dam&lt;/span&gt; de recorrido.&lt;/p&gt;","hint":"&lt;p&gt;Para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unidad.&lt;/p&gt;","seed":{"parameters":[{"name":"Q1","label":null,"min":110,"max":250,"step":10},{"name":"Q2","label":null,"min":10,"max":100,"step":1}],"calculated":[{"name":"T1","label":"{{function}}","function":"{{Q1}} + {{Q2}}","temp":"true"},{"name":"A1","label":"{{function}}","function":"{{Q1}}"}],"uniques":true},"algorithm":{"name":"calculateOperation","params":{"method":"equivLiteral","keyboard":"NUMERICAL"}}}</t>
  </si>
  <si>
    <t>Para poner electricidad en un pueblo se han necesitado &lt;span class=\"no-break\"&gt;{{Q1}} hm&lt;/span&gt; de cable, mientras que el pueblo vecino ha utilizado &lt;span class=\"no-break\"&gt;{{Q2}} hm.&lt;/span&gt; ¿Cuánto cable se ha usado para alumbrar a ambos pueblos?
Se han usado &lt;span class=\"no-break\"&gt;{{A1}} hm&lt;/span&gt; de cable.</t>
  </si>
  <si>
    <t>Q1= Min = 10; Max = 90; Step = 1
Q2= Min = 10; Max = 90; Step = 1</t>
  </si>
  <si>
    <t>{"id":"M3-MyM-4a-A-3","stimulus":"&lt;p&gt;Para poner electricidad en un pueblo se han necesitado &lt;span class=\"no-break\"&gt;{{Q1}} hm&lt;/span&gt; de cable, mientras que el pueblo vecino ha utilizado &lt;span class=\"no-break\"&gt;{{Q2}} hm.&lt;/span&gt; ¿Cuánto cable se ha usado para alumbrar a ambos pueblos?&lt;/p&gt;","template":"&lt;p&gt;Se han usado &lt;span class=\"no-break\"&gt;{{response}} hm&lt;/span&gt; de cable.&lt;/p&gt;","hint":"&lt;p&gt;Para realizar sumas con unidades de longitud, todas las medidas tienen que estar expresadas en la misma unidad.&lt;/p&gt;","feedback":"&lt;p&gt;Para realizar sumas con unidades de longitud, todas las medidas tienen que estar expresadas en la misma unidad.&lt;/p&gt;","seed":{"parameters":[{"name":"Q1","label":null,"min":10,"max":90,"step":1},{"name":"Q2","label":null,"min":10,"max":90,"step":1}],"calculated":[{"name":"A1","label":"{{function}}","function":"{{Q1}}+{{Q2}}"}],"uniques":true},"algorithm":{"name":"calculateOperation","params":{"method":"equivLiteral","keyboard":"NUMERICAL"}}}</t>
  </si>
  <si>
    <t>M3-MyM-4b</t>
  </si>
  <si>
    <t>Multiplica unidades de longitud dadas en forma simple (un factor de entre 2 y 3 cifras, el otro de 1)</t>
  </si>
  <si>
    <t>Arrastra el resultado y la unidad correctos de la siguiente multiplicación.
{{Q1}} {{Q11}} × {{Q2}} = {{A1}} {{A11}}</t>
  </si>
  <si>
    <t>Q1: Mín: 10;Máx: 999; Step: 1
Q2: Mín: 1;Máx: 9; Step: 1
Q4: Mín: 1;Máx: 9; Step: 1
Q11: "km", "hm", "dam", "m", "dm", "cm", "mm"
Q33: "km", "hm", "dam", "m", "dm", "cm", "mm"
Q44: "km", "hm", "dam", "m", "dm", "cm", "mm"
(uniques: true)</t>
  </si>
  <si>
    <t xml:space="preserve">
A1 = {{Q1}}*{{Q2}}
A11 = {{Q11}}
Distractores:
A3 = {{Q1}}+{{Q2}}
A5 = {{Q1}}*{{Q2}}+{{Q4}}
A6 = {{Q1}}*{{Q4}}
A33 = {{Q33}}
A44 = {{Q44}}</t>
  </si>
  <si>
    <t>Realiza la multiplicación y expresa el resultado en la unidad de longitud dada.</t>
  </si>
  <si>
    <t>&lt;p&gt;Para multiplicar una medida de longitud por un número, realiza la operación y expresa el resultado en esa misma unidad.&lt;/p&gt;</t>
  </si>
  <si>
    <t>{"id":"M3-MyM-4b-I-1","stimulus":"&lt;p&gt;Arrastra el resultado y la unidad correctos de la siguiente multiplicación.&lt;/p&gt;","template":"&lt;p style=\"text-align: center\"&gt;{{Q1}} {{Q11}} × {{Q2}} = {{response}} {{response}}&lt;/p&gt;","hint":"&lt;p&gt;Realiza la multiplicación y expresa el resultado en la unidad de longitud dada.&lt;/p&gt;","feedback":"&lt;p&gt;Para multiplicar una medida de longitud por un número, realiza la operación y expresa el resultado en esa misma unidad.&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t>
  </si>
  <si>
    <t>Realiza la siguiente multiplicación.
{{Q1}} {{Q11}} × {{Q2}} = {{A1}} {{Q11}}</t>
  </si>
  <si>
    <t>Q1: Mín: 10;Máx: 999; Step: 1
Q2: Mín: 1;Máx: 9; Step: 1
Q11: "km", "hm", "dam", "m", "dm", "cm", "mm"</t>
  </si>
  <si>
    <t>Realiza la multiplicación y comprueba que el resultado esté expresado en la unidad de longitud dada.</t>
  </si>
  <si>
    <t>&lt;p&gt;Para multiplicar una medida de longitud por un número, realiza la operación y expresa el resultado en esa misma unidad.&lt;/p&gt;
(No aplica T.individual)</t>
  </si>
  <si>
    <t>{"id":"M3-MyM-4b-E-1","stimulus":"&lt;p&gt;Realiza la siguiente multiplicación.&lt;/p&gt;","template":"&lt;p style=\"text-align: center\"&gt;{{Q1}} {{Q11}} × {{Q2}} = {{response}} {{Q11}}&lt;/p&gt;","hint":"&lt;p&gt;Realiza la multiplicación y comprueba que el resultado esté expresado en la unidad de longitud dada.&lt;/p&gt;","feedback":"&lt;p&gt;Para multiplicar una medida de longitud por un número, realiza la operación y expresa el resultado en esa misma unidad.&lt;/p&gt;","seed":{"parameters":[{"name":"Q1","label":null,"min":10,"max":999,"step":1},{"name":"Q2","label":null,"min":1,"max":9,"step":1},{"name":"Q11","list":["km","hm","dam","m","dm","cm","mm"]}],"calculated":[{"name":"A1","label":"{{function}}","function":"{{Q1}}*{{Q2}}"}],"uniques":true},"algorithm":{"name":"calculateOperation","params":{"method":"equivLiteral","keyboard":"NUMERICAL"}}}</t>
  </si>
  <si>
    <t>Un caracol recorre &lt;span class=\"no-break\"&gt;{{Q1}} m&lt;/span&gt; al día. En {{Q2}} días, ¿cuántos metros habrá recorrido?
El caracol habrá recorrido &lt;span class=\"no-break\"&gt;{{A1}} m.&lt;/span&gt;</t>
  </si>
  <si>
    <r>
      <rPr>
        <rFont val="Calibri"/>
        <color rgb="FF000000"/>
        <sz val="12.0"/>
      </rPr>
      <t>Q1: Mín:</t>
    </r>
    <r>
      <rPr>
        <rFont val="Calibri"/>
        <color rgb="FF000000"/>
        <sz val="12.0"/>
      </rPr>
      <t xml:space="preserve"> 10</t>
    </r>
    <r>
      <rPr>
        <rFont val="Calibri"/>
        <color rgb="FF000000"/>
        <sz val="12.0"/>
      </rPr>
      <t xml:space="preserve">;Máx: </t>
    </r>
    <r>
      <rPr>
        <rFont val="Calibri"/>
        <color rgb="FF000000"/>
        <sz val="12.0"/>
      </rPr>
      <t>24</t>
    </r>
    <r>
      <rPr>
        <rFont val="Calibri"/>
        <color rgb="FF000000"/>
        <sz val="12.0"/>
      </rPr>
      <t xml:space="preserve">; </t>
    </r>
    <r>
      <rPr>
        <rFont val="Calibri"/>
        <color rgb="FF000000"/>
        <sz val="12.0"/>
      </rPr>
      <t>Step: 1
Q2: Mín: 2;Máx: 9;Step: 1</t>
    </r>
  </si>
  <si>
    <t>Multiplica los metros que recorre el caracol en un día por el número de días.</t>
  </si>
  <si>
    <t>&lt;p&gt;Para conocer la distancia que recorrerá el caracol, multiplica {{Q1}} por {{Q2}} y expresa el producto en metros.&lt;/p&gt;</t>
  </si>
  <si>
    <t>{"id":"M3-MyM-4b-A-1","stimulus":"&lt;p&gt;Un caracol recorre &lt;span class=\"no-break\"&gt;{{Q1}} m&lt;/span&gt; al día. En {{Q2}} días, ¿cuántos metros habrá recorrido?&lt;/p&gt;","template":"&lt;p&gt;El caracol habrá recorrido &lt;span class=\"no-break\"&gt;{{response}} m.&lt;/span&gt;&lt;/p&gt;","hint":"&lt;p&gt;Multiplica los metros que recorre el caracol en un día por el número de días.&lt;/p&gt;","feedback":"&lt;p&gt;Para conocer la distancia que recorrerá el caracol, multiplica {{Q1}} por {{Q2}} y expresa el producto en metros.&lt;/p&gt;","seed":{"parameters":[{"name":"Q1","label":null,"min":10,"max":24,"step":1},{"name":"Q2","label":null,"min":2,"max":9,"step":1}],"calculated":[{"name":"A1","label":"{{function}}","function":"{{Q1}}*{{Q2}}"}],"uniques":true},"algorithm":{"name":"calculateOperation","params":{"method":"equivLiteral","keyboard":"NUMERICAL"}}}</t>
  </si>
  <si>
    <t>Cada piso de un edificio mide &lt;span class=\"no-break\"&gt;{{Q1}} cm&lt;/span&gt; de altura. ¿A cuántos centímetros de la calle se encuentra el techo del {{Q2}}.º piso?
El techo del {{Q2}}.º piso está a &lt;span class=\"no-break\"&gt;{{A1}} cm&lt;/span&gt; de la calle.</t>
  </si>
  <si>
    <t>Q1: Mín: 280; Máx: 350; Step: 1
Q2: Mín: 2; Máx: 9; Step: 1</t>
  </si>
  <si>
    <t>Multiplica los centímetros de altura de un piso por el número de pisos.</t>
  </si>
  <si>
    <t>&lt;p&gt;Para conocer a qué altura se encuentra el techo del {{Q2}}.º piso, multiplica {{Q1}} por {{Q2}} y expresa el producto en centímetros.&lt;/p&gt;</t>
  </si>
  <si>
    <t>{"id":"M3-MyM-4b-A-2","stimulus":"&lt;p&gt;Cada piso de un edificio mide &lt;span class=\"no-break\"&gt;{{Q1}} cm&lt;/span&gt; de altura. ¿A cuántos centímetros de la calle se encuentra el techo del {{Q2}}.º piso?&lt;/p&gt;","template":"&lt;p&gt;El techo del {{Q2}}.º piso está a &lt;span class=\"no-break\"&gt;{{response}} cm&lt;/span&gt; de la calle.&lt;/p&gt;","hint":"&lt;p&gt;Multiplica los centímetros de altura de un piso por el número de pisos.&lt;/p&gt;","feedback":"&lt;p&gt;Para conocer a qué altura se encuentra el techo del {{Q2}}.º piso, multiplica {{Q1}} por {{Q2}} y expresa el producto en centímetros.&lt;/p&gt;","seed":{"parameters":[{"name":"Q1","label":null,"min":280,"max":350,"step":1},{"name":"Q2","label":null,"min":2,"max":9,"step":1}],"calculated":[{"name":"A1","label":"{{function}}","function":"{{Q1}}*{{Q2}}"}],"uniques":true},"algorithm":{"name":"calculateOperation","params":{"method":"equivLiteral","keyboard":"NUMERICAL"}}}</t>
  </si>
  <si>
    <t>Un botánico ha comprobado que un árbol crece &lt;span class=\"no-break\"&gt;{{Q1}} dm&lt;/span&gt; al año. ¿Cuántos decímetros crecerá el árbol al cabo de {{Q2}} años?
El árbol crecerá {{A1}} dm.</t>
  </si>
  <si>
    <t>Q1: Mín 10; Máx 50; Step: 1
Q2: Mín 2; Máx 9; Step: 1</t>
  </si>
  <si>
    <t>Multiplica los decímetros que crece el árbol al año por el número de años.</t>
  </si>
  <si>
    <t>&lt;p&gt;Para conocer cuánto crecerá el árbol en {{Q2}} años, multiplica {{Q1}} por {{Q2}} y expresa el producto en decímetros.&lt;/p&gt;</t>
  </si>
  <si>
    <t>{"id":"M3-MyM-4b-A-3","stimulus":"&lt;p&gt;Un botánico ha comprobado que un árbol crece &lt;span class=\"no-break\"&gt;{{Q1}} dm&lt;/span&gt; al año. ¿Cuántos decímetros crecerá el árbol al cabo de {{Q2}} años?&lt;/p&gt;","template":"&lt;p&gt;El árbol crecerá {{response}} dm.&lt;/p&gt;","hint":"&lt;p&gt;Multiplica los decímetros que crece el árbol al año por el número de años.&lt;/p&gt;","feedback":"&lt;p&gt;Para conocer cuánto crecerá el árbol en {{Q2}} años, multiplica {{Q1}} por {{Q2}} y expresa el producto en decímetros.&lt;/p&gt;","seed":{"parameters":[{"name":"Q1","label":null,"min":10,"max":50,"step":1},{"name":"Q2","label":null,"min":2,"max":9,"step":1}],"calculated":[{"name":"A1","label":"{{function}}","function":"{{Q1}}*{{Q2}}"}],"uniques":true},"algorithm":{"name":"calculateOperation","params":{"method":"equivLiteral","keyboard":"NUMERICAL"}}}</t>
  </si>
  <si>
    <t>Una empresa utiliza {{Q1}} m de hilo de lana para tejer un par de calcetines. ¿Cuántos metros necesitará para coser {{Q2}} pares de calcetines?
Necesitará {{A1}} m de lana.</t>
  </si>
  <si>
    <t>Q1: Mín: 400; Máx: 500; Step: 1
Q2: Mín: 2; Máx: 9; Step: 1</t>
  </si>
  <si>
    <t>Multiplica los metros de lana para un par de calcetines por el número de calcetines.</t>
  </si>
  <si>
    <t>&lt;p&gt;Para conocer la lana necesaria, multiplica {{Q1}} por {{Q2}} y expresa el producto en metros.&lt;/p&gt;</t>
  </si>
  <si>
    <t>{"id":"M3-MyM-4b-A-4","stimulus":"&lt;p&gt;Una empresa utiliza {{Q1}} m de hilo de lana para tejer un par de calcetines. ¿Cuántos metros necesitará para coser {{Q2}} pares de calcetines?&lt;/p&gt;","template":"&lt;p&gt;Necesitará {{response}} m de lana.&lt;/p&gt;","hint":"&lt;p&gt;Multiplica los metros de lana para un par de calcetines por el número de calcetines.&lt;/p&gt;","feedback":"&lt;p&gt;Para conocer la lana necesaria, multiplica {{Q1}} por {{Q2}} y expresa el producto en metros.&lt;/p&gt;","seed":{"parameters":[{"name":"Q1","label":null,"min":400,"max":500,"step":1},{"name":"Q2","label":null,"min":2,"max":9,"step":1}],"calculated":[{"name":"A1","label":"{{function}}","function":"{{Q1}}*{{Q2}}"}],"uniques":true},"algorithm":{"name":"calculateOperation","params":{"method":"equivLiteral","keyboard":"NUMERICAL"}}}</t>
  </si>
  <si>
    <t>En una fábrica utilizan {{Q1}} cm de cinta adhesiva para empaquetar una caja. Si han empaquetado {{Q2}} cajas, ¿cuántos centímetros de cinta adhesiva se han utilizado?</t>
  </si>
  <si>
    <r>
      <rPr>
        <rFont val="Calibri"/>
        <color theme="1"/>
        <sz val="12.0"/>
      </rPr>
      <t xml:space="preserve">Q1: Mín: 10; Máx: </t>
    </r>
    <r>
      <rPr>
        <rFont val="Calibri"/>
        <color theme="1"/>
        <sz val="12.0"/>
      </rPr>
      <t>500</t>
    </r>
    <r>
      <rPr>
        <rFont val="Calibri"/>
        <color theme="1"/>
        <sz val="12.0"/>
      </rPr>
      <t>; Step: 1
Q2: Mín: 2; Máx: 9;Step: 1</t>
    </r>
  </si>
  <si>
    <t>Multiplica los centímetros de cinta adhesiva para una caja por el número de cajas.</t>
  </si>
  <si>
    <t>&lt;p&gt;Para conocer cuánta cinta adhesiva se ha necesitado, multiplica {{Q1}} por {{Q2}} y expresa el producto en centímetros.&lt;/p&gt;</t>
  </si>
  <si>
    <t>{"id":"M3-MyM-4b-A-5","stimulus":"&lt;p&gt;En una fábrica utilizan {{Q1}} cm de cinta adhesiva para empaquetar una caja. Si han empaquetado {{Q2}} cajas, ¿cuántos centímetros de cinta adhesiva se han utilizado?&lt;/p&gt;","template":"&lt;p&gt;Se ha utilizado {{response}} cm de cinta adhesiva.&lt;/p&gt;","hint":"&lt;p&gt;Multiplica los centímetros de cinta adhesiva para una caja por el número de cajas.&lt;/p&gt;","feedback":"&lt;p&gt;Para conocer cuánta cinta adhesiva se ha necesitado, multiplica {{Q1}} por {{Q2}} y expresa el producto en centímetros.&lt;/p&gt;","seed":{"parameters":[{"name":"Q1","label":null,"min":10,"max":500,"step":1},{"name":"Q2","label":null,"min":2,"max":9,"step":1}],"calculated":[{"name":"A1","label":"{{function}}","function":"{{Q1}}*{{Q2}}"}],"uniques":true},"algorithm":{"name":"calculateOperation","params":{"method":"equivLiteral","keyboard":"NUMERICAL"}}}</t>
  </si>
  <si>
    <t>M3-MyM-19a</t>
  </si>
  <si>
    <t>Reconoce el km, m y cm como unidades para medir longitudes o distancias</t>
  </si>
  <si>
    <t>Arrastra la unidad de longitud correcta a cada una de estas oraciones.
&lt;p&gt;{{Q1}} {{Q4}} {{response}}.&lt;/p&gt;&lt;p&gt;{{Q2}} {{Q5}} {{response}}.&lt;/p&gt;&lt;p&gt;{{Q3}} {{Q6}} {{response}}.&lt;/p&gt;</t>
  </si>
  <si>
    <t>Q1 = ["Los vasos de mi cocina tienen una altura de", "El lápiz verde de Mónica mide", "Uno de los dibujos de un libro mide de alto"]
Q2 = ["El ancho de la calle de Ernesto mide", "Como Elena vive en un tercer piso, su ventana está a una altura de", "La farola que hay delante de casa de Manuel mide"]
Q3 = ["Carlos se prepara para escalar una montaña que mide", "Estefanía va en coche a un pueblo que se encuentra a", "Irene va a participar en una carrera de"]
Q4 = min = 8; max = 15; step = 1
Q5 = min = 9; max = 15; step = 1
Q6 = min = 3; max = 8; step = 1</t>
  </si>
  <si>
    <t>A1 = "cm"
A2 = "m"
A3 = "km"</t>
  </si>
  <si>
    <t>&lt;p&gt;1 metro (m) es aproximadamente al altura de la encimera de una cocina o el ancho de una puerta.&lt;/p&gt;&lt;p&gt;1 kilómetro (km) es 1000 metros.&lt;/p&gt;&lt;p&gt;100 centímetros (cm) son 1 metro.&lt;/p&gt;</t>
  </si>
  <si>
    <t>&lt;p&gt;1 &lt;b&gt;metro&lt;/b&gt; (m) es aproximadamente al altura de la encimera de una cocina o el ancho de una puerta.&lt;/p&gt;&lt;p&gt;1 &lt;b&gt;kilómetro&lt;/b&gt; (km) es 1000 metros.&lt;/p&gt;&lt;p&gt;100 &lt;b&gt;centímetros&lt;/b&gt; (cm) son 1 metro.&lt;/p&gt;</t>
  </si>
  <si>
    <t>{
    "id": "M3-MyM-19a-I-1",
    "stimulus": "&lt;p&gt;Arrastra la unidad de longitud correcta a cada una de estas oraciones.&lt;/p&gt;",
    "template": "&lt;p&gt;{{Q1}} {{Q4}} {{response}}.&lt;/p&gt;&lt;p&gt;{{Q2}} {{Q5}} {{response}}.&lt;/p&gt;&lt;p&gt;{{Q3}} {{Q6}}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"cm"
            },
            {
                "name": "A2",
                "label": "m"
            },
            {
                "name": "A3",
                "label": "km"
            }
        ],
        "uniques": true
    },
    "algorithm": {
        "name": "calculateOperation",
        "template": "Cloze with drag &amp; drop"
    }
}</t>
  </si>
  <si>
    <t>Arrastra la unidad de longitud correcta a cada una de estas oraciones.
&lt;p&gt;{{Q2}} {{Q5}} {{response}}.&lt;/p&gt;&lt;p&gt;{{Q3}} {{Q6}} {{response}}.&lt;/p&gt;&lt;p&gt;{{Q1}} {{Q4}} {{response}}.&lt;/p&gt;</t>
  </si>
  <si>
    <t>A1 = "m"
A2 = "km"
A3 = "cm"</t>
  </si>
  <si>
    <t>{
    "id": "M3-MyM-19a-I-2",
    "stimulus": "&lt;p&gt;Arrastra la unidad de longitud correcta a cada una de estas oraciones.&lt;/p&gt;",
    "template": "&lt;p&gt;{{Q2}} {{Q5}} {{response}}.&lt;/p&gt;&lt;p&gt;{{Q3}} {{Q6}} {{response}}.&lt;/p&gt;&lt;p&gt;{{Q1}}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"m"
            },
            {
                "name": "A2",
                "label": "km"
            },
            {
                "name": "A3",
                "label": "cm"
            }
        ],
        "uniques": true
    },
    "algorithm": {
        "name": "calculateOperation",
        "template": "Cloze with drag &amp; drop"
    }
}</t>
  </si>
  <si>
    <t>Arrastra la unidad de longitud correcta a cada una de estas oraciones.
&lt;p&gt;{{Q3}} {{Q6}} {{response}}.&lt;/p&gt;&lt;p&gt;{{Q2}} {{Q5}} {{response}}.&lt;/p&gt;&lt;p&gt;{{Q1}} {{Q4}} {{response}}.&lt;/p&gt;</t>
  </si>
  <si>
    <t>A1 = "km"
A2 = "m"
A3 = "cm"</t>
  </si>
  <si>
    <t>{
    "id": "M3-MyM-19a-I-3",
    "stimulus": "&lt;p&gt;Arrastra la unidad de longitud correcta a cada una de estas oraciones.&lt;/p&gt;",
    "template": "&lt;p&gt;{{Q3}} {{Q6}} {{response}}.&lt;/p&gt;&lt;p&gt;{{Q2}} {{Q5}} {{response}}.&lt;/p&gt;&lt;p&gt;{{Q1}}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"Q2",
                "label": null,
                "list": [
                    "El ancho de la calle de Ernesto mide",
                    "Como Elena vive en un tercer piso, su ventana está a una altura de",
                    "La farola que hay delante de casa de Manuel mide"
                ]
            },
            {
                "name": "Q3",
                "label": null,
                "list": [
                    "Carlos se prepara para escalar una montaña que mide",
                    "Estefanía va en coche a un pueblo que se encuentra a",
                    "Irene va a participar en una carrera de"
                ]
            },
            {
                "name": "Q4",
                "label": null,
                "min": 8,
                "max": 15,
                "step": 1
            },
            {
                "name": "Q5",
                "label": null,
                "min": 9,
                "max": 15,
                "step": 1
            },
            {
                "name": "Q6",
                "label": null,
                "min": 3,
                "max": 8,
                "step": 1
            }
        ],
        "calculated": [
            {
                "name": "A1",
                "label": "km"
            },
            {
                "name": "A2",
                "label": "m"
            },
            {
                "name": "A3",
                "label": "cm"
            }
        ],
        "uniques": true
    },
    "algorithm": {
        "name": "calculateOperation",
        "template": "Cloze with drag &amp; drop"
    }
}</t>
  </si>
  <si>
    <t>Escoge la unidad de longitud adecuada.
&lt;p&gt;{{Q1}} {{Q4}} {{response}}.&lt;/p&gt;</t>
  </si>
  <si>
    <t>Dropdown</t>
  </si>
  <si>
    <t>Q1 = ["Los vasos de mi cocina tienen una altura de", "El lápiz verde de Mónica mide", "Uno de los dibujos de un libro mide de alto"]
Q4 = min = 8; max = 15; step = 1</t>
  </si>
  <si>
    <t>A1 = "cm"*, "m", "km"</t>
  </si>
  <si>
    <t>{
    "id": "M3-MyM-19a-E-1",
    "stimulus": "&lt;p&gt;Escoge la unidad de longitud adecuada.&lt;/p&gt;",
    "template": "&lt;p&gt;{{Q1}} {{Q4}}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"Q1",
                "label": null,
                "list": [
                    "Los vasos de mi cocina tienen una altura de",
                    "El lápiz verde de Mónica mide",
                    "Uno de los dibujos de un libro mide de alto"
                ]
            },
            {
                "name": "Q4",
                "label": null,
                "min": 8,
                "max": 15,
                "step": 1
            }
        ],
        "calculated": [
            {
                "name": "A1",
                "label": "cm",
                "group": 1
            },
            {
                "name": "A2",
                "label": "m",
                "group": 1,
                "incorrect": true
            },
            {
                "name": "A3",
                "label": "km",
                "group": 1,
                "incorrect": true
            }
        ],
        "uniques": true
    },
    "algorithm": {
        "name": "groupResponses",
        "template": "Cloze with drop down"
    }
}</t>
  </si>
  <si>
    <t>Escoge la unidad de longitud adecuada.
&lt;p&gt;{{Q2}} {{Q5}} {{response}}.&lt;/p&gt;</t>
  </si>
  <si>
    <t>Q2 = ["El ancho de la calle de Ernesto mide", "Como Elena vive en un tercer piso, su ventana está a una altura de", "La farola que hay delante de casa de Manuel mide"]
Q5 = min = 9; max = 15; step = 1</t>
  </si>
  <si>
    <t>A1 = "m"*, "cm", "km"</t>
  </si>
  <si>
    <t>{
    "id": "M3-MyM-19a-E-2",
    "stimulus": "&lt;p&gt;Escoge la unidad de longitud adecuada.&lt;/p&gt;",
    "template": "&lt;p&gt;{{Q2}} {{Q5}}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"Q2",
                "label": null,
                "list": [
                    "El ancho de la calle de Ernesto mide",
                    "Como Elena vive en un tercer piso, su ventana está a una altura de",
                    "La farola que hay delante de casa de Manuel mide"
                ]
            },
            {
                "name": "Q5",
                "label": null,
                "min": 9,
                "max": 15,
                "step": 1
            }
        ],
        "calculated": [
            {
                "name": "A1",
                "label": "cm",
                "group": 1,
                "incorrect": true
            },
            {
                "name": "A2",
                "label": "m",
                "group": 1
            },
            {
                "name": "A3",
                "label": "km",
                "group": 1,
                "incorrect": true
            }
        ],
        "uniques": true
    },
    "algorithm": {
        "name": "groupResponses",
        "template": "Cloze with drop down"
    }
}</t>
  </si>
  <si>
    <t>Escoge la unidad de longitud adecuada.
&lt;p&gt;{{Q3}} {{Q6}} {{response}}.&lt;/p&gt;</t>
  </si>
  <si>
    <t>Q3 = ["Carlos se prepara para escalar una montaña que mide", "Estefanía va en coche a un pueblo que se encuentra a", "Irene va a participar en una carrera de"]
Q6 = min = 3; max = 8; step = 1</t>
  </si>
  <si>
    <t>A1 = "km"*, "m", "cm"</t>
  </si>
  <si>
    <t>{
    "id": "M3-MyM-19a-E-3",
    "stimulus": "&lt;p&gt;Escoge la unidad de longitud adecuada.&lt;/p&gt;",
    "template": "&lt;p&gt;{{Q3}} {{Q6}} {{response}}.&lt;/p&gt;",
    "hint": "&lt;p&gt;1 metro (m) es aproximadamente al altura de la encimera de una cocina o el ancho de una puerta.&lt;/p&gt;&lt;p&gt;1 kilómetro (km) es 1000 metros.&lt;/p&gt;&lt;p&gt;100 centímetros (cm) son 1 metro.&lt;/p&gt;",
    "feedback": "&lt;p&gt;1 &lt;b&gt;metro&lt;/b&gt; (m) es aproximadamente al altura de la encimera de una cocina o el ancho de una puerta.&lt;/p&gt;&lt;p&gt;1 &lt;b&gt;kilómetro&lt;/b&gt; (km) es 1000 metros.&lt;/p&gt;&lt;p&gt;100 &lt;b&gt;centímetros&lt;/b&gt; (cm) son 1 metro.&lt;/p&gt;",
    "seed": {
        "parameters": [
            {
                "name": "Q3",
                "label": null,
                "list": [
                    "Carlos se prepara para escalar una montaña que mide",
                    "Estefanía va en coche a un pueblo que se encuentra a",
                    "Irene va a participar en una carrera de"
                ]
            },
            {
                "name": "Q6",
                "label": null,
                "min": 3,
                "max": 8,
                "step": 1
            }
        ],
        "calculated": [
            {
                "name": "A1",
                "label": "cm",
                "group": 1,
                "incorrect": true
            },
            {
                "name": "A2",
                "label": "m",
                "group": 1,
                "incorrect": true
            },
            {
                "name": "A3",
                "label": "km",
                "group": 1
            }
        ],
        "uniques": true
    },
    "algorithm": {
        "name": "groupResponses",
        "template": "Cloze with drop down"
    }
}</t>
  </si>
  <si>
    <t>M3-MyM-19b</t>
  </si>
  <si>
    <t>Establece equivalencias entre las diferentes unidades de longitud expresadas o no con abreviaturas (km, m y cm)</t>
  </si>
  <si>
    <t>&lt;p&gt;Determina si las siguientes equivalencias son correctas o incorrectas.&lt;/p&gt;</t>
  </si>
  <si>
    <t>True or False
*: options=Correcto,Incorrecto
*: countCorrect=2
*: countIncorrect=1</t>
  </si>
  <si>
    <t>Q1 = Min = 1; Max = 99; Step = 1
Q2 = Min = 1; Max = 99; Step = 1
Q3 = Min = 1; Max = 99; Step = 1
Q4 = Min = 1; Max = 99; Step = 1
Q5 = Min = 1; Max = 99; Step = 1
Q6 = Min = 10; Max = 90; Step = 10
Q7 = Min = 1; Max = 99; Step = 1
Q8 = Min = 1; Max = 99; Step = 1</t>
  </si>
  <si>
    <t>T1 = {{Q1}}*1000
T2 = {{Q2}}*1000
T3 = {{Q3}}*100
T4 = {{Q4}}*100
T5 = {{Q5}}*100
T6 = {{Q6}}*100
T7 = {{Q7}}*1000
T8 = {{Q8}}*1000
T9 = {{Q5}}*1000
T10 = {{Q6}}/10
T11 = {{Q7}}*100
T12 = {{Q8}}*10
A1={{Q1}} km = {{T1}} m#*
A2={{T2}} m = {{Q2}} km#*
A3={{Q3}} m = {{T3}} cm#*
A4={{T4}} cm = {{Q4}} m#*
A5={{Q5}} km = {{T5}} m#|&lt;p&gt;La equivalencia correcta es:&lt;/p&gt;&lt;p&gt;{{Q5}} km = {{Q5}} × 1000 = {{T9}} m&lt;/p&gt;
A6={{T6}} m = {{Q6}} km#|&lt;p&gt;La equivalencia correcta es:&lt;/p&gt;&lt;p&gt;{{T6}} m = {{T6}} : 1000 = {{T10}} km&lt;/p&gt;
A7={{Q7}} m = {{T7}} cm#|&lt;p&gt;La equivalencia correcta es:&lt;/p&gt;&lt;p&gt;{{Q7}} m = {{Q7}} × 100 = {{T11}} cm&lt;/p&gt;
A8={{T8}} cm = {{Q8}} m#|&lt;p&gt;La equivalencia correcta es:&lt;/p&gt;&lt;p&gt;{{T8}} m = {{T8}} : 100 = {{T12}} km&lt;/p&gt;</t>
  </si>
  <si>
    <t>&lt;p&gt;Las equivalencias entre kilómetros, metros y centímetros son:&lt;/p&gt;&lt;p&gt;1 km = 1000 m&lt;/p&gt;&lt;p&gt;1 m = 100 cm&lt;/p&gt;</t>
  </si>
  <si>
    <t>{
    "id": "M3-MyM-19b-I-1",
    "stimulus": "&lt;p&gt;Determina si las siguientes equivalencias son correctas o incorrectas.&lt;/p&gt;",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
    "seed": {
        "parameters": [
            {
                "name": "Q1",
                "label": null,
                "min": 1,
                "max": 99,
                "step": 1
            },
            {
                "name": "Q2",
                "label": null,
                "min": 1,
                "max": 99,
                "step": 1
            },
            {
                "name": "Q3",
                "label": null,
                "min": 1,
                "max": 99,
                "step": 1
            },
            {
                "name": "Q4",
                "label": null,
                "min": 1,
                "max": 99,
                "step": 1
            },
            {
                "name": "Q5",
                "label": null,
                "min": 1,
                "max": 99,
                "step": 1
            },
            {
                "name": "Q6",
                "label": null,
                "min": 10,
                "max": 90,
                "step": 10
            },
            {
                "name": "Q7",
                "label": null,
                "min": 1,
                "max": 99,
                "step": 1
            },
            {
                "name": "Q8",
                "label": null,
                "min": 1,
                "max": 99,
                "step": 1
            }
        ],
        "calculated": [
            {
                "name": "T1",
                "label": "{{function}}",
                "function": "{{Q1}}*1000",
                "temp": true
            },
            {
                "name": "T2",
                "label": "{{function}}",
                "function": "{{Q2}}*1000",
                "temp": true
            },
            {
                "name": "T3",
                "label": "{{function}}",
                "function": "{{Q3}}*100",
                "temp": true
            },
            {
                "name": "T4",
                "label": "{{function}}",
                "function": "{{Q4}}*100",
                "temp": true
            },
            {
                "name": "T5",
                "label": "{{function}}",
                "function": "{{Q5}}*100",
                "temp": true
            },
            {
                "name": "T6",
                "label": "{{function}}",
                "function": "{{Q6}}*100",
                "temp": true
            },
            {
                "name": "T7",
                "label": "{{function}}",
                "function": "{{Q7}}*1000",
                "temp": true
            },
            {
                "name": "T8",
                "label": "{{function}}",
                "function": "{{Q8}}*1000",
                "temp": true
            },
            {
                "name": "T9",
                "label": "{{function}}",
                "function": "{{Q5}}*1000",
                "temp": true
            },
            {
                "name": "T10",
                "label": "{{function}}",
                "function": "{{Q6}}/10",
                "temp": true
            },
            {
                "name": "T11",
                "label": "{{function}}",
                "function": "{{Q7}}*100",
                "temp": true
            },
            {
                "name": "T12",
                "label": "{{function}}",
                "function": "{{Q8}}*10",
                "temp": true
            },
            {
                "name": "A1",
                "label": "{{Q1}} km = {{T1}} m"
            },
            {
                "name": "A2",
                "label": "{{T2}} m = {{Q2}} km"
            },
            {
                "name": "A3",
                "label": "{{Q3}} m = {{T3}} cm"
            },
            {
                "name": "A4",
                "label": "{{T4}} cm = {{Q4}} m"
            },
            {
                "name": "A5",
                "label": "{{Q5}} km = {{T5}} m",
                "function": "",
                "incorrect": true,
                "feedback": "&lt;p&gt;La equivalencia correcta es:&lt;/p&gt;&lt;p&gt;{{Q5}} km = {{Q5}} × 1000 = {{T9}} m&lt;/p&gt;"
            },
            {
                "name": "A6",
                "label": "{{T6}} m = {{Q6}} km",
                "function": "",
                "incorrect": true,
                "feedback": "&lt;p&gt;La equivalencia correcta es:&lt;/p&gt;&lt;p&gt;{{T6}} m = {{T6}} : 1000 = {{T10}} km&lt;/p&gt;"
            },
            {
                "name": "A7",
                "label": "{{Q7}} m = {{T7}} cm",
                "function": "",
                "incorrect": true,
                "feedback": "&lt;p&gt;La equivalencia correcta es:&lt;/p&gt;&lt;p&gt;{{Q7}} m = {{Q7}} × 100 = {{T11}} cm&lt;/p&gt;"
            },
            {
                "name": "A8",
                "label": "{{T8}} cm = {{Q8}} m",
                "function": "",
                "incorrect": true,
                "feedback": "&lt;p&gt;La equivalencia correcta es:&lt;/p&gt;&lt;p&gt;{{T8}} cm = {{T8}} : 100 = {{T12}} m&lt;/p&gt;"
            }
        ],
        "uniques": true
    },
    "algorithm": {
        "name": "trueFalse",
        "template": "Choice matrix – inline",
        "params": {
            "countCorrect": 2,
            "countIncorrect": 1,
            "showCheckIcon": false,
            "options": [
                "Correcto",
                "Incorrecto"
            ]
        }
    }
}</t>
  </si>
  <si>
    <t>Calcula esta equivalencia.
{{Q1}} km = {{response}} m</t>
  </si>
  <si>
    <t>Q1 = Min = 1; Max = 99; Step = 1</t>
  </si>
  <si>
    <t>&lt;p&gt;Las equivalencias entre kilómetros, metros y centímetros son:&lt;/p&gt;&lt;p&gt;1 km = 1000 m&lt;/p&gt;&lt;p&gt;1 m = 100 cm&lt;/p&gt;&lt;p&gt;Por eso, en este caso:&lt;/p&gt;&lt;p&gt;{{Q1}} km = {{Q1}} × 1000 = {{A1}} m</t>
  </si>
  <si>
    <t>{
    "id": "M3-MyM-19b-E-1",
    "stimulus": "&lt;p&gt;Calcula esta equivalencia.&lt;/p&gt;",
    "template": "&lt;p style=\"text-align: center\"&gt;{{Q1}} km = {{response}} 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km = {{Q1}} × 1000 = {{A1}} m",
    "seed": {
        "parameters": [
            {
                "name": "Q1",
                "label": null,
                "min": 1,
                "max": 99,
                "step": 1
            }
        ],
        "calculated": [
            {
                "name": "A1",
                "label": "{{function}}",
                "function": "{{Q1}}*1000"
            }
        ],
        "uniques": true
    },
    "algorithm": {
        "name": "calculateOperation",
        "params": {
            "method": "equivLiteral",
            "keyboard": "NUMERICAL"
        }
    }
}</t>
  </si>
  <si>
    <t>Calcula esta equivalencia.
{{Q1}} m = {{response}} cm</t>
  </si>
  <si>
    <t>&lt;p&gt;Las equivalencias entre kilómetros, metros y centímetros son:&lt;/p&gt;&lt;p&gt;1 km = 1000 m&lt;/p&gt;&lt;p&gt;1 m = 100 cm&lt;/p&gt;&lt;p&gt;Por eso, en este caso:&lt;/p&gt;&lt;p&gt;{{Q1}} m = {{Q1}} × 100 = {{A1}} cm&lt;/p&gt;</t>
  </si>
  <si>
    <t>{
    "id": "M3-MyM-19b-E-2",
    "stimulus": "&lt;p&gt;Calcula esta equivalencia.&lt;/p&gt;",
    "template": "&lt;p style=\"text-align: center\"&gt;{{Q1}} m = {{response}} cm&lt;/p&gt;",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m = {{Q1}} × 100 = {{A1}} cm",
    "seed": {
        "parameters": [
            {
                "name": "Q1",
                "label": null,
                "min": 1,
                "max": 99,
                "step": 1
            }
        ],
        "calculated": [
            {
                "name": "A1",
                "label": "{{function}}",
                "function": "{{Q1}}*100"
            }
        ],
        "uniques": true
    },
    "algorithm": {
        "name": "calculateOperation",
        "params": {
            "method": "equivLiteral",
            "keyboard": "NUMERICAL"
        }
    }
}</t>
  </si>
  <si>
    <t>Calcula esta equivalencia.
{{T1}} m = {{response}} km</t>
  </si>
  <si>
    <t>T1 = {{Q1}}*1000
A1 = {{Q1}}</t>
  </si>
  <si>
    <t>&lt;p&gt;Las equivalencias entre kilómetros, metros y centímetros son:&lt;/p&gt;&lt;p&gt;1 km = 1000 m&lt;/p&gt;&lt;p&gt;1 m = 100 cm&lt;/p&gt;&lt;p&gt;Por eso, en este caso:&lt;/p&gt;&lt;p&gt;{{T1}} m = {{T1}} : 1000 = {{A1}} km&lt;/p&gt;</t>
  </si>
  <si>
    <t>{
    "id": "M3-MyM-19b-E-3",
    "stimulus": "&lt;p&gt;Calcula esta equivalencia.&lt;/p&gt;",
    "template": "&lt;p style=\"text-align: center\"&gt;{{T1}} m = {{response}} km&lt;/p&gt;",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center\"&gt;{{T1}} m = {{T1}} : 1000 = {{A1}} km&lt;/p&gt;",
    "seed": {
        "parameters": [
            {
                "name": "Q1",
                "label": null,
                "min": 1,
                "max": 99,
                "step": 1
            }
        ],
        "calculated": [
            {
                "name": "T1",
                "label": "{{function}}",
                "function": "{{Q1}}*1000",
                "temp": true
            },
            {
                "name": "A1",
                "label": "{{function}}",
                "function": "{{Q1}}"
            }
        ],
        "uniques": true
    },
    "algorithm": {
        "name": "calculateOperation",
        "params": {
            "method": "equivLiteral",
            "keyboard": "NUMERICAL"
        }
    }
}</t>
  </si>
  <si>
    <t>Las casas de Juan y Miriam están separadas {{T1}} m. ¿A cuántos kilómetros equivalen?
{{response}} km</t>
  </si>
  <si>
    <t>Q1= Min = 2; Max =10; Step = 1</t>
  </si>
  <si>
    <t>T1={{Q1}}*1000
A1={{Q1}}</t>
  </si>
  <si>
    <t>{
    "id": "M3-MyM-19b-A-1",
    "stimulus": "&lt;p&gt;Las casas de Juan y Miriam están separadas {{T1}} m. ¿A cuántos kilómetros equivalen?&lt;/p&gt;",
    "template": "&lt;p&gt;Equivalen a {{response}} km&lt;/p&gt;",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center\"&gt;{{T1}} m = {{T1}} : 1000 = {{A1}} km&lt;/p&gt;",
    "seed": {
        "parameters": [
            {
                "name": "Q1",
                "label": null,
                "min": 2,
                "max": 10,
                "step": 1
            }
        ],
        "calculated": [
            {
                "name": "T1",
                "label": "{{function}}",
                "function": "{{Q1}}*1000",
                "temp": true
            },
            {
                "name": "A1",
                "label": "{{function}}",
                "function": "{{Q1}}"
            }
        ],
        "uniques": true
    },
    "algorithm": {
        "name": "calculateOperation",
        "params": {
            "method": "equivLiteral",
            "keyboard": "NUMERICAL"
        }
    }
}</t>
  </si>
  <si>
    <t>Un ovillo de lana tiene una longitud de {{Q1}} m. ¿A cuántos centímetros equivalen?
{{response}} cm</t>
  </si>
  <si>
    <t>Q1= Min = 200; Max =400; Step = 1</t>
  </si>
  <si>
    <t>A1={{Q1}}*100</t>
  </si>
  <si>
    <t>{
    "id": "M3-MyM-19b-A-2",
    "stimulus": "&lt;p&gt;Un ovillo de lana tiene una longitud de {{Q1}} m. ¿A cuántos centímetros equivalen?&lt;/p&gt;",
    "template": "&lt;p&gt;Equivalen a {{response}} cm&lt;/p&gt;",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m = {{Q1}} × 100 = {{A1}} cm&lt;/p&gt;",
    "seed": {
        "parameters": [
            {
                "name": "Q1",
                "label": null,
                "min": 200,
                "max": 400,
                "step": 1
            }
        ],
        "calculated": [
            {
                "name": "A1",
                "label": "{{function}}",
                "function": "{{Q1}}*100"
            }
        ],
        "uniques": true
    },
    "algorithm": {
        "name": "calculateOperation",
        "params": {
            "method": "equivLiteral",
            "keyboard": "NUMERICAL"
        }
    }
}</t>
  </si>
  <si>
    <t>Una avenida de una gran ciudad tiene una longitud de {{Q1}} km. ¿A cuántos metros equivalen?
{{response}} m</t>
  </si>
  <si>
    <t>Q1=Min=3;Max=11;Step=1</t>
  </si>
  <si>
    <t>A1={{Q1}}*1000</t>
  </si>
  <si>
    <t>&lt;p&gt;Las equivalencias entre kilómetros, metros y centímetros son:&lt;/p&gt;&lt;p&gt;1 km = 1000 m&lt;/p&gt;&lt;p&gt;1 m = 100 cm&lt;/p&gt;&lt;p&gt;Por eso, en este caso:&lt;/p&gt;&lt;p&gt;{{Q1}} m = {{Q1}} × 1000 = {{A1}} km&lt;/p&gt;</t>
  </si>
  <si>
    <t>{
    "id": "M3-MyM-19b-A-3",
    "stimulus": "&lt;p&gt;Una avenida de una gran ciudad tiene una longitud de {{Q1}} km. ¿A cuántos metros equivalen?&lt;/p&gt;",
    "template": "&lt;p&gt;Equivalen a {{response}} m&lt;/p&gt;",
    "hint": "&lt;p&gt;Las equivalencias entre kilómetros, metros y centímetros son:&lt;/p&gt;&lt;p style=\"text-align: center\"&gt;1 km = 1000 m&lt;/p&gt;&lt;p style=\"text-align: center\"&gt;1 m = 100 cm&lt;/p&gt;",
    "feedback": "&lt;p&gt;Las equivalencias entre kilómetros, metros y centímetros son:&lt;/p&gt;&lt;p style=\"text-align: center\"&gt;1 km = 1000 m&lt;/p&gt;&lt;p style=\"text-align: center\"&gt;1 m = 100 cm&lt;/p&gt;&lt;p&gt;Por eso, en este caso:&lt;/p&gt;&lt;p style=\"text-align: center\"&gt;{{Q1}} km = {{Q1}} × 1000 = {{A1}} m&lt;/p&gt;",
    "seed": {
        "parameters": [
            {
                "name": "Q1",
                "label": null,
                "min": 3,
                "max": 11,
                "step": 1
            }
        ],
        "calculated": [
            {
                "name": "A1",
                "label": "{{function}}",
                "function": "{{Q1}}*1000"
            }
        ],
        "uniques": true
    },
    "algorithm": {
        "name": "calculateOperation",
        "params": {
            "method": "equivLiteral",
            "keyboard": "NUMERICAL"
        }
    }
}</t>
  </si>
  <si>
    <t>M3-MyM-19c</t>
  </si>
  <si>
    <t>Ordena medidas de longitud dadas en la misma unidad (km, m y cm)</t>
  </si>
  <si>
    <t>&lt;p&gt;Elige la opción correcta.&lt;/p&gt;</t>
  </si>
  <si>
    <t>Q1 = Min = 100; Max = 999; Step = 1
Q2 = Min = 100; Max = 999; Step = 1
Q3 = Min = 100; Max = 999; Step = 1
Q4 = list = km,m,cm</t>
  </si>
  <si>
    <t>T1 = math.min({{Q1}}, {{Q2}}, {{Q3}})
T2 = {{Q1}} + {{Q2}} + {{Q3}} - math.min({{Q1}}, {{Q2}}, {{Q3}}) - math.max({{Q1}}, {{Q2}}, {{Q3}})
T3 = math.max({{Q1}}, {{Q2}}, {{Q3}})
A1={{T1} {{Q4}} &lt; {{T2}} {{Q4}} &lt; {{T3}} {{Q4}}#*
A2={{T1} {{Q4}} &lt; {{T3}} {{Q4}} &lt; {{T2}} {{Q4}}#
A3={{T2} {{Q4}} &lt; {{T1}} {{Q4}} &lt; {{T3}} {{Q4}}#
A4={{T2} {{Q4}} &lt; {{T3}} {{Q4}} &lt; {{T1}} {{Q4}}#
A5={{T3} {{Q4}} &lt; {{T1}} {{Q4}} &lt; {{T2}} {{Q4}}#
A6={{T3} {{Q4}} &lt; {{T2}} {{Q4}} &lt; {{T1}} {{Q4}}#</t>
  </si>
  <si>
    <t>&lt;p&gt;Ordena las medidas de longitud comparando sus cifras de izquierda a derecha.&lt;/p&gt;</t>
  </si>
  <si>
    <t>&lt;p&gt;Como las medidas están expresadas en la misma unidad, compara sus cifras empezando por la izquierda.&lt;/p&gt;</t>
  </si>
  <si>
    <t>{
    "id": "M3-MyM-19c-I-1",
    "stimulus": "&lt;p&gt;Elige la opción correcta.&lt;/p&gt;",
    "hint": "&lt;p&gt;Ordena las medidas de longitud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"km",
                    "m",
                    "cm"
                ]
            }
        ],
        "calculated": [
            {
                "name": "T1",
                "label": "{{function}}",
                "function": "math.min({{Q1}}, {{Q2}}, {{Q3}})",
                "temp": true
            },
            {
                "name": "T2",
                "label": "{{function}}",
                "function": "{{Q1}} + {{Q2}} + {{Q3}} - math.min({{Q1}}, {{Q2}}, {{Q3}}) - math.max({{Q1}}, {{Q2}}, {{Q3}})",
                "temp": true
            },
            {
                "name": "T3",
                "label": "{{function}}",
                "function": "math.max({{Q1}}, {{Q2}}, {{Q3}})",
                "temp": true
            },
            {
                "name": "A1",
                "label": "{{T1}} {{Q4}} &lt; {{T2}} {{Q4}} &lt; {{T3}} {{Q4}}"
            },
            {
                "name": "A2",
                "label": "{{T1}} {{Q4}} &lt; {{T3}} {{Q4}} &lt; {{T2}} {{Q4}}",
                "incorrect": true
            },
            {
                "name": "A3",
                "label": "{{T2}} {{Q4}} &lt; {{T1}} {{Q4}} &lt; {{T3}} {{Q4}}",
                "incorrect": true
            },
            {
                "name": "A4",
                "label": "{{T2}} {{Q4}} &lt; {{T3}} {{Q4}} &lt; {{T1}} {{Q4}}",
                "incorrect": true
            },
            {
                "name": "A5",
                "label": "{{T3}} {{Q4}} &lt; {{T1}} {{Q4}} &lt; {{T2}} {{Q4}}",
                "incorrect": true
            },
            {
                "name": "A6",
                "label": "{{T3}} {{Q4}} &lt; {{T2}} {{Q4}} &lt; {{T1}} {{Q4}}",
                "incorrect": true
            }
        ],
        "uniques": true
    },
    "algorithm": {
        "name": "trueFalse",
        "template": "Multiple choice – standard",
        "params": {
            "countCorrect": 1,
            "countIncorrect": 2,
            "showCheckIcon":   true
        }
    }
}</t>
  </si>
  <si>
    <t>&lt;p&gt;Arrastra estas medidas a su posición correcta.&lt;/p&gt;</t>
  </si>
  <si>
    <t>&lt;p&gt;{{response}} &gt; {{response}} &gt; {{response}}&lt;/p&gt;</t>
  </si>
  <si>
    <t>T1 = math.max({{Q1}}, {{Q2}}, {{Q3}})
T2 = {{Q1}} + {{Q2}} + {{Q3}} - math.min({{Q1}}, {{Q2}}, {{Q3}}) - math.max({{Q1}}, {{Q2}}, {{Q3}})
T3 = math.min({{Q1}}, {{Q2}}, {{Q3}})
A1 = {{T1}} {{Q4}}#*
A2 = {{T2}} {{Q4}}#*
A3 = {{T3}} {{Q4}}#*</t>
  </si>
  <si>
    <t>{
    "id": "M3-MyM-19c-E-1",
    "stimulus": "&lt;p&gt;Arrastra estas medidas a su posición correcta.&lt;/p&gt;",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"km",
                    "m",
                    "cm"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</si>
  <si>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&lt;p&gt;Pedro, Javier y Lorena quieren comparar sus alturas. Arrastra estas tres medidas a su posición correcta para ayudarles.&lt;/p&gt;</t>
  </si>
  <si>
    <t>Q1 = Min = 120; Max = 140; Step = 1
Q2 = Min = 120; Max = 140; Step = 1
Q3 = Min = 120; Max = 140; Step = 1</t>
  </si>
  <si>
    <t>T1 = math.max({{Q1}},{{Q2}},{{Q3}})
T2 = {{Q1}}+{{Q2}}+{{Q3}}-math.min({{Q1}},{{Q2}},{{Q3}})-math.max({{Q1}},{{Q2}},{{Q3}})
T3 = math.min({{Q1}},{{Q2}},{{Q3}})
A1 = {{T1}} cm#*
A2 = {{T2}} cm#*
A3 = {{T3}} cm#*</t>
  </si>
  <si>
    <t>{
    "id": "M3-MyM-19c-A-1",
    "stimulus": "&lt;p&gt;Pedro, Javier y Lorena quieren comparar sus alturas. Arrastra estas tres medidas a su posición correcta para ayudarles.&lt;/p&gt;",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120,
                "max": 140,
                "step": 1
            },
            {
                "name": "Q2",
                "label": null,
                "min": 120,
                "max": 140,
                "step": 1
            },
            {
                "name": "Q3",
                "label": null,
                "min": 120,
                "max": 140,
                "step": 1
            }
        ],
        "calculated": [
            {
                "name": "T1",
                "label": "{{function}}",
                "function": "math.max({{Q1}},{{Q2}},{{Q3}})",
                "temp": true
            },
            {
                "name": "T2",
                "label": "{{function}}",
                "function": "{{Q1}}+{{Q2}}+{{Q3}}-math.min({{Q1}},{{Q2}},{{Q3}})-math.max({{Q1}},{{Q2}},{{Q3}})",
                "temp": true
            },
            {
                "name": "T3",
                "label": "{{function}}",
                "function": "math.min({{Q1}},{{Q2}},{{Q3}})",
                "temp": true
            },
            {
                "name": "A1",
                "label": "{{T1}} cm"
            },
            {
                "name": "A2",
                "label": "{{T2}} cm"
            },
            {
                "name": "A3",
                "label": "{{T3}} cm"
            }
        ],
        "uniques": true
    },
    "algorithm": {
        "name": "calculateOperation",
        "template": "Cloze with drag &amp; drop"
    }
}</t>
  </si>
  <si>
    <t>&lt;p&gt;Laura, Felipe y Noelia están comparando quién vive más lejos de la playa. Arrastra estas tres distancias a su posición correcta para ayudarles a analizarlo.&lt;/p&gt;</t>
  </si>
  <si>
    <t>&lt;p&gt;{{response}} &lt; {{response}} &lt; {{response}}&lt;/p&gt;</t>
  </si>
  <si>
    <t>Q1 = Min = 10; Max = 50; Step = 1
Q2 = Min = 10; Max = 50; Step = 1
Q3 = Min = 10; Max = 50; Step = 1</t>
  </si>
  <si>
    <t>T1=math.min({{Q1}},{{Q2}},{{Q3}})
T2={{Q1}}+{{Q2}}+{{Q3}}-math.min({{Q1}},{{Q2}},{{Q3}})-math.max({{Q1}},{{Q2}},{{Q3}})
T3=math.max({{Q1}},{{Q2}},{{Q3}})
A1 = {{T1}} km#*
A2 = {{T2}} km#*
A3 = {{T3}} km#*</t>
  </si>
  <si>
    <t>{
    "id": "M3-MyM-19c-A-2",
    "stimulus": "&lt;p&gt;Laura, Felipe y Noelia están comparando quién vive más lejos de la playa. Arrastra estas tres distancias a su posición correcta para ayudarles a analizarlo.&lt;/p&gt;",
    "template": "&lt;p style=\"text-align:center;\"&gt;{{response}} &lt; {{response}} &lt; {{response}}&lt;/p&gt;",
    "hint": "&lt;p&gt;Ordena las medidas de longitud comparando sus cifras de izquierda a derecha.&lt;/p&gt;",
    "feedback": "&lt;p&gt;Como las medidas están expresadas en la misma unidad, compara sus cifras empezando por la izquierda.&lt;/p&gt;",
    "seed": {
        "parameters": [
            {
                "name": "Q1",
                "label": null,
                "min": 10,
                "max": 50,
                "step": 1
            },
            {
                "name": "Q2",
                "label": null,
                "min": 10,
                "max": 50,
                "step": 1
            },
            {
                "name": "Q3",
                "label": null,
                "min": 10,
                "max": 50,
                "step": 1
            }
        ],
        "calculated": [
            {
                "name": "T1",
                "label": "{{function}}",
                "function": "math.min({{Q1}},{{Q2}},{{Q3}})",
                "temp": true
            },
            {
                "name": "T2",
                "label": "{{function}}",
                "function": "{{Q1}}+{{Q2}}+{{Q3}}-math.min({{Q1}},{{Q2}},{{Q3}})-math.max({{Q1}},{{Q2}},{{Q3}})",
                "temp": true
            },
            {
                "name": "T3",
                "label": "{{function}}",
                "function": "math.max({{Q1}},{{Q2}},{{Q3}})",
                "temp": true
            },
            {
                "name": "A1",
                "label": "{{T1}} km"
            },
            {
                "name": "A2",
                "label": "{{T2}} km"
            },
            {
                "name": "A3",
                "label": "{{T3}} km"
            }
        ],
        "uniques": true
    },
    "algorithm": {
        "name": "calculateOperation",
        "template": "Cloze with drag &amp; drop"
    }
}</t>
  </si>
  <si>
    <t>&lt;p&gt;Los científicos de la NASA han soltado tres globos meteorológicos para un experimento. ¿Cuál ha subido más y cuál menos? Arrastra estas tres alturas a su posición correcta.&lt;/p&gt;</t>
  </si>
  <si>
    <t>Q1 = Min = 1000; Max = 3000; Step = 1
Q2 = Min = 1000; Max = 3000; Step = 1
Q3 = Min = 1000; Max = 3000; Step = 1</t>
  </si>
  <si>
    <t>T1=math.max({{Q1}},{{Q2}},{{Q3}})
T2={{Q1}}+{{Q2}}+{{Q3}}-math.min({{Q1}},{{Q2}},{{Q3}})-math.max({{Q1}},{{Q2}},{{Q3}})
T3=math.min({{Q1}},{{Q2}},{{Q3}})
A1 = {{T1}} m#*
A2 = {{T2}} m#*
A3 = {{T3}} m#*</t>
  </si>
  <si>
    <t>{
    "id": "M3-MyM-19c-A-3",
    "stimulus": "&lt;p&gt;Los científicos de la NASA han soltado tres globos meteorológicos para un experimento. ¿Cuál ha subido más y cuál menos? Arrastra estas tres alturas a su posición correcta.&lt;/p&gt;",
    "template": "&lt;p style=\"text-align:center;\"&gt;{{response}} &gt; {{response}} &gt; {{response}}&lt;/p&gt;",
    "hint": "&lt;p&gt;Ordena las medidas de longitud comparando sus cifras de izquierda a derecha.&lt;/p&gt;",
    "feedback": "&lt;p&gt;Como las medidas están expresadas en la misma unidad, compara sus cifras empezando por la izquierda.&lt;/p&gt;",
    "seed": {
        "parameters": [
            {
                "name": "Q1",
                "label": null,
                "min": 1000,
                "max": 3000,
                "step": 1
            },
            {
                "name": "Q2",
                "label": null,
                "min": 1000,
                "max": 3000,
                "step": 1
            },
            {
                "name": "Q3",
                "label": null,
                "min": 1000,
                "max": 3000,
                "step": 1
            }
        ],
        "calculated": [
            {
                "name": "T1",
                "label": "{{function}}",
                "function": "math.max({{Q1}},{{Q2}},{{Q3}})",
                "temp": true
            },
            {
                "name": "T2",
                "label": "{{function}}",
                "function": "{{Q1}}+{{Q2}}+{{Q3}}-math.min({{Q1}},{{Q2}},{{Q3}})-math.max({{Q1}},{{Q2}},{{Q3}})",
                "temp": true
            },
            {
                "name": "T3",
                "label": "{{function}}",
                "function": "math.min({{Q1}},{{Q2}},{{Q3}})",
                "temp": true
            },
            {
                "name": "A1",
                "label": "{{T1}} m"
            },
            {
                "name": "A2",
                "label": "{{T2}} m"
            },
            {
                "name": "A3",
                "label": "{{T3}} m"
            }
        ],
        "uniques": true
    },
    "algorithm": {
        "name": "calculateOperation",
        "template": "Cloze with drag &amp; drop"
    }
}</t>
  </si>
  <si>
    <t>M3-MyM-20a</t>
  </si>
  <si>
    <t>Suma y resta medidas de longitud (km, m y cm) dadas en forma simple (nºs de entre 3 y 4 cifras, sin decimales)</t>
  </si>
  <si>
    <t>&lt;p&gt;Arrastra el resultado de esta suma.&lt;/p&gt;</t>
  </si>
  <si>
    <t>&lt;p&gt;{{Q1}} {{Q4}} + {{Q2}} {{Q4}} = {{response}}&lt;/p&gt;</t>
  </si>
  <si>
    <t>Q1 = Min = 100; Max = 4999; Step = 1
Q2 = Min = 100; Max = 4999; Step = 1
Q3 = Min = 100; Max = 4999; Step = 1
Q4 = list = km,m,cm
Q5 = list = km,m,cm</t>
  </si>
  <si>
    <t>T1 = {{Q1}}+{{Q2}}
T2 = {{Q1}}+{{Q3}}
T3 = {{Q3}}+{{Q2}}
A1 = {{T1}} {{Q4}}#*
A2 = {{T1}} {{Q5}}#
A3 = {{T2}} {{Q4}}#
A4 = {{T3}} {{Q4}}#</t>
  </si>
  <si>
    <t>{
    "id": "M3-MyM-20a-I-1",
    "stimulus": "&lt;p&gt;Arrastra el resultado de esta suma.&lt;/p&gt;",
    "template": "&lt;p style=\"text-align: center\"&gt;{{Q1}} {{Q4}} + {{Q2}} {{Q4}} = {{response}}&lt;/p&gt;",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
                "max": 4999,
                "step": 1
            },
            {
                "name": "Q2",
                "label": null,
                "min": 100,
                "max": 4999,
                "step": 1
            },
            {
                "name": "Q3",
                "label": null,
                "min": 100,
                "max": 4999,
                "step": 1
            },
            {
                "name": "Q4",
                "label": null,
                "list": [
                    "km",
                    "m",
                    "cm"
                ]
            },
            {
                "name": "Q5",
                "label": null,
                "list": [
                    "km",
                    "m",
                    "cm"
                ]
            }
        ],
        "calculated": [
            {
                "name": "T1",
                "label": "{{function}}",
                "function": "{{Q1}}+{{Q2}}",
                "temp": true
            },
            {
                "name": "T2",
                "label": "{{function}}",
                "function": "{{Q1}}+{{Q3}}",
                "temp": true
            },
            {
                "name": "T3",
                "label": "{{function}}",
                "function": "{{Q3}}+{{Q2}}",
                "temp": true
            },
            {
                "name": "A1",
                "label": "{{T1}} {{Q4}}"
            },
            {
                "name": "A2",
                "label": "{{T1}} {{Q5}}",
                "incorrect": true
            },
            {
                "name": "A3",
                "label": "{{T2}} {{Q4}}",
                "incorrect": true
            },
            {
                "name": "A4",
                "label": "{{T3}} {{Q4}}",
                "incorrect": true
            }
        ],
        "uniques": true
    },
    "algorithm": {
        "name": "calculateOperation",
        "template": "Cloze with drag &amp; drop"
    }
}</t>
  </si>
  <si>
    <t>&lt;p&gt;Arrastra el resultado de esta resta.&lt;/p&gt;</t>
  </si>
  <si>
    <t>&lt;p&gt;{{T1}} {{Q4}} − {{Q1}} {{Q4}} = {{response}}&lt;/p&gt;</t>
  </si>
  <si>
    <t>Q1 = Min = 100; Max = 4999; Step = 1
Q2 = Min = 100; Max = 4999; Step = 1
Q3 = Min = 100; Max = 4999; Step = 1
Q4 = Min = 100; Max = 4999; Step = 1
Q5 = list = km,m,cm
Q6 = list = km,m,cm</t>
  </si>
  <si>
    <t>T1 = {{Q1}}+{{Q2}}
A1 = {{Q2}} {{Q5}}#*
A2 = {{Q2}} {{Q6}}#
A3 = {{Q3}} {{Q5}}#
A4 = {{Q4}} {{Q5}}#</t>
  </si>
  <si>
    <t>{
    "id": "M3-MyM-20a-I-2",
    "stimulus": "&lt;p&gt;Arrastra el resultado de esta resta.&lt;/p&gt;",
    "template": "&lt;p style=\"text-align: center\"&gt;{{T1}} {{Q5}} − {{Q1}} {{Q5}} = {{response}}&lt;/p&gt;",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
                "max": 4999,
                "step": 1
            },
            {
                "name": "Q2",
                "label": null,
                "min": 100,
                "max": 4999,
                "step": 1
            },
            {
                "name": "Q3",
                "label": null,
                "min": 100,
                "max": 4999,
                "step": 1
            },
            {
                "name": "Q4",
                "label": null,
                "min": 100,
                "max": 4999,
                "step": 1
            },
            {
                "name": "Q5",
                "label": null,
                "list": [
                    "km",
                    "m",
                    "cm"
                ]
            },
            {
                "name": "Q6",
                "label": null,
                "list": [
                    "km",
                    "m",
                    "cm"
                ]
            }
        ],
        "calculated": [
            {
                "name": "T1",
                "label": "{{function}}",
                "function": "{{Q1}}+{{Q2}}",
                "temp": true
            },
            {
                "name": "A1",
                "label": "{{Q2}} {{Q5}}"
            },
            {
                "name": "A2",
                "label": "{{Q2}} {{Q6}}",
                "incorrect": true
            },
            {
                "name": "A3",
                "label": "{{Q3}} {{Q5}}",
                "incorrect": true
            },
            {
                "name": "A4",
                "label": "{{Q4}} {{Q5}}",
                "incorrect": true
            }
        ],
        "uniques": true
    },
    "algorithm": {
        "name": "calculateOperation",
        "template": "Cloze with drag &amp; drop"
    }
}</t>
  </si>
  <si>
    <t>&lt;p&gt;¿Cuál es el resultado de esta suma?&lt;/p&gt;</t>
  </si>
  <si>
    <t>&lt;p&gt;{{Q1}} {{Q4}} + {{Q2}} {{Q4}} = {{response}} {{Q4}}&lt;/p&gt;</t>
  </si>
  <si>
    <t>Q1 = Min = 1000; Max = 4999; Step = 1
Q2 = Min = 1000; Max = 4999; Step = 1
Q4 = list = km,m,cm</t>
  </si>
  <si>
    <t>{
    "id": "M3-MyM-20a-E-1",
    "stimulus": "&lt;p&gt;¿Cuál es el resultado de esta suma?&lt;/p&gt;",
    "template": "&lt;p style=\"text-align: center\"&gt;{{Q1}} {{Q4}} + {{Q2}} {{Q4}} = {{response}} {{Q4}}&lt;/p&gt;",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1000,
                "max": 4999,
                "step": 1
            },
            {
                "name": "Q2",
                "label": null,
                "min": 1000,
                "max": 4999,
                "step": 1
            },
            {
                "name": "Q4",
                "label": null,
                "list": [
                    "km",
                    "m",
                    "cm"
                ]
            }
        ],
        "calculated": [
            {
                "name": "A1",
                "label": "{{function}}",
                "function": "{{Q1}}+{{Q2}}"
            }
        ],
        "uniques": true
    },
    "algorithm": {
        "name": "calculateOperation",
        "params": {
            "method": "equivLiteral",
            "keyboard": "NUMERICAL"
        }
    }
}</t>
  </si>
  <si>
    <t>&lt;p&gt;¿Cuál es el resultado de esta resta?&lt;/p&gt;</t>
  </si>
  <si>
    <t>&lt;p&gt;{{T1}} {{Q4}} − {{Q1}} {{Q4}} = {{response}} {{Q4}}&lt;/p&gt;</t>
  </si>
  <si>
    <t>{
    "id": "M3-MyM-20a-E-2",
    "stimulus": "&lt;p&gt;¿Cuál es el resultado de esta resta?&lt;/p&gt;",
    "template": "&lt;p style=\"text-align: center\"&gt;{{T1}} {{Q4}} − {{Q1}} {{Q4}} = {{response}} {{Q4}}&lt;/p&gt;",
    "hint": "&lt;p&gt;Para realizar sumas y restas con unidades de longitud, todas las medidas tienen que estar expresadas en la misma unidad.&lt;/p&gt;",
    "feedback": "&lt;p&gt;Para realizar sumas y restas con unidades de longitud, todas las medidas tienen que estar expresadas en la misma unidad.&lt;/p&gt;",
    "seed": {
        "parameters": [
            {
                "name": "Q1",
                "label": null,
                "min": 1000,
                "max": 4999,
                "step": 1
            },
            {
                "name": "Q2",
                "label": null,
                "min": 1000,
                "max": 4999,
                "step": 1
            },
            {
                "name": "Q4",
                "label": null,
                "list": [
                    "km",
                    "m",
                    "cm"
                ]
            }
        ],
        "calculated": [
            {
                "name": "T1",
                "label": "{{function}}",
                "function": "{{Q1}}+{{Q2}}",
                "temp": true
            },
            {
                "name": "A1",
                "label": "{{function}}",
                "function": "{{Q2}}"
            }
        ],
        "uniques": true
    },
    "algorithm": {
        "name": "calculateOperation",
        "params": {
            "method": "equivLiteral",
            "keyboard": "NUMERICAL"
        }
    }
}</t>
  </si>
  <si>
    <t>&lt;p&gt;Un camión hizo ayer un viaje de {{Q1}} km. Hoy se ha movido otros {{Q2}} km. ¿Cuántos kilómetros ha recorrido en total?&lt;/p&gt;</t>
  </si>
  <si>
    <t>&lt;p&gt;{{response}} km&lt;/p&gt;</t>
  </si>
  <si>
    <t>Q1 = Min = 100; Max = 300; Step = 1
Q2 = Min = 100; Max = 300; Step = 1</t>
  </si>
  <si>
    <t>&lt;p&gt;Como las medidas están expresadas en la misma unidad, suma los kilómetros que ha recorrido los dos días.&lt;/p&gt;</t>
  </si>
  <si>
    <t>&lt;p&gt;Como las medidas están expresadas en la misma unidad, hay que sumar los kilómetros que ha recorrido los dos días:&lt;/p&gt;&lt;p style="text-align: center"&gt;{{Q1}} km + {{Q2}} km = {{A1}} km&lt;/p&gt;</t>
  </si>
  <si>
    <t>{
    "id": "M3-MyM-20a-A-1",
    "stimulus": "&lt;p&gt;Un camión hizo ayer un viaje de {{Q1}} km. Hoy se ha movido otros {{Q2}} km. ¿Cuántos kilómetros ha recorrido en total?&lt;/p&gt;",
    "template": "&lt;p&gt;Ha recorrido {{response}} km&lt;/p&gt;",
    "hint": "&lt;p&gt;Como las medidas están expresadas en la misma unidad, suma los kilómetros que ha recorrido los dos días.&lt;/p&gt;",
    "feedback": "&lt;p&gt;Como las medidas están expresadas en la misma unidad, hay que sumar los kilómetros que ha recorrido los dos días:&lt;/p&gt;&lt;p style=\"text-align: center\"&gt;{{Q1}} km + {{Q2}} km = {{A1}} km&lt;/p&gt;",
    "seed": {
        "parameters": [
            {
                "name": "Q1",
                "label": null,
                "min": 100,
                "max": 300,
                "step": 1
            },
            {
                "name": "Q2",
                "label": null,
                "min": 100,
                "max": 300,
                "step": 1
            }
        ],
        "calculated": [
            {
                "name": "A1",
                "label": "{{function}}",
                "function": "{{Q1}}+{{Q2}}"
            }
        ],
        "uniques": true
    },
    "algorithm": {
        "name": "calculateOperation",
        "params": {
            "method": "equivLiteral",
            "keyboard": "NUMERICAL"
        }
    }
}</t>
  </si>
  <si>
    <t>&lt;p&gt;Una carpintero ha colocado {{Q1}} m de rodapié en un edificio nuevo. Su compañero, por su parte, ha colocado {{Q2}} m. ¿Cuántos metros de rodapié han instalado entre los dos?&lt;/p&gt;</t>
  </si>
  <si>
    <t>&lt;p&gt;{{response}} m&lt;/p&gt;</t>
  </si>
  <si>
    <t>Q1 = Min = 100; Max = 500; Step = 1
Q2 = Min = 100; Max = 500; Step = 1</t>
  </si>
  <si>
    <t>&lt;p&gt;Como las medidas están expresadas en la misma unidad, suma los metros de rodapiés de cada uno.&lt;/p&gt;</t>
  </si>
  <si>
    <t>&lt;p&gt;Como las medidas están expresadas en la misma unidad, se suman los metros de rodapié de cada carpintero:&lt;/p&gt;&lt;p style="text-align: center"&gt;{{Q1}} m + {{Q2}} m = {{A1}} m&lt;/p&gt;</t>
  </si>
  <si>
    <t>{
    "id": "M3-MyM-20a-A-2",
    "stimulus": "&lt;p&gt;Una carpintero ha colocado {{Q1}} m de rodapié en un edificio nuevo. Su compañero, por su parte, ha colocado {{Q2}} m. ¿Cuántos metros de rodapié han instalado entre los dos?&lt;/p&gt;",
    "template": "&lt;p&gt;Ha instalado {{response}} m&lt;/p&gt;",
    "hint": "&lt;p&gt;Como las medidas están expresadas en la misma unidad, suma los metros de rodapiés de cada uno.&lt;/p&gt;",
    "feedback": "&lt;p&gt;Como las medidas están expresadas en la misma unidad, se suman los metros de rodapié de cada carpintero:&lt;/p&gt;&lt;p style=\"text-align: center\"&gt;{{Q1}} m + {{Q2}} m = {{A1}} m&lt;/p&gt;",
    "seed": {
        "parameters": [
            {
                "name": "Q1",
                "label": null,
                "min": 100,
                "max": 500,
                "step": 1
            },
            {
                "name": "Q2",
                "label": null,
                "min": 100,
                "max": 500,
                "step": 1
            }
        ],
        "calculated": [
            {
                "name": "A1",
                "label": "{{function}}",
                "function": "{{Q1}}+{{Q2}}"
            }
        ],
        "uniques": true
    },
    "algorithm": {
        "name": "calculateOperation",
        "params": {
            "method": "equivLiteral",
            "keyboard": "NUMERICAL"
        }
    }
}</t>
  </si>
  <si>
    <t>&lt;p&gt;De un ovillo de lana de {{T1}} m, Macarena ha utilizado {{Q1}} m para tejer un jersey. ¿Cuánta lana queda en el ovillo?&lt;/p&gt;</t>
  </si>
  <si>
    <t>Q1 = Min = 100; Max = 125; Step = 1
Q2 = Min = 100; Max = 125; Step = 1</t>
  </si>
  <si>
    <t>&lt;p&gt;Como las medidas están expresadas en la misma unidad, resta la lana utilizada a la del ovillo.&lt;/p&gt;</t>
  </si>
  <si>
    <t>&lt;p&gt;Como las medidas están expresadas en la misma unidad, hay que restar la lana utilizada a la del ovillo:&lt;/p&gt;&lt;p style="text-align: center"&gt;{{T1}} m − {{Q1}} m = {{Q2}} m&lt;/p&gt;</t>
  </si>
  <si>
    <t>{
    "id": "M3-MyM-20a-A-3",
    "stimulus": "&lt;p&gt;De un ovillo de lana de {{T1}} m, Macarena ha utilizado {{Q1}} m para tejer un jersey. ¿Cuánta lana queda en el ovillo?&lt;/p&gt;",
    "template": "&lt;p&gt;Quedan {{response}} m de lana.&lt;/p&gt;",
    "hint": "&lt;p&gt;Como las medidas están expresadas en la misma unidad, resta la lana utilizada a la del ovillo.&lt;/p&gt;",
    "feedback": "&lt;p&gt;Como las medidas están expresadas en la misma unidad, hay que restar la lana utilizada a la del ovillo:&lt;/p&gt;&lt;p style=\"text-align: center\"&gt;{{T1}} m − {{Q1}} m = {{Q2}} m&lt;/p&gt;",
    "seed": {
        "parameters": [
            {
                "name": "Q1",
                "label": null,
                "min": 100,
                "max": 125,
                "step": 1
            },
            {
                "name": "Q2",
                "label": null,
                "min": 100,
                "max": 125,
                "step": 1
            }
        ],
        "calculated": [
            {
                "name": "T1",
                "label": "{{function}}",
                "function": "{{Q1}}+{{Q2}}",
                "temp": true
            },
            {
                "name": "A1",
                "label": "{{function}}",
                "function": "{{Q2}}"
            }
        ],
        "uniques": true
    },
    "algorithm": {
        "name": "calculateOperation",
        "params": {
            "method": "equivLiteral",
            "keyboard": "NUMERICAL"
        }
    }
}</t>
  </si>
  <si>
    <t>M3-MyM-20b</t>
  </si>
  <si>
    <t>Multiplica y divide medidas de longitud dadas en forma simple (nºs de entre 3 y 4 cifras, sin decimales)</t>
  </si>
  <si>
    <t>&lt;p&gt;Elige el resultado de esta multiplicación.&lt;/p&gt;&lt;p style="text-align: center"&gt;{{Q1}} {{Q4}} × {{Q2}} = ...&lt;/p&gt;</t>
  </si>
  <si>
    <t>Q1 = Min = 100; Max = 2000; Step = 1
Q2 = Min = 2; Max = 9; Step = 1
Q3 = Min = 100; Max = 2000; Step = 1
Q4 = Min = 100; Max = 2000; Step = 1
Q5 = list = km,m,cm
Q6 = list = km,m,cm</t>
  </si>
  <si>
    <t>T1 = {{Q1}}*{{Q2}}
T2 = {{Q3}}*{{Q2}}
T3 = {{Q4}}*{{Q2}}
A1={{T1}} {{Q5}}#*
A2={{T1}} {{Q6}}#
A3={{T2}} {{Q5}}#
A4={{T3}} {{Q5}}#</t>
  </si>
  <si>
    <t>&lt;p&gt;Realiza la multiplicación y expresa el resultado en la unidad de longitud dada.&lt;/p&gt;</t>
  </si>
  <si>
    <t>&lt;p&gt;Para multiplicar una medida de longitud por un número, hay que realizar la operación y expresar el resultado en la misma unidad.&lt;/p&gt;</t>
  </si>
  <si>
    <t>{
    "id": "M3-MyM-20b-I-1",
    "stimulus": "&lt;p&gt;Elige el resultado de esta multiplicación.&lt;/p&gt;&lt;p style=\"text-align: center\"&gt;{{Q1}} {{Q5}} × {{Q2}} = ...&lt;/p&gt;",
    "hint": "&lt;p&gt;Realiza la multiplicación y expresa el resultado en la unidad de longitud dada.&lt;/p&gt;",
    "feedback": "&lt;p&gt;Para multiplicar una medida de longitud por un número, hay que realizar la operación y expresar el resultado en la misma unidad.&lt;/p&gt;",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"T2",
                "label": "{{function}}",
                "function": "{{Q3}}*{{Q2}}",
                "temp": true
            },
            {
                "name": "T3",
                "label": "{{function}}",
                "function": "{{Q4}}*{{Q2}}",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false,"columns":3
        }
    }
}</t>
  </si>
  <si>
    <t>&lt;p&gt;Elige el resultado de esta división.&lt;/p&gt;&lt;p style="text-align: center"&gt;{{T1}} {{Q4}} : {{Q2}} = ...&lt;/p&gt;</t>
  </si>
  <si>
    <t>T1 = {{Q1}}*{{Q2}}
A1={{Q1}} {{Q5}}#*
A2={{Q1}} {{Q6}}#
A3={{Q3}} {{Q5}}#
A4={{Q4}} {{Q5}}#</t>
  </si>
  <si>
    <t>&lt;p&gt;Realiza la división y expresa el resultado en la unidad de longitud dada.&lt;/p&gt;</t>
  </si>
  <si>
    <t>&lt;p&gt;Para dividir una medida de longitud entre un número, hay que realizar la operación y expresar el resultado en la misma unidad.&lt;/p&gt;</t>
  </si>
  <si>
    <t>{
    "id": "M3-MyM-20b-I-2",
    "stimulus": "&lt;p&gt;Elige el resultado de esta división.&lt;/p&gt;&lt;p style=\"text-align: center\"&gt;{{T1}} {{Q5}} : {{Q2}} = ...&lt;/p&gt;",
    "hint": "&lt;p&gt;Realiza la división y expresa el resultado en la unidad de longitud dada.&lt;/p&gt;",
    "feedback": "&lt;p&gt;Para dividir una medida de longitud entre un número, hay que realizar la operación y expresar el resultado en la misma unidad.&lt;/p&gt;",
    "seed": {
        "parameters": [
            {
                "name": "Q1",
                "label": null,
                "min": 100,
                "max": 2000,
                "step": 1
            },
            {
                "name": "Q2",
                "label": null,
                "min": 2,
                "max": 9,
                "step": 1
            },
            {
                "name": "Q3",
                "label": null,
                "min": 100,
                "max": 2000,
                "step": 1
            },
            {
                "name": "Q4",
                "label": null,
                "min": 100,
                "max": 2000,
                "step": 1
            },
            {
                "name": "Q5",
                "label": null,
                "list": [
                    "km",
                    "m",
                    "cm"
                ]
            },
            {
                "name": "Q6",
                "label": null,
                "list": [
                    "km",
                    "m",
                    "cm"
                ]
            }
        ],
        "calculated": [
            {
                "name": "T1",
                "label": "{{function}}",
                "function": "{{Q1}}*{{Q2}}",
                "temp": true
            },
            {
                "name": "A1",
                "label": "{{Q1}} {{Q5}}"
            },
            {
                "name": "A2",
                "label": "{{Q1}} {{Q6}}",
                "incorrect": true
            },
            {
                "name": "A3",
                "label": "{{Q3}} {{Q5}}",
                "incorrect": true
            },
            {
                "name": "A4",
                "label": "{{Q4}} {{Q5}}",
                "incorrect": true
            }
        ],
        "uniques": true
    },
    "algorithm": {
        "name": "trueFalse",
        "template": "Multiple choice – standard",
        "params": {
            "countCorrect": 1,
            "countIncorrect": 2,
            "showCheckIcon":  false,
            "columns": 3
        }
    }
}</t>
  </si>
  <si>
    <t>&lt;p&gt;{{Q1}} {{Q2}} × {{Q3}} = {{response}} {{Q3}}&lt;/p&gt;</t>
  </si>
  <si>
    <t>Q1 = Min = 100; Max = 2000; Step = 1
Q2 = Min = 2; Max = 9; Step = 1
Q3 = list = km,m,cm</t>
  </si>
  <si>
    <t>{
    "id": "M3-MyM-20b-E-1",
    "stimulus": "&lt;p&gt;Resuelve esta multiplicación.&lt;/p&gt;",
    "template": "&lt;p style=\"text-align: center\"&gt;{{Q1}} {{Q3}} × {{Q2}} = {{response}} {{Q3}}&lt;/p&gt;",
    "hint": "&lt;p&gt;Realiza la multiplicación y expresa el resultado en la unidad de longitud dada.&lt;/p&gt;",
    "feedback": "&lt;p&gt;Para multiplicar una medida de longitud por un número, hay que realizar la operación y expresar el resultado en la misma unidad.&lt;/p&gt;",
    "seed": {
        "parameters": [
            {
                "name": "Q1",
                "label": null,
                "min": 100,
                "max": 2000,
                "step": 1
            },
            {
                "name": "Q2",
                "label": null,
                "min": 2,
                "max": 9,
                "step": 1
            },
            {
                "name": "Q3",
                "label": null,
                "list": [
                    "km",
                    "m",
                    "cm"
                ]
            }
        ],
        "calculated": [
            {
                "name": "A1",
                "label": "{{function}}",
                "function": "{{Q1}}*{{Q2}}"
            }
        ],
        "uniques": true
    },
    "algorithm": {
        "name": "calculateOperation",
        "params": {
            "method": "equivLiteral",
            "keyboard": "NUMERICAL"
        }
    }
}</t>
  </si>
  <si>
    <t>&lt;p&gt;Resuelve esta división.&lt;/p&gt;</t>
  </si>
  <si>
    <t>&lt;p&gt;{{T1}} {{Q3}} : {{Q2}} = {{response}} {{Q3}}&lt;/p&gt;</t>
  </si>
  <si>
    <t>T1 = {{Q1}}*{{Q2}}
A1 = {{Q1}}</t>
  </si>
  <si>
    <t>{
    "id": "M3-MyM-20b-E-2",
    "stimulus": "&lt;p&gt;Resuelve esta división.&lt;/p&gt;",
    "template": "&lt;p style=\"text-align: center\"&gt;{{T1}} {{Q3}} : {{Q2}} = {{response}} {{Q3}}&lt;/p&gt;",
    "hint": "&lt;p&gt;Realiza la división y expresa el resultado en la unidad de longitud dada.&lt;/p&gt;",
    "feedback": "&lt;p&gt;Para dividir una medida de longitud entre un número, hay que realizar la operación y expresar el resultado en la misma unidad.&lt;/p&gt;",
    "seed": {
        "parameters": [
            {
                "name": "Q1",
                "label": null,
                "min": 100,
                "max": 2000,
                "step": 1
            },
            {
                "name": "Q2",
                "label": null,
                "min": 2,
                "max": 9,
                "step": 1
            },
            {
                "name": "Q3",
                "label": null,
                "list": [
                    "km",
                    "m",
                    "cm"
                ]
            }
        ],
        "calculated": [
            {
                "name": "T1",
                "label": "{{function}}",
                "function": "{{Q1}}*{{Q2}}",
                "temp": true
            },
            {
                "name": "A1",
                "label": "{{function}}",
                "function": "{{Q1}}"
            }
        ],
        "uniques": true
    },
    "algorithm": {
        "name": "calculateOperation",
        "params": {
            "method": "equivLiteral",
            "keyboard": "NUMERICAL"
        }
    }
}</t>
  </si>
  <si>
    <t>&lt;p&gt;Rosa utiliza {{Q2}} cm de lazo para envolver los regalos que hace. Si hoy ha preparado {{Q1}} regalos, ¿cuánto lazo ha necesitado?&lt;/p&gt;</t>
  </si>
  <si>
    <t>&lt;p&gt;{{A1}} cm&lt;/p&gt;</t>
  </si>
  <si>
    <t>Q1 = Min = 2; Max = 9; Step = 1
Q2 = Min = 50; Max = 100; Step = 1</t>
  </si>
  <si>
    <t>&lt;p&gt;Para multiplicar una medida de longitud por un número, hay que realizar la operación y expresar el resultado en la misma unidad:&lt;/p&gt;&lt;p style="text-align: center"&gt;{{Q2}} cm × {{Q1}} = {{A1}} cm&lt;/p&gt;</t>
  </si>
  <si>
    <t>{
    "id": "M3-MyM-20b-A-1",
    "stimulus": "&lt;p&gt;Rosa utiliza {{Q2}} cm de lazo para envolver los regalos que hace. Si hoy ha preparado {{Q1}} regalos, ¿cuánto lazo ha necesitado?&lt;/p&gt;",
    "template": "&lt;p&gt;Ha necesitado {{response}} cm de lazo.&lt;/p&gt;",
    "hint": "&lt;p&gt;Realiza la multiplicación y expresa el resultado en la unidad de longitud dada.&lt;/p&gt;",
    "feedback": "&lt;p&gt;Para multiplicar una medida de longitud por un número, hay que realizar la operación y expresar el resultado en la misma unidad:&lt;/p&gt;&lt;p style=\"text-align: center\"&gt;{{Q2}} cm × {{Q1}} = {{A1}} cm&lt;/p&gt;",
    "seed": {
        "parameters": [
            {
                "name": "Q1",
                "label": null,
                "min": 2,
                "max": 9,
                "step": 1
            },
            {
                "name": "Q2",
                "label": null,
                "min": 50,
                "max": 100,
                "step": 1
            }
        ],
        "calculated": [
            {
                "name": "A1",
                "label": "{{function}}",
                "function": "{{Q1}}*{{Q2}}"
            }
        ],
        "uniques": true
    },
    "algorithm": {
        "name": "calculateOperation",
        "params": {
            "method": "equivLiteral",
            "keyboard": "NUMERICAL"
        }
    }
}</t>
  </si>
  <si>
    <t>&lt;p&gt;A un ferretero le han pedido que corte una cadena de {{T1}} cm en {{Q1}} fragmentos iguales. ¿Cuánto tiene que medir cada uno?&lt;/p&gt;</t>
  </si>
  <si>
    <t>&lt;p&gt;{{response}} cm&lt;/p&gt;</t>
  </si>
  <si>
    <t>&lt;p&gt;Para dividir una medida de longitud entre un número, hay que realizar la operación y expresar el resultado en la misma unidad.&lt;/p&gt;&lt;p style="text-align: center"&gt;{{T1}} cm : {{Q1}} = {{Q2}} cm&lt;/p&gt;</t>
  </si>
  <si>
    <t>{
    "id": "M3-MyM-20b-A-2",
    "stimulus": "&lt;p&gt;A un ferretero le han pedido que corte una cadena de {{T1}} cm en {{Q1}} fragmentos iguales. ¿Cuánto tiene que medir cada uno?&lt;/p&gt;",
    "template": "&lt;p&gt;Cada fragmento tiene que medir {{response}} cm&lt;/p&gt;",
    "hint": "&lt;p&gt;Realiza la división y expresa el resultado en la unidad de longitud dada.&lt;/p&gt;",
    "feedback": "&lt;p&gt;Para dividir una medida de longitud entre un número, hay que realizar la operación y expresar el resultado en la misma unidad.&lt;/p&gt;&lt;p style=\"text-align: center\"&gt;{{T1}} cm : {{Q1}} = {{Q2}} cm&lt;/p&gt;",
    "seed": {
        "parameters": [
            {
                "name": "Q1",
                "label": null,
                "min": 2,
                "max": 9,
                "step": 1
            },
            {
                "name": "Q2",
                "label": null,
                "min": 50,
                "max": 100,
                "step": 1
            }
        ],
        "calculated": [
            {
                "name": "T1",
                "label": "{{function}}",
                "function": "{{Q1}}*{{Q2}}",
                "temp": true
            },
            {
                "name": "A1",
                "label": "{{function}}",
                "function": "{{Q2}}"
            }
        ],
        "uniques": true
    },
    "algorithm": {
        "name": "calculateOperation",
        "params": {
            "method": "equivLiteral",
            "keyboard": "NUMERICAL"
        }
    }
}</t>
  </si>
  <si>
    <t>&lt;p&gt;Para prepararse para una carrera, Andrea entrena {{Q1}} km cada día. ¿Cuántos kilómetros habrá recorrido al cabo de {{Q2}} días?&lt;/p&gt;</t>
  </si>
  <si>
    <t>Q1 = Min = 100; Max = 120; Step = 1
Q2 = Min = 2; Max = 9; Step = 1</t>
  </si>
  <si>
    <t>&lt;p&gt;Para multiplicar una medida de longitud por un número, hay que realizar la operación y expresar el resultado en la misma unidad:&lt;/p&gt;&lt;p style="text-align: center"&gt;{{Q1}} km × {{Q2}} = {{A1}} km&lt;/p&gt;</t>
  </si>
  <si>
    <t>{
    "id": "M3-MyM-20b-A-3",
    "stimulus": "&lt;p&gt;Para prepararse para una carrera, Andrea entrena {{Q1}} km cada día. ¿Cuántos kilómetros habrá recorrido al cabo de {{Q2}} días?&lt;/p&gt;",
    "template": "&lt;p&gt;Habrá recorrido {{response}} km&lt;/p&gt;",
    "hint": "&lt;p&gt;Realiza la multiplicación y expresa el resultado en la unidad de longitud dada.&lt;/p&gt;",
    "feedback": "&lt;p&gt;Para multiplicar una medida de longitud por un número, hay que realizar la operación y expresar el resultado en la misma unidad:&lt;/p&gt;&lt;p style=\"text-align: center\"&gt;{{Q1}} km × {{Q2}} = {{A1}} km&lt;/p&gt;",
    "seed": {
        "parameters": [
            {
                "name": "Q1",
                "label": null,
                "min": 100,
                "max": 120,
                "step": 1
            },
            {
                "name": "Q2",
                "label": null,
                "min": 2,
                "max": 9,
                "step": 1
            }
        ],
        "calculated": [
            {
                "name": "A1",
                "label": "{{function}}",
                "function": "{{Q1}}*{{Q2}}"
            }
        ],
        "uniques": true
    },
    "algorithm": {
        "name": "calculateOperation",
        "params": {
            "method": "equivLiteral",
            "keyboard": "NUMERICAL"
        }
    }
}</t>
  </si>
  <si>
    <t>M3-MyM-21a</t>
  </si>
  <si>
    <t>Establece equivalencias entre unidades como las pulgadas, pies, yardas y millas</t>
  </si>
  <si>
    <t>&lt;p&gt;Selecciona las equivalencias correctas.&lt;/p&gt;</t>
  </si>
  <si>
    <t>Q1 = Min = 2; Max = 30; Step = 1
Q2 = Min = 2; Max = 30; Step = 1
Q3 = Min = 2; Max = 30; Step = 1
Q4 = Min = 2; Max = 30; Step = 1
Q5 = Min = 2; Max = 30; Step = 1
Q6 = Min = 2; Max = 30; Step = 1
Q7 = Min = 2; Max = 30; Step = 1
Q8 = Min = 2; Max = 30; Step = 1
Q9 = Min = 2; Max = 30; Step = 1
Q10 = Min = 2; Max = 30; Step = 1
Q11 = Min = 2; Max = 30; Step = 1
Q12 = Min = 2; Max = 30; Step = 1</t>
  </si>
  <si>
    <t>T1 = {{Q1}}*12
T2 = {{Q2}}*12
T3 = {{Q3}}*3
T4 = {{Q4}}*3
T5 = {{Q5}}*1760
T6 = {{Q6}}*1760
T7 = {{Q7}}*12
T8 = {{Q1}}*12
T9 = {{Q9}}*3
T10 = {{Q3}}*3
T11 = {{Q11}}*1760
T12 = {{Q5}}*1760
T13 = {{Q8}}*12
T14 = {{Q10}}*3
T15 = {{Q12}}*1760
A1={{T1}} pulgadas = {{Q1}} pies#*
A2={{Q2}} pies = {{T2}} pulgadas#*
A3={{T3}} pies = {{Q3}} yardas#*
A4={{Q4}} yardas = {{T4}} pies#*
A5={{T5}} yardas = {{Q5}} millas#*
A6={{Q6}} millas = {{T6}} yardas#*
A7={{T7}} pulgadas = {{Q2}} pies#|&lt;p&gt;La equivalencia correcta es:&lt;/p&gt;&lt;p&gt;{{T7}} pulgadas = {{T7}} : 12 = {{Q7}} pies&lt;/p&gt;
A8={{Q8}} pies = {{T8}} pulgadas#|&lt;p&gt;La equivalencia correcta es:&lt;/p&gt;&lt;p&gt;{{Q8}} pies = {{Q8}} × 12 = {{Q13}} pulgadas&lt;/p&gt;
A9={{T9}} pies = {{Q4}} yardas#|&lt;p&gt;La equivalencia correcta es:&lt;/p&gt;&lt;p&gt;{{T9}} pies = {{T9}} : 3= {{Q9}} yardas&lt;/p&gt;
A10={{Q10}} yardas = {{T10}} pies#|&lt;p&gt;La equivalencia correcta es:&lt;/p&gt;&lt;p&gt;{{Q10}} yardas = {{Q10}} × 3 = {{Q14}} pies&lt;/p&gt;
A11={{T11}} yardas = {{Q6}} millas#|&lt;p&gt;La equivalencia correcta es:&lt;/p&gt;&lt;p&gt;{{T11}} yardas = {{T11}} : 1760 = {{Q11}} millas&lt;/p&gt;
A12={{Q12}} millas = {{T12}} yardas#|&lt;p&gt;La equivalencia correcta es:&lt;/p&gt;&lt;p&gt;{{Q12}} millas = {{Q12}} × 1760 = {{Q15}} yardas&lt;/p&gt;</t>
  </si>
  <si>
    <t>&lt;p&gt;Las equivalencias entre las unidades que no son del sistema métrico decimal son:&lt;/p&gt;&lt;p&gt;1 pie = 12 pulgada&lt;/p&gt;&lt;p&gt;1 yarda = 3 pies&lt;/p&gt;&lt;p&gt;1 milla = 1760 yardas&lt;/p&gt;</t>
  </si>
  <si>
    <t>&lt;p&gt;Las equivalencias entre las unidades que no son del sistema métrico decimal son:&lt;/p&gt;&lt;p&gt;1 pie = 12 pulgadas&lt;/p&gt;&lt;p&gt;1 yarda = 3 pies&lt;/p&gt;&lt;p&gt;1 milla = 1760 yardas&lt;/p&gt;</t>
  </si>
  <si>
    <t>{
    "id": "M3-MyM-21a-I-1",
    "stimulus": "&lt;p&gt;Selecciona las equivalencias correctas.&lt;/p&gt;",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
    "seed": {
        "parameters": [
            {
                "name": "Q1",
                "label": null,
                "min": 2,
                "max": 30,
                "step": 1
            },
            {
                "name": "Q2",
                "label": null,
                "min": 2,
                "max": 30,
                "step": 1
            },
            {
                "name": "Q3",
                "label": null,
                "min": 2,
                "max": 30,
                "step": 1
            },
            {
                "name": "Q4",
                "label": null,
                "min": 2,
                "max": 30,
                "step": 1
            },
            {
                "name": "Q5",
                "label": null,
                "min": 2,
                "max": 30,
                "step": 1
            },
            {
                "name": "Q6",
                "label": null,
                "min": 2,
                "max": 30,
                "step": 1
            },
            {
                "name": "Q7",
                "label": null,
                "min": 2,
                "max": 30,
                "step": 1
            },
            {
                "name": "Q8",
                "label": null,
                "min": 2,
                "max": 30,
                "step": 1
            },
            {
                "name": "Q9",
                "label": null,
                "min": 2,
                "max": 30,
                "step": 1
            },
            {
                "name": "Q10",
                "label": null,
                "min": 2,
                "max": 30,
                "step": 1
            },
            {
                "name": "Q11",
                "label": null,
                "min": 2,
                "max": 30,
                "step": 1
            },
            {
                "name": "Q12",
                "label": null,
                "min": 2,
                "max": 30,
                "step": 1
            }
        ],
        "calculated": [
            {
                "name": "T1",
                "label": "{{function}}",
                "function": "{{Q1}}*12",
                "temp": true
            },
            {
                "name": "T2",
                "label": "{{function}}",
                "function": "{{Q2}}*12",
                "temp": true
            },
            {
                "name": "T3",
                "label": "{{function}}",
                "function": "{{Q3}}*3",
                "temp": true
            },
            {
                "name": "T4",
                "label": "{{function}}",
                "function": "{{Q4}}*3",
                "temp": true
            },
            {
                "name": "T5",
                "label": "{{function}}",
                "function": "{{Q5}}*1760",
                "temp": true
            },
            {
                "name": "T6",
                "label": "{{function}}",
                "function": "{{Q6}}*1760",
                "temp": true
            },
            {
                "name": "T7",
                "label": "{{function}}",
                "function": "{{Q7}}*12",
                "temp": true
            },
            {
                "name": "T8",
                "label": "{{function}}",
                "function": "{{Q1}}*12",
                "temp": true
            },
            {
                "name": "T9",
                "label": "{{function}}",
                "function": "{{Q9}}*3",
                "temp": true
            },
            {
                "name": "T10",
                "label": "{{function}}",
                "function": "{{Q3}}*3",
                "temp": true
            },
            {
                "name": "T11",
                "label": "{{function}}",
                "function": "{{Q11}}*1760",
                "temp": true
            },
            {
                "name": "T12",
                "label": "{{function}}",
                "function": "{{Q5}}*1760",
                "temp": true
            },
            {
                "name": "T13",
                "label": "{{function}}",
                "function": "{{Q8}}*12",
                "temp": true
            },
            {
                "name": "T14",
                "label": "{{function}}",
                "function": "{{Q10}}*3",
                "temp": true
            },
            {
                "name": "T15",
                "label": "{{function}}",
                "function": "{{Q12}}*1760",
                "temp": true
            },
            {
                "name": "A1",
                "label": "{{T1}} pulgadas = {{Q1}} pies"
            },
            {
                "name": "A2",
                "label": "{{Q2}} pies = {{T2}} pulgadas"
            },
            {
                "name": "A3",
                "label": "{{T3}} pies = {{Q3}} yardas"
            },
            {
                "name": "A4",
                "label": "{{Q4}} yardas = {{T4}} pies"
            },
            {
                "name": "A5",
                "label": "{{T5}} yardas = {{Q5}} millas"
            },
            {
                "name": "A6",
                "label": "{{Q6}} millas = {{T6}} yardas"
            },
            {
                "name": "A7",
                "label": "{{T7}} pulgadas = {{Q2}} pies",
                "function": "",
                "incorrect": true,
                "feedback": "&lt;p&gt;La equivalencia correcta es:&lt;/p&gt;&lt;p&gt;{{T7}} pulgadas = {{T7}} : 12 = {{Q7}} pies&lt;/p&gt;"
            },
            {
                "name": "A8",
                "label": "{{Q8}} pies = {{T8}} pulgadas",
                "function": "",
                "incorrect": true,
                "feedback": "&lt;p&gt;La equivalencia correcta es:&lt;/p&gt;&lt;p&gt;{{Q8}} pies = {{Q8}} × 12 = {{Q13}} pulgadas&lt;/p&gt;"
            },
            {
                "name": "A9",
                "label": "{{T9}} pies = {{Q4}} yardas",
                "function": "",
                "incorrect": true,
                "feedback": "&lt;p&gt;La equivalencia correcta es:&lt;/p&gt;&lt;p&gt;{{T9}} pies = {{T9}} : 3= {{Q9}} yardas&lt;/p&gt;"
            },
            {
                "name": "A10",
                "label": "{{Q10}} yardas = {{T10}} pies",
                "function": "",
                "incorrect": true,
                "feedback": "&lt;p&gt;La equivalencia correcta es:&lt;/p&gt;&lt;p&gt;{{Q10}} yardas = {{Q10}} × 3 = {{Q14}} pies&lt;/p&gt;"
            },
            {
                "name": "A11",
                "label": "{{T11}} yardas = {{Q6}} millas",
                "function": "",
                "incorrect": true,
                "feedback": "&lt;p&gt;La equivalencia correcta es:&lt;/p&gt;&lt;p&gt;{{T11}} yardas = {{T11}} : 1760 = {{Q11}} millas&lt;/p&gt;"
            },
            {
                "name": "A12",
                "label": "{{Q12}} millas = {{T12}} yardas",
                "function": "",
                "incorrect": true,
                "feedback": "&lt;p&gt;La equivalencia correcta es:&lt;/p&gt;&lt;p&gt;{{Q12}} millas = {{Q12}} × 1760 = {{Q15}} yardas&lt;/p&gt;"
            }
        ],
        "uniques": true
    },
    "algorithm": {
        "name": "trueFalse",
        "template": "Multiple choice – multiple response",
        "params": {
            "countCorrect": 2,
            "countIncorrect": 1,
            "showCheckIcon": false,
            "columns": 3
        }
    }
}</t>
  </si>
  <si>
    <t>&lt;p&gt;Calcula esta equivalencia.&lt;/p&gt;</t>
  </si>
  <si>
    <t>&lt;p&gt;{{T1}} pulgadas = {{response}} pies&lt;/p&gt;</t>
  </si>
  <si>
    <t>Q1 = Min = 2; Max = 30; Step = 1</t>
  </si>
  <si>
    <t>T1 = {{Q1}}*12
A1 = {{Q1}}</t>
  </si>
  <si>
    <t>&lt;p&gt;Las equivalencias entre las unidades que no son del sistema métrico decimal son:&lt;/p&gt;&lt;p&gt;1 pie = 12 pulgadas&lt;/p&gt;&lt;p&gt;1 yarda = 3 pies&lt;/p&gt;&lt;p&gt;1 milla = 1760 yardas&lt;/p&gt;&lt;p&gt;En este caso:&lt;/p&gt;&lt;p&gt;{{T1}} pulgadas = {{T1}} : 12 = {{Q1}} pies&lt;/p&gt;</t>
  </si>
  <si>
    <t>{
    "id": "M3-MyM-21a-E-1",
    "stimulus": "&lt;p&gt;Calcula esta equivalencia.&lt;/p&gt;",
    "template": "&lt;p style=\"text-align: center\"&gt;{{T1}} pulgadas = {{response}} pies&lt;/p&gt;",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pulgadas = {{T1}} : 12 = {{Q1}} pies&lt;/p&gt;",
    "seed": {
        "parameters": [
            {
                "name": "Q1",
                "label": null,
                "min": 2,
                "max": 30,
                "step": 1
            }
        ],
        "calculated": [
            {
                "name": "T1",
                "label": "{{function}}",
                "function": "{{Q1}}*12",
                "temp": true
            },
            {
                "name": "A1",
                "label": "{{function}}",
                "function": "{{Q1}}"
            }
        ],
        "uniques": true
    },
    "algorithm": {
        "name": "calculateOperation",
        "params": {
            "method": "equivLiteral",
            "keyboard": "NUMERICAL"
        }
    }
}</t>
  </si>
  <si>
    <t>&lt;p&gt;{{Q1}} pies = {{response}} pulgadas&lt;/p&gt;</t>
  </si>
  <si>
    <t>A1 = {{Q2}}*12</t>
  </si>
  <si>
    <t>&lt;p&gt;Las equivalencias entre las unidades que no son del sistema métrico decimal son:&lt;/p&gt;&lt;p&gt;1 pie = 12 pulgadas&lt;/p&gt;&lt;p&gt;1 yarda = 3 pies&lt;/p&gt;&lt;p&gt;1 milla = 1760 yardas&lt;/p&gt;&lt;p&gt;En este caso:&lt;/p&gt;&lt;p&gt;{{Q1}} pies = {{T1}} × 12 = {{A1}} pulgadass&lt;/p&gt;</t>
  </si>
  <si>
    <t>{
    "id": "M3-MyM-21a-E-2",
    "stimulus": "&lt;p&gt;Calcula esta equivalencia.&lt;/p&gt;",
    "template": "&lt;p style=\"text-align: center\"&gt;{{Q1}} pies = {{response}} pulgadas&lt;/p&gt;",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pies = {{Q1}} × 12 = {{A1}} pulgadass&lt;/p&gt;",
    "seed": {
        "parameters": [
            {
                "name": "Q1",
                "label": null,
                "min": 2,
                "max": 30,
                "step": 1
            }
        ],
        "calculated": [
            {
                "name": "A1",
                "label": "{{function}}",
                "function": "{{Q1}}*12"
            }
        ],
        "uniques": true
    },
    "algorithm": {
        "name": "calculateOperation",
        "params": {
            "method": "equivLiteral",
            "keyboard": "NUMERICAL"
        }
    }
}</t>
  </si>
  <si>
    <t>&lt;p&gt;{{T1}} yardas = {{response}} millas&lt;/p&gt;</t>
  </si>
  <si>
    <t>T1 = {{Q1}}*1760
A1 = {{Q1}}</t>
  </si>
  <si>
    <t>&lt;p&gt;Las equivalencias entre las unidades que no son del sistema métrico decimal son:&lt;/p&gt;&lt;p&gt;1 pie = 12 pulgadas&lt;/p&gt;&lt;p&gt;1 yarda = 3 pies&lt;/p&gt;&lt;p&gt;1 milla = 1760 yardas&lt;/p&gt;&lt;p&gt;En este caso:&lt;/p&gt;&lt;p&gt;{{T1}} yardas = {{T1}} : 1760 = {{Q1}} millas&lt;/p&gt;</t>
  </si>
  <si>
    <t>{
    "id": "M3-MyM-21a-E-3",
    "stimulus": "&lt;p&gt;Calcula esta equivalencia.&lt;/p&gt;",
    "template": "&lt;p style=\"text-align: center\"&gt;{{T1}} yardas = {{response}} millas&lt;/p&gt;",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yardas = {{T1}} : 1760 = {{Q1}} millas&lt;/p&gt;",
    "seed": {
        "parameters": [
            {
                "name": "Q1",
                "label": null,
                "min": 2,
                "max": 30,
                "step": 1
            }
        ],
        "calculated": [
            {
                "name": "T1",
                "label": "{{function}}",
                "function": "{{Q1}}*1760",
                "temp": true
            },
            {
                "name": "A1",
                "label": "{{function}}",
                "function": "{{Q1}}"
            }
        ],
        "uniques": true
    },
    "algorithm": {
        "name": "calculateOperation",
        "params": {
            "method": "equivLiteral",
            "keyboard": "NUMERICAL"
        }
    }
}</t>
  </si>
  <si>
    <t>&lt;p&gt;{{T1}} pies = {{response}} yardas&lt;/p&gt;</t>
  </si>
  <si>
    <t>T1 = 3*{{Q1}}
A1 = {{Q1}}</t>
  </si>
  <si>
    <t>&lt;p&gt;Las equivalencias entre las unidades que no son del sistema métrico decimal son:&lt;/p&gt;&lt;p&gt;1 pie = 12 pulgadas&lt;/p&gt;&lt;p&gt;1 yarda = 3 pies&lt;/p&gt;&lt;p&gt;1 milla = 1760 yardas&lt;/p&gt;&lt;p&gt;En este caso:&lt;/p&gt;&lt;p&gt;{{T1}} pies = {{T1}} : 3 = {{Q1}} yardas&lt;/p&gt;</t>
  </si>
  <si>
    <t>{
    "id": "M3-MyM-21a-E-4",
    "stimulus": "&lt;p&gt;Calcula esta equivalencia.&lt;/p&gt;",
    "template": "&lt;p style=\"text-align: center\"&gt;{{T1}} pies = {{response}} yardas&lt;/p&gt;",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pies = {{T1}} : 3 = {{Q1}} yardas&lt;/p&gt;",
    "seed": {
        "parameters": [
            {
                "name": "Q1",
                "label": null,
                "min": 2,
                "max": 30,
                "step": 1
            }
        ],
        "calculated": [
            {
                "name": "T1",
                "label": "{{function}}",
                "function": "3*{{Q1}}",
                "temp": true
            },
            {
                "name": "A1",
                "label": "{{function}}",
                "function": "{{Q1}}"
            }
        ],
        "uniques": true
    },
    "algorithm": {
        "name": "calculateOperation",
        "params": {
            "method": "equivLiteral",
            "keyboard": "NUMERICAL"
        }
    }
}</t>
  </si>
  <si>
    <t>&lt;p&gt;Susana y su hijo han hecho un paseo de {{Q1}} yardas. ¿A cuántos pies equivalen?&lt;/p&gt;</t>
  </si>
  <si>
    <t>&lt;p&gt;{{response}} pies&lt;/p&gt;</t>
  </si>
  <si>
    <t>Q1 = Min = 100; Max = 999; Step = 1</t>
  </si>
  <si>
    <t>A1 = {{Q1}}*3</t>
  </si>
  <si>
    <t>&lt;p&gt;Las equivalencias entre las unidades que no son del sistema métrico decimal son:&lt;/p&gt;&lt;p&gt;1 pie = 12 pulgadas&lt;/p&gt;&lt;p&gt;1 yarda = 3 pies&lt;/p&gt;&lt;p&gt;1 milla = 1760 yardas&lt;/p&gt;&lt;p&gt;En este caso:&lt;/p&gt;&lt;p&gt;{{Q1}} yardas = {{Q1}} × 3 = {{A1}} pies&lt;/p&gt;</t>
  </si>
  <si>
    <t>{
    "id": "M3-MyM-21a-A-1",
    "stimulus": "&lt;p&gt;Susana y su hijo han hecho un paseo de {{Q1}} yardas. ¿A cuántos pies equivalen?&lt;/p&gt;",
    "template": "&lt;p&gt;Equivalen a {{response}} pies&lt;/p&gt;",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yardas = {{Q1}} × 3 = {{A1}} pies&lt;/p&gt;",
    "seed": {
        "parameters": [
            {
                "name": "Q1",
                "label": null,
                "min": 100,
                "max": 999,
                "step": 1
            }
        ],
        "calculated": [
            {
                "name": "A1",
                "label": "{{function}}",
                "function": "{{Q1}}*3"
            }
        ],
        "uniques": true
    },
    "algorithm": {
        "name": "calculateOperation",
        "params": {
            "method": "equivLiteral",
            "keyboard": "NUMERICAL"
        }
    }
}</t>
  </si>
  <si>
    <t>&lt;p&gt;Un carpintero va a fabricar el marco de una ventana que mide {{Q1}} pies de ancho. ¿A cuántas pulgadas equivalen?&lt;/p&gt;</t>
  </si>
  <si>
    <t>&lt;p&gt;{{response}} pulgadas&lt;/p&gt;</t>
  </si>
  <si>
    <t>Q1 = Min = 2; Max = 8; Step = 1</t>
  </si>
  <si>
    <t>A1 = {{Q1}}*12</t>
  </si>
  <si>
    <t>&lt;p&gt;Las equivalencias entre las unidades que no son del sistema métrico decimal son:&lt;/p&gt;&lt;p&gt;1 pie = 12 pulgadas&lt;/p&gt;&lt;p&gt;1 yarda = 3 pies&lt;/p&gt;&lt;p&gt;1 milla = 1760 yardas&lt;/p&gt;&lt;p&gt;En este caso:&lt;/p&gt;&lt;p&gt;{{Q1}} pies = {{Q1}} × 12 = {{A1}} pulgadas&lt;/p&gt;</t>
  </si>
  <si>
    <t>{
    "id": "M3-MyM-21a-A-2",
    "stimulus": "&lt;p&gt;Un carpintero va a fabricar el marco de una ventana que mide {{Q1}} pies de ancho. ¿A cuántas pulgadas equivalen?&lt;/p&gt;",
    "template": "&lt;p&gt;Equivalen a {{response}} pulgadas&lt;/p&gt;",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center\"&gt;{{Q1}} pies = {{Q1}} × 12 = {{A1}} pulgadas&lt;/p&gt;",
    "seed": {
        "parameters": [
            {
                "name": "Q1",
                "label": null,
                "min": 2,
                "max": 8,
                "step": 1
            }
        ],
        "calculated": [
            {
                "name": "A1",
                "label": "{{function}}",
                "function": "{{Q1}}*12"
            }
        ],
        "uniques": true
    },
    "algorithm": {
        "name": "calculateOperation",
        "params": {
            "method": "equivLiteral",
            "keyboard": "NUMERICAL"
        }
    }
}</t>
  </si>
  <si>
    <t>&lt;p&gt;Un deportista ha lanzado el balón a {{T1}} pies de distancia. ¿Cuántas yardas son?&lt;/p&gt;</t>
  </si>
  <si>
    <t>&lt;p&gt;Son {{response}} yardas&lt;/p&gt;</t>
  </si>
  <si>
    <t>Q1 = Min = 10; Max = 20; Step = 1</t>
  </si>
  <si>
    <t>{
    "id": "M3-MyM-21a-A-3",
    "stimulus": "&lt;p&gt;Un deportista ha lanzado el balón a {{T1}} pies de distancia. ¿Cuántas yardas son?&lt;/p&gt;",
    "template": "&lt;p&gt;Son {{response}} yardas&lt;/p&gt;",
    "hint": "&lt;p&gt;Las equivalencias entre las unidades que no son del sistema métrico decimal son:&lt;/p&gt;&lt;p style=\"text-align: center\"&gt;1 pie = 12 pulgada&lt;/p&gt;&lt;p style=\"text-align: center\"&gt;1 yarda = 3 pies&lt;/p&gt;&lt;p style=\"text-align: center\"&gt;1 milla = 1760 yardas&lt;/p&gt;",
    "feedback": "&lt;p&gt;Las equivalencias entre las unidades que no son del sistema métrico decimal son:&lt;/p&gt;&lt;p style=\"text-align: center\"&gt;1 pie = 12 pulgadas&lt;/p&gt;&lt;p style=\"text-align: center\"&gt;1 yarda = 3 pies&lt;/p&gt;&lt;p style=\"text-align: center\"&gt;1 milla = 1760 yardas&lt;/p&gt;&lt;p&gt;En este caso:&lt;/p&gt;&lt;p style=\"text-align: center\"&gt;{{T1}} pies = {{T1}} : 3 = {{Q1}} yardas&lt;/p&gt;",
    "seed": {
        "parameters": [
            {
                "name": "Q1",
                "label": null,
                "min": 10,
                "max": 20,
                "step": 1
            }
        ],
        "calculated": [
            {
                "name": "T1",
                "label": "{{function}}",
                "function": "3*{{Q1}}",
                "temp": true
            },
            {
                "name": "A1",
                "label": "{{function}}",
                "function": "{{Q1}}"
            }
        ],
        "uniques": true
    },
    "algorithm": {
        "name": "calculateOperation",
        "params": {
            "method": "equivLiteral",
            "keyboard": "NUMERICAL"
        }
    }
}</t>
  </si>
  <si>
    <t>M3-MyM-17a</t>
  </si>
  <si>
    <t>Mide longitudes con cuartos y medios de pulgada</t>
  </si>
  <si>
    <t>&lt;p&gt;¿Cuántas pulgadas mide este tornillo?&lt;/p&gt;
(M3-MyM-17a-1)
{{A1}}
{{A2}}
{{A3}}</t>
  </si>
  <si>
    <t>Q1-Q2= List = "1/2 in.", "3/4 in.", "1 in.", "1 1/4 in.", "1 1/2 in.", "2 in.", "2 1/2 in.", "3 in."</t>
  </si>
  <si>
    <t>A1= "2 1/4 in."
A2= {{Q1}}
A3= {{Q2}}</t>
  </si>
  <si>
    <t>&lt;p&gt;Compara la figura con la regla.&lt;/p&gt;</t>
  </si>
  <si>
    <t>&lt;p&gt;Las pulgadas se dividen en cuartos de pulgada.&lt;/p&gt;</t>
  </si>
  <si>
    <t>{"id":"M3-MyM-17a-I-1","stimulus":"&lt;p&gt;¿Cuántas pulgadas mide este tornillo?&lt;/p&gt;&lt;div style=\"display:flex; justify-content:center;\"&gt;&lt;img src='https://blueberry-assets.oneclick.es/M3_MyM_17a_1.svg' width=\"450\"&gt;&lt;/img&gt;&lt;/div&gt;","hint":"&lt;p&gt;Compara la figura con la regla.&lt;/p&gt;","feedback":"&lt;p&gt;Las pulgadas se dividen en cuartos de pulgada.&lt;/p&gt;","seed":{"parameters":[{"name":"Q1","label":null,"list":["1/2 in.","3/4 in.","1 in.","1 1/4 in.","1 1/2 in.","2 in.","2 1/2 in.","3 in."]},{"name":"Q2","label":null,"list":["1/2 in.","3/4 in.","1 in.","1 1/4 in.","1 1/2 in.","2 in.","2 1/2 in.","3 in."]}],"calculated":[{"name":"A1","label":"2 1/4 in."},{"name":"A2","label":"{{Q1}}","incorrect":true},{"name":"A3","label":"{{Q2}}","incorrect":true}],"uniques":true},"algorithm":{"name":"trueFalse","template":"Multiple choice – standard","params":{"countCorrect":1,"countIncorrect":2,"showCheckIcon": false,
            "columns": 3
        }
    }
}</t>
  </si>
  <si>
    <t>&lt;p&gt;¿Cuántas pulgadas mide este lápiz?&lt;/p&gt;
(M3-MyM-17a-2)
{{A1}}
{{A2}}
{{A3}}</t>
  </si>
  <si>
    <t>Q1-Q2= List = "1 in.", "1 1/4 in.", "1 1/2 in.", "2 in.", "2 1/2 in.", "3 in.", "3 1/4 in.", " 3 3/4 in.", "4 in.", "4 1/4 in.", "4 1/2 in."</t>
  </si>
  <si>
    <t>A1= "3 1/2 in."
A2= {{Q1}}
A3= {{Q2}}</t>
  </si>
  <si>
    <t>{"id":"M3-MyM-17a-I-2","stimulus":"&lt;p&gt;¿Cuántas pulgadas mide este lápiz?&lt;/p&gt;&lt;div style=\"display:flex; justify-content:center;\"&gt;&lt;img src='https://blueberry-assets.oneclick.es/M3_MyM_17a_2.svg' width=\"450\"&gt;&lt;/img&gt;&lt;/div&gt;","hint":"&lt;p&gt;Compara la figura con la regla.&lt;/p&gt;","feedback":"&lt;p&gt;Las pulgadas se dividen en cuartos de pulgada.&lt;/p&gt;","seed":{"parameters":[{"name":"Q1","label":null,"list":["1 in.","1 1/4 in.","1 1/2 in.","2 in.","2 1/2 in.","3 in.","3 1/4 in."," 3 3/4 in.","4 in.","4 1/4 in.","4 1/2 in."]},{"name":"Q2","label":null,"list":["1 in.","1 1/4 in.","1 1/2 in.","2 in.","2 1/2 in.","3 in.","3 1/4 in."," 3 3/4 in.","4 in.","4 1/4 in.","4 1/2 in."]}],"calculated":[{"name":"A1","label":"3 1/2 in."},{"name":"A2","label":"{{Q1}}","incorrect":true},{"name":"A3","label":"{{Q2}}","incorrect":true}],"uniques":true},"algorithm":{"name":"trueFalse","template":"Multiple choice – standard","params":{"countCorrect":1,"countIncorrect":2,"showCheckIcon": false,
            "columns": 3
        }
    }
}</t>
  </si>
  <si>
    <t>&lt;p&gt;¿Cuántas pulgadas mide esta tuerca?&lt;/p&gt;
(M3-MyM-17a-3)
{{A1}}
{{A2}}
{{A3}}</t>
  </si>
  <si>
    <t>Q1-Q2= "1/2 in.", "3/4 in.", "1 in.", "1 1/4 in.", "1 1/2 in.", "2 in.", "2 1/2 in."</t>
  </si>
  <si>
    <t>A1= "1/4 in."
A2= {{Q1}}
A3= {{Q2}}</t>
  </si>
  <si>
    <t>{"id":"M3-MyM-17a-I-3","stimulus":"&lt;p&gt;¿Cuántas pulgadas mide esta tuerca?&lt;/p&gt;&lt;div style=\"display:flex; justify-content:center;\"&gt;&lt;img src='https://blueberry-assets.oneclick.es/M3_MyM_17a_3.svg' width=\"450\"&gt;&lt;/img&gt;&lt;/div&gt;","hint":"&lt;p&gt;Compara la figura con la regla.&lt;/p&gt;","feedback":"&lt;p&gt;Las pulgadas se dividen en cuartos de pulgada.&lt;/p&gt;","seed":{"parameters":[{"name":"Q1","label":null,"list":["1/2 in.","3/4 in.","1 in.","1 1/4 in.","1 1/2 in.","2 in.","2 1/2 in."]},{"name":"Q2","label":null,"list":["1/2 in.","3/4 in.","1 in.","1 1/4 in.","1 1/2 in.","2 in.","2 1/2 in."]}],"calculated":[{"name":"A1","label":"1/4 in."},{"name":"A2","label":"{{Q1}}","incorrect":true},{"name":"A3","label":"{{Q2}}","incorrect":true}],"uniques":true},"algorithm":{"name":"trueFalse","template":"Multiple choice – standard","params":{"countCorrect":1,"countIncorrect":2,"showCheckIcon": false,
            "columns": 3
        }
    }
}</t>
  </si>
  <si>
    <t>M3-MyM-5a</t>
  </si>
  <si>
    <t>Reconoce el litro, decilitro y centilitro como unidades para medir la capacidad de recipientes (máx 5 litros, sin decimales)</t>
  </si>
  <si>
    <t>Selecciona la afirmacion correcta.
Una botella tiene una capacidad de 50 cl.*
Un vaso tiene una capacidad de 20 cl.*
Una bañera tiene una capacidad de 100 l.*
Una garrafa tiene una capacidad de 20 l.*
Una botella tiene una capacidad de {{Q1}} cl.
Un vaso tiene una capacidad de {{Q3}} l.
Una bañera tiene una capacidad de {{Q5}} dl.
Una garrafa tiene una capacidad de {{Q7}} cl.
(Se ven 3, 1 correctas)</t>
  </si>
  <si>
    <r>
      <rPr>
        <rFont val="Calibri"/>
        <color rgb="FF000000"/>
        <sz val="12.0"/>
      </rPr>
      <t xml:space="preserve">Selecciona la afirmacion correcta.
A1: Una botella tiene una capacidad de 50 cl.*
A2: Un vaso tiene una capacidad de 20 cl.*
A3: Una bañera tiene una capacidad de 200 l.*
A4: Una garrafa tiene una capacidad de 20 l.*
A5: Una botella tiene una capacidad de {{Q1}} </t>
    </r>
    <r>
      <rPr>
        <rFont val="Calibri"/>
        <color rgb="FF000000"/>
        <sz val="12.0"/>
      </rPr>
      <t>cl</t>
    </r>
    <r>
      <rPr>
        <rFont val="Calibri"/>
        <color rgb="FF000000"/>
        <sz val="12.0"/>
      </rPr>
      <t xml:space="preserve">.
A6: Un vaso tiene una capacidad de {{Q3}} </t>
    </r>
    <r>
      <rPr>
        <rFont val="Calibri"/>
        <color rgb="FF000000"/>
        <sz val="12.0"/>
      </rPr>
      <t>l</t>
    </r>
    <r>
      <rPr>
        <rFont val="Calibri"/>
        <color rgb="FF000000"/>
        <sz val="12.0"/>
      </rPr>
      <t xml:space="preserve">.
A7: Una bañera tiene una capacidad de {{Q5}} </t>
    </r>
    <r>
      <rPr>
        <rFont val="Calibri"/>
        <color rgb="FF000000"/>
        <sz val="12.0"/>
      </rPr>
      <t>cl</t>
    </r>
    <r>
      <rPr>
        <rFont val="Calibri"/>
        <color rgb="FF000000"/>
        <sz val="12.0"/>
      </rPr>
      <t xml:space="preserve">.
A8: Una garrafa tiene una capacidad de {{Q7}} </t>
    </r>
    <r>
      <rPr>
        <rFont val="Calibri"/>
        <color rgb="FF000000"/>
        <sz val="12.0"/>
      </rPr>
      <t>cl.</t>
    </r>
    <r>
      <rPr>
        <rFont val="Calibri"/>
        <color rgb="FF000000"/>
        <sz val="12.0"/>
      </rPr>
      <t xml:space="preserve">
(Se ven 3, 1 correctas)</t>
    </r>
  </si>
  <si>
    <t>Q1: Mín = 1; Máx = 9; Step = 1
Q3: Mín = 1; Máx = 30; Step = 1
Q5: Mín = 1; Máx = 90; Step = 1
Q7: Mín = 1; Máx = 90; Step = 1</t>
  </si>
  <si>
    <t>&lt;p&gt;El litro es la unidad principal de medida de capacidad.&lt;/p&gt;&lt;p&gt;1 l = 10 dl = 100 cl&lt;/p&gt;</t>
  </si>
  <si>
    <t>&lt;p&gt;El litro es la unidad principal de medida de capacidad.&lt;/p&gt;&lt;p&gt;1 l = 10 dl = 100 cl&lt;/p&gt;
- Si falla A5
&lt;p&gt;La capacidad de una botella suele estar entre los 30 cl y 1.5 l.&lt;/p&gt;
- Si falla A6
&lt;p&gt;La capacidad de un vaso suele ser de unos 20 cl.&lt;/p&gt;
- Si falla A7
&lt;p&gt;La capacidad de una bañera suele ser de entre 100 l y 150 l.&lt;/p&gt;
-Si falla A8
&lt;p&gt;La capacidad de una garrafa suele estar entre los 5 l y los 25 l.&lt;/p&gt;</t>
  </si>
  <si>
    <t>{"id":"M3-MyM-5a-I-1","stimulus":"&lt;p&gt;Selecciona la afirmación correcta.&lt;/p&gt;","hint":"&lt;p&gt;El litro es la unidad principal de medida de capacidad.&lt;/p&gt;&lt;p style=\"text-align: center\"&gt;1 l = 10 dl = 100 cl&lt;/p&gt;","feedback":"&lt;p&gt;El litro es la unidad principal de medida de capacidad.&lt;/p&gt;&lt;p style=\"text-align: center\"&gt;1 l = 10 dl = 100 cl&lt;/p&gt;","seed":{"parameters":[{"name":"Q1","label":null,"min":1,"max":9,"step":1},{"name":"Q3","label":null,"min":1,"max":30,"step":1},{"name":"Q5","label":null,"min":1,"max":90,"step":1},{"name":"Q7","label":null,"min":1,"max":90,"step":1}],"calculated":[{"name":"A1","label":"Una botella tiene una capacidad de 50 cl."},{"name":"A2","label":"Un vaso tiene una capacidad de 20 cl."},{"name":"A3","label":"Una bañera tiene una capacidad de 100 l."},{"name":"A4","label":"Una garrafa tiene una capacidad de 20 l."},{"name":"A5","label":"Una botella tiene una capacidad de {{Q1}} cl.","incorrect":true,"feedback":"&lt;p&gt;La capacidad de una botella suele estar entre los 30 cl y 1.5 l.&lt;/p&gt;"},{"name":"A6","label":"Un vaso tiene una capacidad de {{Q3}} l.","incorrect":true,"feedback":"&lt;p&gt;La capacidad de un vaso suele ser de unos 20 cl.&lt;/p&gt;"},{"name":"A7","label":"Una bañera tiene una capacidad de {{Q5}} dl.","incorrect":true,"feedback":"&lt;p&gt;La capacidad de una bañera suele ser de entre 100 l y 150 l.&lt;/p&gt;"},{"name":"A8","label":"Una garrafa tiene una capacidad de {{Q7}} cl.","incorrect":true,"feedback":"&lt;p&gt;La capacidad de una garrafa suele estar entre los 5 l y los 25 l.&lt;/p&gt;"}],"uniques":true},"algorithm":{"name":"trueFalse","template":"Multiple choice – standard","params":{"countCorrect":1,"countIncorrect":2,"showCheckIcon":true}}}</t>
  </si>
  <si>
    <t>Escribe, en su forma abreviada, en cuál de estas unidades de capacidad se expresan mejor las siguientes medidas: litros, decilitros o centilitros.
El depósito de un coche tiene una capacidad de {{Q1}} {{A1}}.
Una taza tiene una capacidad de {{Q2}} {{A2}}.
Un bote de gel hidroalcohólico de bolsillo tiene una capacidad de unos {{Q3}} {{A3}}.</t>
  </si>
  <si>
    <t>Q1= Mín = 40; Máx = 70; Step = 1.
Q2= Mín = 2; Máx = 3; Step = 1
Q3= Mín = 5; Máx = 10; Step = 1</t>
  </si>
  <si>
    <t>A1 = "l"
A2 = "dl"
A3 = "cl"</t>
  </si>
  <si>
    <t>&lt;p&gt;El litro es la unidad principal de medida de capacidad.&lt;/p&gt;&lt;p&gt;1 l = 10 dl = 100 cl&lt;/p&gt;
-Si falla A1
&lt;p&gt;La capacidad del depósito de un coche suele estar entre los 40 y los 120 l.&lt;/p&gt;
-Si falla A2
&lt;p&gt;La capacidad de una taza suele ser de 2 cl.&lt;/p&gt;
-Si falla A3
&lt;p&gt;La capacidad de un gel hidroalcohólico de bolsillo suele estar entre los 3 y los 10 ml.&lt;/p&gt;</t>
  </si>
  <si>
    <t>{"id":"M3-MyM-5a-E-1","stimulus":"&lt;p&gt;Escribe, en su forma abreviada, en cuál de estas unidades de capacidad se expresan mejor las siguientes medidas: litros, decilitros o centilitros.&lt;/p&gt;","template":"&lt;p&gt;El depósito de un coche tiene una capacidad de {{Q1}} {{response}}.&lt;/p&gt;&lt;p&gt;Una taza tiene una capacidad de {{Q2}} {{response}}.&lt;/p&gt;&lt;p&gt;Un bote de gel hidroalcohólico de bolsillo tiene una capacidad de unos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cl&lt;/p&gt;","seed":{"parameters":[{"name":"Q1","label":null,"min":40,"max":70,"step":1},{"name":"Q2","label":null,"min":2,"max":3,"step":1},{"name":"Q3","label":null,"min":5,"max":10,"step":1}],"calculated":[{"name":"A1","label":"l","feedback":"&lt;p&gt;La capacidad del depósito de un coche suele estar entre los 40 y los 120 l.&lt;/p&gt;"},{"name":"A2","label":"dl","feedback":"&lt;p&gt;La capacidad de una taza suele ser de 2 cl.&lt;/p&gt;"},{"name":"A3","label":"cl","feedback":"&lt;p&gt;La capacidad de un gel hidroalcohólico de bolsillo suele estar entre los 3 y los 10 ml.&lt;/p&gt;"}],"uniques":true},"algorithm":{"name":"calculateOperation","template":"Cloze with text"}}</t>
  </si>
  <si>
    <t>Escribe, en su forma abreviada, en cuál de estas unidades de capacidad se expresan mejor las siguientes medidas: litros, decilitros o centilitros.
La capacidad de un tarro de mermelada es de {{Q1}} {{A1}}.
Es recomendable beber alrededor de {{Q2}} {{A2}} de agua al día.
Un brik tiene una capacidad de {{Q3}} {{A3}}.</t>
  </si>
  <si>
    <t>Q1= Mín = 40; Máx = 50; Step = 1
Q2= List = 2, 3
Q3= Mín = 9.5; Máx = 10; Step = 0.1</t>
  </si>
  <si>
    <t>A1 = "cl"
A2 = "l"
A3 = "dl"</t>
  </si>
  <si>
    <t>&lt;p&gt;El litro es la unidad principal de medida de capacidad.&lt;/p&gt;&lt;p&gt;1 l = 10 dl = 100 cl&lt;/p&gt;
-Si falla A1
&lt;p&gt;La capacidad de un tarro de mermelada suele estar entre los 40 y los 50 cl.&lt;/p&gt;
-Si falla A2
&lt;p&gt;Se recomienda beber entre 2 y 3 l de agua al día.&lt;/p&gt;
-Si falla A3
&lt;p&gt;La capacidad de un brik suele ser de 10 dl.&lt;/p&gt;</t>
  </si>
  <si>
    <t>{"id":"M3-MyM-5a-E-2","stimulus":"&lt;p&gt;Escribe, en su forma abreviada, en cuál de estas unidades de capacidad se expresan mejor las siguientes medidas: litros, decilitros o centilitros.&lt;/p&gt;","template":"&lt;p&gt;La capacidad de un tarro de mermelada es de {{Q1}} {{response}}.&lt;/p&gt;&lt;p&gt;Es recomendable beber alrededor de {{Q2}} {{response}} de agua al día.&lt;/p&gt;&lt;p&gt;Un brik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cl&lt;/p&gt;","seed":{"parameters":[{"name":"Q1","label":null,"min":40,"max":50,"step":1},{"name":"Q2","label":null,"list":[2,3]},{"name":"Q3","label":null,"min":9.5,"max":10,"step":0.1}],"calculated":[{"name":"A1","label":"cl","feedback":"&lt;p&gt;La capacidad de un tarro de mermelada suele estar entre los 40 y los 50 cl.&lt;/p&gt;"},{"name":"A2","label":"l","feedback":"&lt;p&gt;Se recomienda beber entre 2 y 3 l de agua al día.&lt;/p&gt;"},{"name":"A3","label":"dl","feedback":"&lt;p&gt;La capacidad de un brik suele ser de 10 dl.&lt;/p&gt;"}],"uniques":true},"algorithm":{"name":"calculateOperation","template":"Cloze with text"}}</t>
  </si>
  <si>
    <t>Escribe, en su forma abreviada, en cuál de estas unidades de capacidad se expresan mejor las siguientes medidas: litros, decilitros o centilitros.
Una cantimplora tiene una capacidad de {{Q1}} {{A1}}.
Una garrafa tiene una capacidad de {{Q2}} {{A2}}.
Una lata de refresco tiene una capacidad de {{Q3}} {{A3}}.</t>
  </si>
  <si>
    <t>Q1= List = 4, 5, 6, 7
Q2= List = 2, 3, 4, 5
Q3= Mín = 25; Máx = 35; Step = 1</t>
  </si>
  <si>
    <t>A1 = "dl"
A2 = "l"
A3 = "cl"</t>
  </si>
  <si>
    <t>&lt;p&gt;El litro es la unidad principal de medida de capacidad.&lt;/p&gt;&lt;p&gt;1 l = 10 dl = 100 cl&lt;/p&gt;
-Si falla A1
&lt;p&gt;La capacidad de una cantimplora suele estar entre los 4 y 7 dl.&lt;/p&gt;
-Si falla A2
&lt;p&gt;La capacidad de una garrafa suele estar entre los 2 y los 5 l.&lt;/p&gt;
-Si falla A3
&lt;p&gt;La capacidad de una lata de refresco suele ser de unos 25 cl.&lt;/p&gt;</t>
  </si>
  <si>
    <t>{"id":"M3-MyM-5a-E-3","stimulus":"&lt;p&gt;Escribe, en su forma abreviada, en cuál de estas unidades de capacidad se expresan mejor las siguientes medidas: litros, decilitros o centilitros.&lt;/p&gt;","template":"&lt;p&gt;Una cantimplora tiene una capacidad de {{Q1}} {{response}}.&lt;/p&gt;&lt;p&gt;Una garrafa tiene una capacidad de {{Q2}} {{response}}.&lt;/p&gt;&lt;p&gt;Una lata de refresco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cl&lt;/p&gt;","seed":{"parameters":[{"name":"Q1","label":null,"list":[4,5,6,7]},{"name":"Q2","label":null,"list":[2,3,4,5]},{"name":"Q3","label":null,"min":25,"max":35,"step":1}],"calculated":[{"name":"A1","label":"dl","feedback":"&lt;p&gt;La capacidad de una cantimplora suele estar entre los 4 y 7 dl.&lt;/p&gt;"},{"name":"A2","label":"l","feedback":"&lt;p&gt;La capacidad de una garrafa suele estar entre los 2 y los 5 l.&lt;/p&gt;"},{"name":"A3","label":"cl","feedback":"&lt;p&gt;La capacidad de una lata de refresco suele ser de unos 25 cl.&lt;/p&gt;"}],"uniques":true},"algorithm":{"name":"calculateOperation","template":"Cloze with text"}}</t>
  </si>
  <si>
    <t>M3-MyM-5b</t>
  </si>
  <si>
    <t>Establece equivalencias entre el litro, decilitro y centilitro (de litros y decilitros a decilitros y centilitros, máx 200 litros, sin decimales)</t>
  </si>
  <si>
    <t>Arrastra los siguientes números para que las conversiones de unidades sean correctas.
{{A1}} l = {{A2}} dl = {{A3}} cl</t>
  </si>
  <si>
    <t>Q1: Mín 2;Máx 20; Step: 1
Q2: Mín 2;Máx 20; Step: 1
Q3: Mín 2;Máx 20; Step: 1</t>
  </si>
  <si>
    <t>A1 = {{Q1}}
A2 = {{Q1}}*10
A3 = {{Q1}}*100
Distractores
A4 = {{Q2}}*10
A5 = {{Q3}}*100</t>
  </si>
  <si>
    <t>&lt;p&gt;La equivalencia entre litros, decilitros y centilitros es la siguiente:&lt;/p&gt;&lt;p&gt;1 l = 10 dl = 100 cl&lt;/p&gt;</t>
  </si>
  <si>
    <t>&lt;p&gt;La equivalencia entre litros, decilitros y centilitros es la siguiente:&lt;/p&gt;&lt;p&gt;1 l = 10 dl = 100 cl&lt;/p&gt;
- Si falla A1
&lt;p&gt;Para calcular esta equivalencia hay que dividir los dl entre 10:&lt;/p&gt;&lt;p&gt;{{A1}} dl = {{A1}} : 10 = {{Q1}} l&lt;/p&gt;
- Si falla A2
&lt;p&gt;Para calcular esta equivalencia hay que multiplicar los litros por 10:&lt;/p&gt;&lt;p&gt;{{Q1}} l = {{Q1}} × 10 = {{A2}} dl&lt;/p&gt;
- Si falla A3
&lt;p&gt;Para calcular esta equivalencia hay que multiplicar los litros por 100:&lt;/p&gt;&lt;p&gt;{{Q1}} l = {{Q1}} × 100 = {{A3}} cl&lt;/p&gt;</t>
  </si>
  <si>
    <t>{"id":"M3-MyM-5b-I-1","stimulus":"&lt;p&gt;Arrastra los siguientes números para que las conversiones de unidades sean correctas.&lt;/p&gt;","template":"&lt;p style=\"text-align: center\"&gt;{{response}} l = {{response}} dl = {{response}} cl&lt;/p&gt;","hint":"&lt;p style=\"text-align: center\"&gt;1 la equivalencia entre litros, decilitros y centilitros es la siguiente:&lt;/p&gt;&lt;p style=\"text-align: center\"&gt;1 l = 10 dl = 100 cl&lt;/p&gt;","feedback":"&lt;p style=\"text-align: center\"&gt;1 la equivalencia entre litros, decilitros y centilitros es la siguiente:&lt;/p&gt;&lt;p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esta equivalencia hay que dividir los dl entre 10:&lt;/p&gt;&lt;p&gt;{{TA2}} dl = {{function}} : 10 = {{Q1}} l&lt;/p&gt;"},{"name":"A2","label":"{{Q1}} × 10","function":"{{Q1}}*10","feedback":"&lt;p&gt;Para calcular esta equivalencia hay que multiplicar los litros por 10:&lt;/p&gt;&lt;p style=\"text-align: center\"&gt;{{Q1}} l = {{Q1}} × 10 = {{function}} dl&lt;/p&gt;"},{"name":"A3","label":"{{Q1}} × 100","function":"{{Q1}}*100","feedback":"&lt;p&gt;Para calcular esta equivalencia hay que multiplicar los litros por 100:&lt;/p&gt;&lt;p style=\"text-align: center\"&gt;{{Q1}} l = {{Q1}} × 100 = {{function}} cl&lt;/p&gt;"},{"name":"A4","label":"{{Q2}} × 10","function":"{{Q2}}*10","incorrect":true},{"name":"A5","label":"{{Q3}} × 100","function":"{{Q3}}*100","incorrect":true}],"uniques":true},"algorithm":{"name":"calculateOperation","template":"Cloze with drag &amp; drop","params":{"keyboard":"NUMERICAL"}}}</t>
  </si>
  <si>
    <t>Calcula las siguientes conversiones.
{{Q1}} l = {{A1}} dl
{{Q2}} dl = {{A2}} cl</t>
  </si>
  <si>
    <t>Q1: Mín 10;Máx 200; Step: 1
Q2: Mín 10;Máx 200; Step: 1</t>
  </si>
  <si>
    <t>A1 = {{Q1}}*10
A2 = {{Q2}}*10</t>
  </si>
  <si>
    <t>&lt;p&gt;La equivalencia entre litros, decilitros y centilitros es la siguiente:&lt;/p&gt;&lt;p&gt;l = 10 dl = 100 cl&lt;/p&gt;</t>
  </si>
  <si>
    <t>&lt;p&gt;La equivalencia entre litros, decilitros y centilitros es la siguiente:&lt;/p&gt;&lt;p&gt;l = 10 dl = 100 cl&lt;/p&gt;
- Si falla A1
&lt;p&gt;Para calcular esta equivalencia hay que multiplicar los litros por 10:&lt;/p&gt;&lt;p&gt;{{Q1}} l = {{Q1}} × 10 = {{A1}} dl&lt;/p&gt;
-Si falla A2
&lt;p&gt;Para calcular esta equivalencia hay que multiplicar los dl por 10:&lt;/p&gt;&lt;p&gt;{{Q2}} dl = {{Q2}} × 10 = {{A2}} cl&lt;/p&gt;</t>
  </si>
  <si>
    <t>{
    "id": "M3-MyM-5b-E-1",
    "stimulus": "&lt;p&gt;Calcula las siguientes conversiones.&lt;/p&gt;",
    "template": "&lt;p style=\"text-align: center\"&gt;{{Q1}} l = {{response}} dl&lt;/p&gt;&lt;p style=\"text-align: center\"&gt;{{Q2}} dl = {{response}} cl&lt;/p&gt;",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"Q2",
                "label": null,
                "min": 10,
                "max": 200,
                "step": 1
            }
        ],
        "calculated": [
            {
                "name": "A1",
                "label": "{{function}}",
                "function": "{{Q1}}*10",
                "feedback": "&lt;p&gt;Para calcular esta equivalencia hay que multiplicar los litros por 10:&lt;/p&gt;&lt;p style=\"text-align: center\"&gt;{{Q1}} l = {{Q1}} × 10 = {{function}} dl&lt;/p&gt;"
            },
            {
                "name": "A2",
                "label": "{{function}}",
                "function": "{{Q2}}*10",
                "feedback": "&lt;p&gt;Para calcular esta equivalencia hay que multiplicar los dl por 10:&lt;/p&gt;&lt;p style=\"text-align: center\"&gt;{{Q2}} dl = {{Q2}} × 10 = {{function}} cl&lt;/p&gt;"
            }
        ],
        "uniques": true
    },
    "algorithm": {
        "name": "calculateOperation",
        "params": {
            "method": "equivLiteral",
            "keyboard": "NUMERICAL"
        }
    }
}</t>
  </si>
  <si>
    <t>Calcula las siguientes conversiones.
{{Q3}} dl = {{A3}} cl
{{Q1}} l = {{A1}} dl</t>
  </si>
  <si>
    <t>Q3: Mín 10;Máx 200; Step: 1
Q1: Mín 10;Máx 200; Step: 1</t>
  </si>
  <si>
    <t>A3 = {{Q3}}*10
A1 = {{Q1}}*10</t>
  </si>
  <si>
    <t>&lt;p&gt;La equivalencia entre litros, decilitros y centilitros es la siguiente:&lt;/p&gt;&lt;p&gt;l = 10 dl = 100 cl&lt;/p&gt;
- Si falla A3
&lt;p&gt;Para calcular esta equivalencia hay que multiplicar los dl por 10:&lt;/p&gt;&lt;p&gt;{{Q3}} dl = {{Q3}} × 10 = {{A3}} cl&lt;/p&gt;
-Si falla A1
&lt;p&gt;Para calcular esta equivalencia hay que multiplicar los litros por 10:&lt;/p&gt;&lt;p&gt;{{Q1}} l = {{Q1}} × 10 = {{A1}} dl&lt;/p&gt;</t>
  </si>
  <si>
    <t>{
    "id": "M3-MyM-5b-E-2",
    "stimulus": "&lt;p&gt;Calcula las siguientes conversiones.&lt;/p&gt;",
    "template": "&lt;p style=\"text-align: center\"&gt;{{Q3}} dl = {{response}} cl&lt;/p&gt;&lt;p style=\"text-align: center\"&gt;{{Q1}} l = {{response}} dl&lt;/p&gt;",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"Q3",
                "label": null,
                "min": 10,
                "max": 200,
                "step": 1
            }
        ],
        "calculated": [
            {
                "name": "A3",
                "label": "{{function}}",
                "function": "{{Q3}}*10",
                "feedback": "&lt;p&gt;Para calcular esta equivalencia hay que multiplicar los dl por 10:&lt;/p&gt;&lt;p style=\"text-align: center\"&gt;{{Q3}} dl = {{Q3}} × 10 = {{function}} cl&lt;/p&gt;"
            },
            {
                "name": "A1",
                "label": "{{function}}",
                "function": "{{Q1}}*10",
                "feedback": "&lt;p&gt;Para calcular esta equivalencia hay que multiplicar los litros por 10:&lt;/p&gt;&lt;p style=\"text-align: center\"&gt;{{Q1}} l = {{Q1}} × 10 = {{function}} dl&lt;/p&gt;"
            }
        ],
        "uniques": true
    },
    "algorithm": {
        "name": "calculateOperation",
        "params": {
            "method": "equivLiteral",
            "keyboard": "NUMERICAL"
        }
    }
}</t>
  </si>
  <si>
    <t>Calcula las siguientes conversiones.
{{Q2}} l = {{A2}} cl
{{Q3}} dl = {{A3}} cl</t>
  </si>
  <si>
    <t>Q2: Mín 10;Máx 200; Step: 1
Q3: Mín 10;Máx 200; Step: 1</t>
  </si>
  <si>
    <t>A2 = {{Q2}}*100
A3 = {{Q3}}*10</t>
  </si>
  <si>
    <t>&lt;p&gt;La equivalencia entre litros, decilitros y centilitros es la siguiente:&lt;/p&gt;&lt;p&gt;l = 10 dl = 100 cl&lt;/p&gt;
- Si falla A2
&lt;p&gt;Para calcular esta equivalencia hay que multiplicar los litros por 100:&lt;/p&gt;&lt;p&gt;{{Q2}} l = {{Q2}} × 100 = {{A2}} cl&lt;/p&gt;
-Si falla A3
&lt;p&gt;Para calcular esta equivalencia hay que multiplicar los dl por 10:&lt;/p&gt;&lt;p&gt;{{Q3}} dl = {{Q3}} × 10 = {{A3}} cl&lt;/p&gt;</t>
  </si>
  <si>
    <t>{"id":"M3-MyM-5b-E-3","stimulus":"&lt;p&gt;Calcula las siguientes conversiones.&lt;/p&gt;","template":"&lt;p style=\"text-align: center\"&gt;{{Q2}} l = {{response}} cl&lt;/p&gt;&lt;p style=\"text-align: center\"&gt;{{Q3}} dl = {{response}} cl&lt;/p&gt;","hint":"&lt;p&gt;La equivalencia entre litros, decilitros y centilitros es la siguiente:&lt;/p&gt;&lt;p style=\"text-align: center\"&gt;1 l = 10 dl = 100 cl&lt;/p&gt;","feedback":"&lt;p&gt;La equivalencia entre litros, decilitros y centilitros es la siguiente:&lt;/p&gt;&lt;p style=\"text-align: center\"&gt;1 l = 10 dl = 100 cl&lt;/p&gt;","seed":{"parameters":[{"name":"Q2","label":null,"min":10,"max":200,"step":1},{"name":"Q3","label":null,"min":10,"max":200,"step":1}],"calculated":[{"name":"A2","label":"{{function}}","function":"{{Q2}}*100","feedback":"&lt;p&gt;Para calcular esta equivalencia hay que multiplicar los litros por 100:&lt;/p&gt;&lt;p style=\"text-align: center\"&gt;{{Q2}} l = {{Q2}} × 100 = {{function}} cl&lt;/p&gt;"},{"name":"A3","label":"{{function}}","function":"{{Q3}}*10","feedback":"&lt;p&gt;Para calcular esta equivalencia hay que multiplicar los dl por 10:&lt;/p&gt;&lt;p style=\"text-align: center\"&gt;{{Q3}} dl = {{Q3}} × 10 = {{function}} cl&lt;/p&gt;"}],"uniques":true},"algorithm":{"name":"calculateOperation","params":{"method":"equivLiteral","keyboard":"NUMERICAL"}}}</t>
  </si>
  <si>
    <t>Una botella contiene {{Q1}} dl de agua. ¿A cuántos centilitros equivalen?
En la botella hay {{A1}} cl de agua.</t>
  </si>
  <si>
    <t>Q1: Mín: 5; Máx: 20; Step: 1</t>
  </si>
  <si>
    <t>¿Cuánta agua contiene la botella?
Contiene {{A2}} dl.
(cloze math)
{{A2}} = {{Q1}}</t>
  </si>
  <si>
    <t>¿Qué pide el enunciado?
Convertir los decilitros en centilitros.*
Convertir los decilitros en mililitros.
Convertir los decilitros en litros.
(single choice)</t>
  </si>
  <si>
    <t>Para hacer esta conversión, ¿qué equivalencia es correcta?
1 dl = 10 cl*
10 dl = 1 cl
1 dl = 100 cl
(single choice)</t>
  </si>
  <si>
    <t>Calcula, por tanto, cuántos centilitros hay en la botella.
{{Q1}} dl × 10 = {{A1}} cl
(cloze math)
A1 = {{Q1}}*10</t>
  </si>
  <si>
    <t>{"id":"M3-MyM-5b-A-1","seed":{"parameters":[{"name":"Q1","label":null,"min":5,"max":20,"step":1}],"uniques":true},"scaffolding":[{"id":"step-0","stimulus":"&lt;p&gt;Una botella contiene {{Q1}} dl de agua. ¿A cuántos centilitros equivalen?&lt;/p&gt;","template":"&lt;p&gt;En la botella hay {{response}} cl de agua.&lt;/p&gt;","seed":{"calculated":[{"name":"0-A1","label":"{{function}}","function":"{{Q1}}*10"}]},"algorithm":{"name":"calculateOperation","params":{"method":"equivLiteral","keyboard":"NUMERICAL"}}},{"id":"step-1","stimulus":"&lt;p&gt;¿Cuánta agua contiene la botella?&lt;/p&gt;","template":"&lt;p&gt;Contiene {{response}} dl.&lt;/p&gt;","seed":{"calculated":[{"name":"1-A1","label":"{{function}}","function":"{{Q1}}"}]},"algorithm":{"name":"calculateOperation","params":{"method":"equivLiteral","keyboard":"NUMERICAL"}}},{"id":"step-2","stimulus":"&lt;p&gt;¿Qué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¿qué equivalencia es correcta?&lt;/p&gt;","seed":{"calculated":[{"name":"3-A1","label":"&lt;p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standard"}},{"id":"step-4","stimulus":"&lt;p&gt;Calcula, por tanto, cuántos centilitros hay en la botella.&lt;/p&gt;","template":"&lt;p style=\"text-align: center\"&gt;{{Q1}} dl × 10 = {{response}} cl&lt;/p&gt;","seed":{"calculated":[{"name":"4-A1","label":"{{function}}","function":"{{Q1}}*10"}]},"algorithm":{"name":"calculateOperation","params":{"method":"equivLiteral","keyboard":"NUMERICAL"}}}]}</t>
  </si>
  <si>
    <t>Sebastián ha llenado una jarra con {{Q1}} dl de agua. ¿A cuántos centilitros equivalen?
La jarra contiene {{A1}} cl de agua.</t>
  </si>
  <si>
    <t>Q1= Min=10; Max= 25; Step=1</t>
  </si>
  <si>
    <t>A1= {{Q1}}*10</t>
  </si>
  <si>
    <t>¿Qué cantidad de agua contiene la jarra que ha llenado Sebastián?
Contiene {{A2}} dl de agua.
#cloze math#
A2 = {{Q1}}</t>
  </si>
  <si>
    <t>¿Qué pide el enunciado?
Convertir los decilitros en centilitros. *
Convertir los decilitros en mililitros.
Convertir los decilitros en litros.
#single choice#</t>
  </si>
  <si>
    <t>Para hacer esta conversión, ¿cuál de estas equivalencias es correcta?
1 dl = 10 cl *
1 dl = 100 cl
10 dl = 10 cl 
#single choice#</t>
  </si>
  <si>
    <t>Calcula, por tanto, cuántos centilitros hay en la jarra de agua.
{{Q1}} dl × 10 = {{A1}} cl 
#cloze math#
A1 ={{Q1}}*10</t>
  </si>
  <si>
    <t>{"id":"M3-MyM-5b-A-2","seed":{"parameters":[{"name":"Q1","label":null,"min":10,"max":25,"step":1}],"uniques":true},"scaffolding":[{"id":"step-0","stimulus":"&lt;p&gt;Sebastián ha llenado una jarra con {{Q1}} dl de agua. ¿A cuántos centilitros equivalen?&lt;/p&gt;","template":"&lt;p style=\"text-align: center\"&gt;1 la jarra contiene {{response}} cl de agua.&lt;/p&gt;","seed":{"calculated":[{"name":"0-A1","label":"{{function}}","function":"{{Q1}}*10"}]},"algorithm":{"name":"calculateOperation","params":{"method":"equivLiteral","keyboard":"NUMERICAL"}}},{"id":"step-1","stimulus":"&lt;p&gt;¿Qué cantidad de agua contiene la jarra que ha llenado Sebastián?&lt;/p&gt;","template":"&lt;p&gt;Contiene {{response}} dl de agua.&lt;/p&gt;","seed":{"calculated":[{"name":"1-A1","label":"{{function}}","function":"{{Q1}}"}]},"algorithm":{"name":"calculateOperation","params":{"method":"equivLiteral","keyboard":"NUMERICAL"}}},{"id":"step-2","stimulus":"&lt;p&gt;¿Qué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¿cuál de estas equivalencias es correcta?&lt;/p&gt;","seed":{"calculated":[{"name":"3-A1","label":"&lt;p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standard"}},{"id":"step-4","stimulus":"&lt;p&gt;Calcula, por tanto, cuántos centilitros hay en la jarra de agua.&lt;/p&gt;","template":"&lt;p style=\"text-align: center\"&gt;{{Q1}} dl × 10 = {{response}} cl&lt;/p&gt;","seed":{"calculated":[{"name":"4-A1","label":"{{function}}","function":"{{Q1}}*10"}]},"algorithm":{"name":"calculateOperation","params":{"method":"equivLiteral","keyboard":"NUMERICAL"}}}]}</t>
  </si>
  <si>
    <t>En el depósito de un camión cisterna de bomberos quedan &lt;span class=\"no-break\"&gt;{{Q1}} l&lt;/span&gt; de agua. ¿A cuántos centilitros equivalen?
Quedan &lt;span class=\"no-break\"&gt;{{A1}} cl&lt;/span&gt; de agua.</t>
  </si>
  <si>
    <t>Un camión cisterna de bomberos tiene una capacidad de &lt;span class=\"no-break\"&gt;{{Q1}} dl.&lt;/span&gt; ¿A cuántos l de capacidad equivalen?
La capacidad del camión es de &lt;span class=\"no-break\"&gt;{{A1}} l.&lt;/span&gt;</t>
  </si>
  <si>
    <t>Q1= Min=100; Max= 200; Step=1</t>
  </si>
  <si>
    <t>A1= {{Q1}}*100</t>
  </si>
  <si>
    <t>¿Cuántos litros de agua quedan en el camión cisterna?
Quedan {{A2}} l.
#cloze math#
A2 = {{Q1}}</t>
  </si>
  <si>
    <t>¿Qué pide el enunciado?
Convertir los litros en centilitros. *
Convertir los litros en mililitros.
Convertir los litros en decilitros.
#single choice#</t>
  </si>
  <si>
    <t>Para hacer esta conversión, ¿cuál de estas equivalencias es correcta?
1 l = 100 cl *
1 l = 10 cl
10 l = 100 cl 
#single choice#</t>
  </si>
  <si>
    <t>Calcula, por tanto, cuántos centilitros de agua quedan en el depósito.
{{Q1}} l × 100 = {{A1}} cl 
#cloze math#
A1 ={{Q1}}*100</t>
  </si>
  <si>
    <t>{"id":"M3-MyM-5b-A-3","seed":{"parameters":[{"name":"Q1","label":null,"min":100,"max":200,"step":1}],"uniques":true},"scaffolding":[{"id":"step-0","stimulus":"&lt;p&gt;En el depósito de un camión cisterna de bomberos quedan &lt;span class=\"no-break\"&gt;{{Q1}} l&lt;/span&gt; de agua. ¿A cuántos centilitros equivalen?&lt;/p&gt;","template":"&lt;p&gt;Quedan &lt;span class=\"no-break\"&gt;{{response}} cl&lt;/span&gt; de agua.&lt;/p&gt;","seed":{"calculated":[{"name":"0-A1","label":"{{function}}","function":"{{Q1}}*100"}]},"algorithm":{"name":"calculateOperation","params":{"method":"equivLiteral","keyboard":"NUMERICAL"}}},{"id":"step-1","stimulus":"&lt;p&gt;¿Cuántos litros de agua quedan en el camión cisterna?&lt;/p&gt;","template":"&lt;p&gt;Quedan {{response}} l.&lt;/p&gt;","seed":{"calculated":[{"name":"1-A1","label":"{{function}}","function":"{{Q1}}"}]},"algorithm":{"name":"calculateOperation","params":{"method":"equivLiteral","keyboard":"NUMERICAL"}}},{"id":"step-2","stimulus":"&lt;p&gt;¿Qué pide el enunciado?&lt;/p&gt;","seed":{"calculated":[{"name":"2-A1","label":"&lt;p&gt;Convertir los litros en centilitros.&lt;/p&gt;"},{"name":"2-A2","label":"&lt;p&gt;Convertir los litros en mililitros.&lt;/p&gt;","incorrect":true},{"name":"2-A3","label":"&lt;p&gt;Convertir los litros en decilitros.&lt;/p&gt;","incorrect":true}]},"algorithm":{"name":"trueFalse","template":"Multiple choice – standard"}},{"id":"step-3","stimulus":"&lt;p&gt;Para hacer esta conversión, ¿cuál de estas equivalencias es correcta?&lt;/p&gt;","seed":{"calculated":[{"name":"3-A1","label":"&lt;p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standard"}},{"id":"step-4","stimulus":"&lt;p&gt;Calcula, por tanto, cuántos centilitros de agua quedan en el depósito.&lt;/p&gt;","template":"&lt;p style=\"text-align: center\"&gt;{{Q1}} l × 100 = {{response}} cl&lt;/p&gt;","seed":{"calculated":[{"name":"4-A1","label":"{{function}}","function":"{{Q1}}*100"}]},"algorithm":{"name":"calculateOperation","params":{"method":"equivLiteral","keyboard":"NUMERICAL"}}}]}</t>
  </si>
  <si>
    <t>M3-MyM-5c</t>
  </si>
  <si>
    <t>Ordena medidas de capacidad dadas en forma simple (máx 5 litros, sin decimales)</t>
  </si>
  <si>
    <t>Señala si las siguientes comparaciones son correctas o incorrectas.
{{Q1}} {{Q21}} &lt; {{Q2}} {{Q21}} *
{{Q3}} {{Q22}} &gt; {{Q4}} {{Q22}}*
{{Q5}} {{Q23}} &lt; {{Q6}} {{Q23}}*
{{Q7}} {{Q24}} &gt; {{Q8}} {{Q24}}
{{Q9}} {{Q25}} &lt; {{Q10}} {{Q25}}
{{Q11}} {{Q26}} &gt; {{Q12}} {{Q26}}
(2 Verdaderas y 1 Falsa)</t>
  </si>
  <si>
    <t>Q1: Mín = 1; Máx = 99; Step = 1
Q2: Mín = 100; Máx = 200; Step = 1
Q3: Mín = 220; Máx = 400; Step = 1
Q4: Mín = 201; Máx = 219; Step = 1
Q5: Mín = 1; Máx = 4 ; Step = 1
Q6: Mín = 5; Máx = 10; Step = 1
Q7: Mín = 100; Máx = 199; Step = 1
Q8: Mín = 200; Máx = 1000; Step = 1
Q9: Mín = 1000; Máx = 9999; Step = 1
Q10: Mín = 1;Máx = 999; Step = 1
Q11: Mín = 5; Máx = 10; Step = 1
Q12: Mín = 11; Máx = 50; Step = 1
Q21-Q26: l, dl, cl</t>
  </si>
  <si>
    <t>&lt;p&gt;Para comparar medidas de capacidad, tienen que estar todas expresadas en la misma unidad. Después, se comparan sus cifras empezando por la izquierda.&lt;/p&gt;
(No TE individual)</t>
  </si>
  <si>
    <t>{"id":"M3-MyM-5c-I-1","stimulus":"&lt;p&gt;Selecciona si las siguientes comparaciones son correctas o incorrectas.&lt;/p&gt;","hint":"&lt;p&gt;Como están expresadas en la misma unidad, solo hay que comparar sus cifras empezando por la izquierda.&lt;/p&gt;","feedback":"&lt;p&gt;Para comparar medidas de capacidad, tienen que estar todas expresadas en la misma unidad. Después, se comparan sus cifras empezando por la izqui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inline","params":{"countCorrect":2,"countIncorrect":1,"showCheckIcon":false,"options":["Correcta","Incorrecta"]}}}</t>
  </si>
  <si>
    <t>Ordena de mayor a menor los siguientes volúmenes.
{{T2}} l
{{T3}} dl
{{Q4}} cl</t>
  </si>
  <si>
    <t>Q2: Mín = 100; Máx = 400; Step = 100
Q3: Mín = 100; Máx = 499; Step = 10
Q4: Mín = 100; Máx = 499; Step = 1</t>
  </si>
  <si>
    <t>T2 = {{Q2}}/100
T3 = {{Q3}}/10</t>
  </si>
  <si>
    <t>¿Qué pide el enunciado?
Ordenar los volúmenes de mayor a menor.*
Ordenar los volúmenes de menor a mayor.
Seleccionar el volumen mayor.
[single choice]</t>
  </si>
  <si>
    <t>Para ordenar las distintas medidas, hay que expresarlas en la misma unidad. ¿Cuál de estas conversiones de unidades es correcta?
1 l = 10 dl = 100 cl*
1 dl = 10 l = 100 cl
100 l = 10 dl = 1 cl
(Single choice)</t>
  </si>
  <si>
    <t>Con ayuda de la igualdad anterior, convierte todas las cantidades a centilitros.
{{T2}} l = {{T2}} × 100 = {{A2}} cl
{{T3}} dl = {{T3}} × 10 = {{A3}} cl
[cloze with math]
T2 = {{Q2}}/100
T3 = {{Q3}}/10
A4 ={{Q2}}
A3 ={{Q3}}</t>
  </si>
  <si>
    <t>Con los resultados anteriores, ordena los volúmenes de mayor a menor.
{{T2}} l = {{Q2}} cl
{{T3}} dl = {{Q3}} cl
{{Q4}} cl
[order list]
T2 = {{Q2}}/100
T3 = {{Q3}}/10</t>
  </si>
  <si>
    <t>{"id":"M3-MyM-5c-E-1","seed":{"parameters":[{"name":"Q2","label":null,"min":100,"max":400,"step":100},{"name":"Q3","label":null,"min":100,"max":499,"step":10},{"name":"Q4","label":null,"min":100,"max":499,"step":1}],"uniques":true},"scaffolding":[{"id":"step-0","stimulus":"&lt;p&gt;Arrastra y ordena de mayor &lt;span style=\"color:#FF0000\";&gt;⭡&lt;/span&gt; a menor &lt;span style=\"color:#FF0000\";&gt;⭣&lt;/span&gt; los siguientes volúmenes.&lt;/p&gt;","seed":{"parameters":[],"calculated":[{"name":"T2","function":"{{Q2}}/100","temp":true},{"name":"T3","function":"{{Q3}}/10","temp":true},{"name":"0-A1","label":"{{T2}} l","function":"{{Q2}}"},{"name":"0-A2","label":"{{T3}} dl","function":"{{Q3}}"},{"name":"0-A3","label":"{{Q4}} cl","function":"{{Q4}}"}]},"algorithm":{"name":"orderNumbers","params":{"order":"desc"}}},{"id":"step-1","stimulus":"&lt;p&gt;¿Qué pide el enunciado?&lt;/p&gt;","seed":{"calculated":[{"name":"1-A1","label":"&lt;p&gt;Ordenar los volúmenes de mayor a menor.&lt;/p&gt;"},{"name":"1-A2","label":"&lt;p&gt;Ordenar los volúmenes de menor a mayor.&lt;/p&gt;","incorrect":true},{"name":"1-A3","label":"&lt;p&gt;Seleccionar el volumen mayor.&lt;/p&gt;","incorrect":true}]},"algorithm":{"name":"trueFalse","template":"Multiple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n los resultados anteriores, arrastra y ordena los volúmenes de mayor &lt;span style=\"color:#FF0000\";&gt;⭡&lt;/span&gt; a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t>
  </si>
  <si>
    <t>Tres amigos tienen tres envases de agua con las siguientes capacidades. Ordénalas de mayor a menor.
{{T1}} l
{{T2}} dl
{{Q3}} cl</t>
  </si>
  <si>
    <t>Q1= Min = 100; Max = 500; Step = 100
Q2= Min = 100; Max = 500; Step = 10
Q3= Min = 100; Max = 500; Step = 1</t>
  </si>
  <si>
    <t>T1 = {{Q1}}/100
T2 = {{Q2}}/10</t>
  </si>
  <si>
    <t>¿Qué pide el enunciado?
Ordenar las capacidades de mayor a menor.*
Ordenar las capacidades de menor a mayor.
Seleccionar la mayor capacidad.
#single choice#</t>
  </si>
  <si>
    <t>Para ordenar las distintas medidas, hay que expresarlas en la misma unidad. ¿En qué tabla están las conversiones de unidades correctas?
Imagen M3-MyM-5c-1*
Imagen M3-MyM-5c-2
Imagen M3-MyM-5c-3
#Single choice#</t>
  </si>
  <si>
    <t>Con la ayuda de la anterior tabla de conversiones, convierte todas las cantidades a centilitros.
{{T1}} l × 100 = {{A1}} cl
{{T2}} dl × 10 = {{A2}} cl
{{Q3}} cl
#cloze with math#
T1 = {{Q1}}/100
T2 = {{Q2}}/10
A1 ={{Q1}}
A2 ={{Q2}}</t>
  </si>
  <si>
    <t>Con los resultados anteriores, ordena las capacidades de los recipientes de mayor a menor.
{{T1}} l = {{Q1}} cl
{{T2}} dl = {{Q2}} cl
{{Q3}} cl
#order list#
T1 = {{Q1}}/100
T2 = {{Q2}}/10</t>
  </si>
  <si>
    <t>{"id":"M3-MyM-5c-A-1","seed":{"parameters":[{"name":"Q1","label":null,"min":100,"max":500,"step":100},{"name":"Q2","label":null,"min":100,"max":500,"step":10},{"name":"Q3","label":null,"min":100,"max":500,"step":1}],"uniques":true},"scaffolding":[{"id":"step-0","stimulus":"&lt;p&gt;Tres amigos tienen tres envases de agua con las siguientes capacidades. Arrástralas y ordénalas de mayor &lt;span style=\"color:#FF0000\";&gt;⭡&lt;/span&gt; a menor &lt;span style=\"color:#FF0000\";&gt;⭣&lt;/span&gt;.&lt;/p&gt;","seed":{"parameters":[],"calculated":[{"name":"T1","function":"{{Q1}}/100","temp":true},{"name":"T2","function":"{{Q2}}/10","temp":true},{"name":"0-A1","label":"{{T1}} l","function":"{{Q1}}"},{"name":"0-A2","label":"{{T2}} dl","function":"{{Q2}}"},{"name":"0-A3","label":"{{Q3}} cl","function":"{{Q3}}"}]},"algorithm":{"name":"orderNumbers","params":{"order":"desc"}}},{"id":"step-1","stimulus":"&lt;p&gt;¿Qué pide el enunciado?&lt;/p&gt;","seed":{"calculated":[{"name":"1-A1","label":"&lt;p&gt;Ordenar las capacidades de mayor a menor.&lt;/p&gt;"},{"name":"1-A2","label":"&lt;p&gt;Ordenar las capacidades de menor a mayor.&lt;/p&gt;","incorrect":true},{"name":"1-A3","label":"&lt;p&gt;Seleccionar la mayor capacidad.&lt;/p&gt;","incorrect":true}]},"algorithm":{"name":"trueFalse","template":"Multiple choice – standard"}},{"id":"step-2","stimulus":"&lt;p&gt;Para ordenar las distintas medidas, hay que expresarlas en la misma unidad. ¿En qué tabla están las conversiones de unidades correctas?&lt;/p&gt;","seed":{"calculated":[{"name":"2-A1","label":"&lt;img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standard"}},{"id":"step-3","stimulus":"&lt;p&gt;Con la ayuda de la anterior tabla de conversiones, convierte todas las cantidades 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n los resultados anteriores, arrastra y ordena las capacidades de los recipientes de mayor &lt;span style=\"color:#FF0000\";&gt;⭡&lt;/span&gt;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t>
  </si>
  <si>
    <t>Victoria ha comprado tres floreros con las siguientes capacidades. Ordénalas de menor a mayor.
{{T1}} dl
{{Q2}} cl
{{T3}} l</t>
  </si>
  <si>
    <t>Q1: Mín = 100; Máx = 400; Step = 10
Q2: Mín = 100; Máx = 400; Step = 1
Q3: Mín = 100; Máx = 400; Step = 100</t>
  </si>
  <si>
    <t>T1 = {{Q1}}/10
T3 = {{Q3}}/100</t>
  </si>
  <si>
    <t>¿Qué pide el enunciado?
Ordenar el volumen de los floreros de menor a mayor.*
Ordenar el volumen de los floreros de mayor a menor.
Seleccionar el florero de menor volumen.
[single choice]</t>
  </si>
  <si>
    <t>Para ordenar las distintas medidas, hay que expresarlas en la misma unidad. ¿Cuál de estas conversiones de unidades es correcta?
1 dl = 10 l = 100 cl
1 l = 10 dl = 100 cl*
100 l = 10 dl = 1 cl
(Single choice)</t>
  </si>
  <si>
    <t>Con ayuda de la igualdad anterior, convierte todas las cantidades a centilitros.
{{T1}} dl = {{T1}} × 10 = {{A1}} cl
{{T3}} l = {{T3}} × 100 = {{A3}} cl
[cloze with math]
T1 = {{Q1}}/10
T3 = {{Q3}}/100
A1 = {{Q1}}
A3 = {{Q3}}</t>
  </si>
  <si>
    <t>Con los resultados anteriores, ordena el volumen de los floreros de menor a mayor.
{{T1}} dl = {{Q1}} cl
{{Q2}} cl
{{T3}} l = {{Q3}} cl
[order list]
T1 = {{Q1}}/10
T3 = {{Q3}}/100</t>
  </si>
  <si>
    <t>{"id":"M3-MyM-5c-A-2","seed":{"parameters":[{"name":"Q1","label":null,"min":100,"max":400,"step":10},{"name":"Q2","label":null,"min":100,"max":400,"step":1},{"name":"Q3","label":null,"min":100,"max":400,"step":100}],"uniques":true},"scaffolding":[{"id":"step-0","stimulus":"&lt;p&gt;Victoria ha comprado tres floreros con las siguientes capacidades. Arrástralas y ordénalas de mayor &lt;span style=\"color:#FF0000\";&gt;⭡&lt;/span&gt; a menor &lt;span style=\"color:#FF0000\";&gt;⭣&lt;/span&gt;.&lt;/p&gt;","seed":{"parameters":[],"calculated":[{"name":"T1","function":"{{Q1}}/10","temp":true},{"name":"T3","function":"{{Q3}}/100","temp":true},{"name":"0-A1","label":"{{T1}} dl","function":"{{Q1}}"},{"name":"0-A2","label":"{{Q2}} cl","function":"{{Q2}}"},{"name":"0-A3","label":"{{T3}} l","function":"{{Q3}}"}]},"algorithm":{"name":"orderNumbers","params":{"order":"desc"}}},{"id":"step-1","stimulus":"&lt;p&gt;¿Qué pide el enunciado?&lt;/p&gt;","seed":{"calculated":[{"name":"1-A1","label":"&lt;p&gt;Ordenar el volumen de los floreros de menor a mayor.&lt;/p&gt;","incorrect":true},{"name":"1-A2","label":"&lt;p&gt;Ordenar el volumen de los floreros de mayor a menor.&lt;/p&gt;"},{"name":"1-A3","label":"&lt;p&gt;Seleccionar el florero de menor volumen.&lt;/p&gt;","incorrect":true}]},"algorithm":{"name":"trueFalse","template":"Multiple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n los resultados anteriores, arrastra y ordena el volumen de los floreros de mayor &lt;span style=\"color:#FF0000\";&gt;⭡&lt;/span&gt; a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t>
  </si>
  <si>
    <t>Un bolígrafo verde contiene &lt;span class=\"no-break\"&gt;{{T1}} dl&lt;/span&gt; de tinta, mientras que uno negro, &lt;span class=\"no-break\"&gt;{{Q2}} cl.&lt;/span&gt; ¿Cuántos centilitros tiene el bolígrafo con más tinta?
El bolígrafo con más tinta es el de &lt;span class=\"no-break\"&gt;{{A1}} cl.&lt;/span&gt;</t>
  </si>
  <si>
    <t>Brenda tiene diferentes perfumes, en frascos con las siguientes capacidades. Ordenalas de menor a mayor.
{{Q1}} cl
{{Q2}} ml
{{Q3}} dl</t>
  </si>
  <si>
    <t>Q1: Mín = 30; Máx = 50; Step = 10
Q2: Mín = 30; Máx = 50; Step = 1</t>
  </si>
  <si>
    <t>T1 = {{Q1}}/10
A1 = math.max({{Q1}}, {{Q2}})</t>
  </si>
  <si>
    <t>¿Cuánta tinta contiene cada bolígrafo?
El bolígrafo verde contiene {{A2}} dl.
El bolígrafo negro contiene {{A3}} cl.
(cloze math)
A1 = {{Q1}}/10
A2 = {{Q2}}/10</t>
  </si>
  <si>
    <t>¿Qué pide el enunciado?
Indicar cuántos centilitros contiene el bolígrafo con mayor capacidad.*
Indicar cuántos centilitros contiene el bolígrafo con menor capacidad.
Indicar cuántos centilitros contienen los dos bolígrafos juntos.
[single choice]</t>
  </si>
  <si>
    <t>Para ordenar las distintas medidas, hay que expresarlas en la misma unidad. ¿Cuál de estas conversiones de unidades es correcta?
1 dl = 10 l = 100 cl
100 l = 10 dl = 1 cl
1 l = 10 dl = 100 cl*
(Single choice)</t>
  </si>
  <si>
    <t>Con ayuda de la igualdad anterior, calcula los centilitros que contiene el bolígrafo verde.
{{T1}} dl = {{T1}} × 10 = {{A2}} cl
[cloze with math]
T1 = {{Q1}}/10
A2 = Q1</t>
  </si>
  <si>
    <t>Selecciona, por tanto, cuál es el bolígrafo que contiene más tinta.
El bolígrafo verde con {{T3}} cl.*
El bolígrafo negro con {{T4}} cl.
(single choice) 
T3 = math.max({{Q1}}, {{Q2}})
T4 = math.min({{Q1}}, {{Q2}})</t>
  </si>
  <si>
    <t>{"id":"M3-MyM-5c-A-3","seed":{"parameters":[{"name":"Q1","label":null,"min":30,"max":50,"step":10},{"name":"Q2","label":null,"min":30,"max":50,"step":1}],"uniques":true},"scaffolding":[{"id":"step-0","stimulus":"&lt;p&gt;Un bolígrafo verde contiene &lt;span class=\"no-break\"&gt;{{T1}} dl&lt;/span&gt; de tinta, mientras que uno negro, &lt;span class=\"no-break\"&gt;{{Q2}} cl.&lt;/span&gt; ¿Cuántos centilitros tiene el bolígrafo con más tinta?&lt;/p&gt;","template":"&lt;p&gt;El bolígrafo con más tinta es el de &lt;span class=\"no-break\"&gt;{{response}} cl.&lt;/span&gt;&lt;/p&gt;","seed":{"parameters":[],"calculated":[{"name":"T1","function":"{{Q1}}/10","temp":true},{"name":"0-A1","label":"{{function}}","function":"math.max({{Q1}}, {{Q2}})"}]},"algorithm":{"name":"calculateOperation","params":{"method":"equivLiteral","keyboard":"NUMERICAL"}}},{"id":"step-1","stimulus":"&lt;p&gt;¿Cuánta tinta contiene cada bolígrafo?&lt;/p&gt;","template":"&lt;p&gt;El bolígrafo verde contiene {{response}} dl.&lt;/p&gt;&lt;p&gt;El bolígrafo negro contiene {{response}} cl.&lt;/p&gt;","seed":{"calculated":[{"name":"1-A1","label":"{{function}}","function":"{{Q1}}/10"},{"name":"1-A2","label":"{{function}}","function":"{{Q2}}"}]},"algorithm":{"name":"calculateOperation","params":{"method":"equivLiteral","keyboard":"NUMERICAL"}}},{"id":"step-2","stimulus":"&lt;p&gt;¿Qué pide el enunciado?&lt;/p&gt;","seed":{"calculated":[{"name":"2-A1","label":"&lt;p&gt;Indicar cuántos centilitros contiene el bolígrafo con mayor capacidad.&lt;/p&gt;"},{"name":"2-A2","label":"&lt;p&gt;Indicar cuántos centilitros contiene el bolígrafo con menor capacidad.&lt;/p&gt;","incorrect":true},{"name":"2-A3","label":"&lt;p&gt;Indicar cuántos centilitros contienen los dos bolígrafos juntos.&lt;/p&gt;","incorrect":true}]},"algorithm":{"name":"trueFalse","template":"Multiple choice – standard"}},{"id":"step-3","stimulus":"&lt;p&gt;Para ordenar las distintas medidas, hay que expresarlas en la misma unidad. ¿Cuál de estas conversiones de unidades es correcta?&lt;/p&gt;","seed":{"calculated":[{"name":"3-A1","label":"&lt;p&gt;1 l = 10 dl = 100 cl&lt;/p&gt;"},{"name":"3-A2","label":"&lt;p&gt;1 dl = 10 l = 100 cl&lt;/p&gt;","incorrect":true},{"name":"3-A3","label":"&lt;p&gt;100 l = 10 dl = 1 cl&lt;/p&gt;","incorrect":true}]},"algorithm":{"name":"trueFalse","template":"Multiple choice – standard"}},{"id":"step-4","stimulus":"&lt;p&gt;Con ayuda de la igualdad anterior, calcula los centilitros que contiene el bolígrafo verde.&lt;/p&gt;","template":"&lt;p style=\"text-align: center\"&gt;{{T1}} dl = {{T1}} × 10 = {{response}} cl&lt;/p&gt;","seed":{"calculated":[{"name":"T1","label":"{{function}}","function":"{{Q1}}/10","temp":true},{"name":"4-A1","label":"{{function}}","function":"{{Q1}}"}]},"algorithm":{"name":"calculateOperation","params":{"method":"equivLiteral","keyboard":"NUMERICAL"}}},{"id":"step-5","stimulus":"&lt;p&gt;Selecciona, por tanto, cuál es el bolígrafo que contiene más tinta.","seed":{"parameters":[],"calculated":[{"name":"T3","function":"math.max({{Q1}}, {{Q2}})","temp":true},{"name":"T4","function":"math.min({{Q1}}, {{Q2}})","temp":true},{"name":"5-A1","label":"El bolígrafo verde con {{T3}} cl."},{"name":"5-A2","label":"El bolígrafo negro con {{T4}} cl.","incorrect":true}]},"algorithm":{"name":"trueFalse","template":"Multiple choice – standard"}}]}</t>
  </si>
  <si>
    <t>M3-MyM-22a</t>
  </si>
  <si>
    <t>Reconoce el litro y mililitro como unidades para medir la capacidad de recipientes (máx 5 litros, sin decimales)</t>
  </si>
  <si>
    <t>Arrastra la unidad de capacidad adecuada a cada situación.</t>
  </si>
  <si>
    <t>&lt;p&gt;{{Q1}}&lt;/p&gt;&lt;p&gt;{{Q2}}&lt;/p&gt;</t>
  </si>
  <si>
    <t>Q1 = ["Un vaso contiene 200 {{response}} de agua.", "Para lavar su ropa, Cristina suele echar en la lavadora 75 {{response}} de detergente.", "Un tubo de pasta de dientes tiene una capacidad de 100 {{response}}."]
Q1 = ["La bañera de Pedro tiene una capacidad máxima de 200 {{response}}.", "La piscina de Nicolás tiene una capacidad 2000 {{response}}.", "Irene tiene una garrafa de 4 {{response}}."]</t>
  </si>
  <si>
    <t>A1 = "ml"
A2 = "l"</t>
  </si>
  <si>
    <t>El volumen más habitual de una botella de agua es 1 l. Un mililitro  es la milésima parte de esa cantidad.</t>
  </si>
  <si>
    <t>{
    "id": "M3-MyM-22a-I-1",
    "stimulus": "&lt;p&gt;Arrastra la unidad de capacidad adecuada a cada situación.&lt;/p&gt;",
    "template": "&lt;p&gt;{{Q1}}&lt;/p&gt;{{Q2}}&lt;/p&gt;",
    "hint": "El volumen más habitual de una botella de agua es 1 l. Un mililitro  es la milésima parte de esa cantidad.",
    "feedback": "El volumen más habitual de una botella de agua es 1 l. Un mililitro  es la milésima parte de esa cantidad.",
    "seed": {
        "parameters": [
            {
                "name": "Q1",
                "label": null,
                "list": [
                    "Un vaso contiene 200  {{response}}  de agua.",
                    "Para lavar su ropa, Cristina suele echar en la lavadora 75  {{response}}  de detergente.",
                    "Un tubo de pasta de dientes tiene una capacidad de 100  {{response}}."
                ]
            },
            {
                "name": "Q2",
                "label": null,
                "list": [
                    "La bañera de Pedro tiene una capacidad máxima de 200  {{response}}.",
                    "La piscina de Nicolás tiene una capacidad 2000  {{response}}.",
                    "Irene tiene una garrafa de 4  {{response}}."
                ]
            }
        ],
        "calculated": [
            {
                "name": "A1",
                "label": "ml",
                "function": ""
            },
            {
                "name": "A2",
                "label": "l",
                "function": ""
            }
        ],
        "uniques": true
    },
    "algorithm": {
        "name": "calculateOperation",
        "template": "Cloze with drag &amp; drop"
    }
}</t>
  </si>
  <si>
    <t>&lt;p&gt;{{Q2}}&lt;/p&gt;&lt;p&gt;{{Q1}}&lt;/p&gt;</t>
  </si>
  <si>
    <t>A1 = "l"
A2 = "ml"</t>
  </si>
  <si>
    <t>{
    "id": "M3-MyM-22a-I-2",
    "stimulus": "&lt;p&gt;Arrastra la unidad de capacidad adecuada a cada situación.&lt;/p&gt;",
    "template": "&lt;p&gt;{{Q2}}&lt;/p&gt;{{Q1}}&lt;/p&gt;",
    "hint": "El volumen más habitual de una botella de agua es 1 l. Un mililitro  es la milésima parte de esa cantidad.",
    "feedback": "El volumen más habitual de una botella de agua es 1 l. Un mililitro  es la milésima parte de esa cantidad.",
    "seed": {
        "parameters": [
            {
                "name": "Q1",
                "label": null,
                "list": [
                    "Un vaso contiene 200 {{response}} de agua.",
                    "Para lavar su ropa, Cristina suele echar en la lavadora 75 {{response}} de detergente.",
                    "Un tubo de pasta de dientes tiene una capacidad de 100 {{response}}."
                ]
            },
            {
                "name": "Q2",
                "label": null,
                "list": [
                    "La bañera de Pedro tiene una capacidad máxima de 200 {{response}}.",
                    "La piscina de Nicolás tiene una capacidad 2000 {{response}}.",
                    "Irene tiene una garrafa de 4 {{response}}."
                ]
            }
        ],
        "calculated": [
            {
                "name": "A1",
                "label": "l",
                "function": ""
            },
            {
                "name": "A2",
                "label": "ml",
                "function": ""
            }
        ],
        "uniques": true
    },
    "algorithm": {
        "name": "calculateOperation",
        "template": "Cloze with drag &amp; drop"
    }
}</t>
  </si>
  <si>
    <t>Selecciona la opción correcta.</t>
  </si>
  <si>
    <t>{{Q1}}</t>
  </si>
  <si>
    <t>Q1 = ["Un vaso contiene 200 {{response}} de agua.", "Para lavar su ropa, Cristina suele echar en la lavadora 75 {{response}} de detergente.", "Un tubo de pasta de dientes tiene una capacidad de 100 {{response}}."]</t>
  </si>
  <si>
    <t>A1 = "ml"*, "l"</t>
  </si>
  <si>
    <t>{
    "id": "M3-MyM-22a-E-1",
    "stimulus": "&lt;p&gt;Selecciona la opción correcta.&lt;/p&gt;",
    "template": "&lt;p&gt;{{Q1}}",
    "hint": "&lt;p&gt;El volumen más habitual de una botella de agua es 1 litro (l).&lt;/p&gt;&lt;p&gt;1 mililitro (ml) es la milésima parte de esa cantidad.&lt;/p&gt;",
    "feedback": "&lt;p&gt;El volumen más habitual de una botella de agua es &lt;b&gt;1 litro&lt;/b&gt; (l).&lt;/p&gt;&lt;p&gt;&lt;b&gt;1 mililitro&lt;/b&gt; (ml) es la milésima parte de esa cantidad.&lt;/p&gt;",
    "seed": {
        "parameters": [
            {
                "name": "Q1",
                "label": null,
                "list": [
                    "Un vaso contiene 200 {{response}} de agua.",
                    "Para lavar su ropa, Cristina suele echar en la lavadora 75 {{response}} de detergente.",
                    "Un tubo de pasta de dientes tiene una capacidad de 100 {{response}}."
                ]
            }
        ],
        "calculated": [
            {
                "name": "A1",
                "label": "ml",
                "function": "",
                "group": 1
            },
            {
                "name": "A2",
                "label": "l",
                "function": "",
                "group": 1,
                "incorrect": true
            }
        ],
        "uniques": true
    },
    "algorithm": {
        "name": "groupResponses",
        "template": "Cloze with drop down"
    }
}</t>
  </si>
  <si>
    <t>Q1 = ["La bañera de Pedro tiene una capacidad máxima de 200 {{response}}.", "La piscina de Nicolás tiene una capacidad 2000 {{response}}.", "Irene tiene una garrafa de 4 {{response}}."]</t>
  </si>
  <si>
    <t>A1 = "ml", "l"*</t>
  </si>
  <si>
    <t>{
    "id": "M3-MyM-22a-E-2",
    "stimulus": "&lt;p&gt;Selecciona la opción correcta.&lt;/p&gt;",
    "template": "&lt;p&gt;{{Q1}}",
    "hint": "&lt;p&gt;El volumen más habitual de una botella de agua es 1 litro (l).&lt;/p&gt;&lt;p&gt;1 mililitro (ml) es la milésima parte de esa cantidad.&lt;/p&gt;",
    "feedback": "&lt;p&gt;El volumen más habitual de una botella de agua es &lt;b&gt;1 litro&lt;/b&gt; (l).&lt;/p&gt;&lt;p&gt;&lt;b&gt;1 mililitro&lt;/b&gt; (ml) es la milésima parte de esa cantidad.&lt;/p&gt;",
    "seed": {
        "parameters": [
            {
                "name": "Q1",
                "label": null,
                "list": [
                    "La bañera de Pedro tiene una capacidad máxima de 200 {{response}}.",
                    "La piscina de Nicolás tiene una capacidad de 2000 {{response}}.",
                    "Irene tiene una garrafa de 4 {{response}}."
                ]
            }
        ],
        "calculated": [
            {
                "name": "A1",
                "label": "l",
                "function": "",
                "group": 1
            },
            {
                "name": "A2",
                "label": "ml",
                "function": "",
                "group": 1,
                "incorrect": true
            }
        ],
        "uniques": true
    },
    "algorithm": {
        "name": "groupResponses",
        "template": "Cloze with drop down"
    }
}</t>
  </si>
  <si>
    <t>M3-MyM-22b</t>
  </si>
  <si>
    <t>Establece equivalencias entre el litro y mililitro (máx 200 litros, sin decimales)</t>
  </si>
  <si>
    <t>&lt;p&gt;Determina si estas equivalencias son correctas o incorrectas.&lt;/p&gt;</t>
  </si>
  <si>
    <t>True or False
*: options=Correcta,Incorrecta
*: countCorrect=2
*: countIncorrect=1</t>
  </si>
  <si>
    <t>Q1 = Min = 1; Max = 30; Step = 1
Q2 = Min = 1; Max = 30; Step = 1
Q3 = Min = 1; Max = 30; Step = 1
Q4 = Min = 1; Max = 30; Step = 1</t>
  </si>
  <si>
    <t>T1 = {{Q1}}*1000
T2 = {{Q2}}*1000
T3 = {{Q3}}*100
T4 = {{Q4}}*1000
T5 = {{Q3}}*1000
T6 = {{Q4}}*10
A1={{Q1}} l = {{T1}} ml#*
A2={{T2}} ml = {{Q2}} l#*
A3={{Q3}} l = {{T3}} ml#|&lt;p&gt;La equivalencia correcta es:&lt;/p&gt;&lt;p&gt;{{Q3}} l = {{Q3}} × 1000 = {{T5}} ml&lt;/p&gt;
A4={{T4}} ml = {{T6}} l#|&lt;p&gt;La equivalencia correcta es:&lt;/p&gt;&lt;p&gt;{{T4}} ml = {{T4}} : 1000 = {{Q4}} l&lt;/p&gt;</t>
  </si>
  <si>
    <t>&lt;p&gt;La equivalencia entre litros y mililitros es:&lt;/p&gt;&lt;p&gt;1 l = 1000 ml&lt;/p&gt;</t>
  </si>
  <si>
    <t>{
    "id": "M3-MyM-22b-I-1",
    "stimulus": "&lt;p&gt;Determina si estas equivalencias son correctas o incorrectas.&lt;/p&gt;",
    "hint": "&lt;p&gt;La equivalencia entre litros y mililitros es:&lt;/p&gt;&lt;p style=\"text-align: center\"&gt;1 l = 1000 ml&lt;/p&gt;",
    "feedback": "&lt;p&gt;La equivalencia entre litros y mililitros es:&lt;/p&gt;&lt;p style=\"text-align: center\"&gt;1 l = 1000 ml&lt;/p&gt;",
    "seed": {
        "parameters": [
            {
                "name": "Q1",
                "label": null,
                "min": 1,
                "max": 30,
                "step": 1
            },
            {
                "name": "Q2",
                "label": null,
                "min": 1,
                "max": 30,
                "step": 1
            },
            {
                "name": "Q3",
                "label": null,
                "min": 1,
                "max": 30,
                "step": 1
            },
            {
                "name": "Q4",
                "label": null,
                "min": 1,
                "max": 30,
                "step": 1
            }
        ],
        "calculated": [
            {
                "name": "T1",
                "label": "{{function}}",
                "function": "{{Q1}}*1000",
                "temp": true
            },
            {
                "name": "T2",
                "label": "{{function}}",
                "function": "{{Q2}}*1000",
                "temp": true
            },
            {
                "name": "T3",
                "label": "{{function}}",
                "function": "{{Q3}}*100",
                "temp": true
            },
            {
                "name": "T4",
                "label": "{{function}}",
                "function": "{{Q4}}*1000",
                "temp": true
            },
            {
                "name": "T5",
                "label": "{{function}}",
                "function": "{{Q3}}*1000",
                "temp": true
            },
            {
                "name": "T6",
                "label": "{{function}}",
                "function": "{{Q4}}*10",
                "temp": true
            },
            {
                "name": "A1",
                "label": "{{Q1}} l = {{T1}} ml"
            },
            {
                "name": "A2",
                "label": "{{T2}} ml = {{Q2}} l"
            },
            {
                "name": "A3",
                "label": "{{Q3}} l = {{T3}} ml",
                "function": "",
                "incorrect": true,
                "feedback": "&lt;p&gt;La equivalencia correcta es:&lt;/p&gt;&lt;p&gt;{{Q3}} l = {{Q3}} × 1000 = {{T5}} ml&lt;/p&gt;"
            },
            {
                "name": "A4",
                "label": "{{T4}} ml = {{T6}} l",
                "function": "",
                "incorrect": true,
                "feedback": "&lt;p&gt;La equivalencia correcta es:&lt;/p&gt;&lt;p&gt;{{T4}} ml = {{T4}} : 1000 = {{Q4}} l&lt;/p&gt;"
            }
        ],
        "uniques": true
    },
    "algorithm": {
        "name": "trueFalse",
        "template": "Choice matrix – inline",
        "params": {
            "countCorrect": 2,
            "countIncorrect": 1,
            "showCheckIcon": false,
            "options": [
                "Correcta",
                "Incorrecta"
            ]
        }
    }
}</t>
  </si>
  <si>
    <t>&lt;p&gt;Calcula la siguiente equivalencia.&lt;/p&gt;</t>
  </si>
  <si>
    <t>&lt;p&gt;{{Q1}} l = {{response}} ml&lt;/p&gt;</t>
  </si>
  <si>
    <t>Q1 = Min = 1; Max = 30; Step = 1</t>
  </si>
  <si>
    <t>&lt;p&gt;La equivalencia entre litros y mililitros es:&lt;/p&gt;&lt;p&gt;l = 1000 ml&lt;/p&gt;&lt;p&gt;En este caso:&lt;/p&gt;&lt;p&gt;{{Q1}} l = {{Q1}} × 1000 = {{A1}} ml&lt;/p&gt;</t>
  </si>
  <si>
    <t>{
    "id": "M3-MyM-22b-E-1",
    "stimulus": "&lt;p&gt;Calcula la siguiente equivalencia.&lt;/p&gt;",
    "template": "&lt;p style=\"text-align: center\"&gt;{{Q1}} l = {{response}} ml&lt;/p&gt;",
    "hint": "&lt;p&gt;La equivalencia entre litros y mililitros es:&lt;/p&gt;&lt;p style=\"text-align: center\"&gt;1 l = 1000 ml&lt;/p&gt;",
    "feedback": "&lt;p&gt;La equivalencia entre litro y mililitro es:&lt;/p&gt;&lt;p style=\"text-align: center\"&gt;1 l = 1000 ml&lt;/p&gt;&lt;p&gt;En este caso:&lt;/p&gt;&lt;p style=\"text-align: center\"&gt;{{Q1}} l = {{Q1}} × 1000 = {{A1}} ml&lt;/p&gt;",
    "seed": {
        "parameters": [
            {
                "name": "Q1",
                "label": null,
                "min": 1,
                "max": 30,
                "step": 1
            }
        ],
        "calculated": [
            {
                "name": "A1",
                "label": "{{function}}",
                "function": "{{Q1}}*1000"
            }
        ],
        "uniques": true
    },
    "algorithm": {
        "name": "calculateOperation",
        "params": {
            "method": "equivLiteral",
            "keyboard": "NUMERICAL"
        }
    }
}</t>
  </si>
  <si>
    <t>&lt;p&gt;{{T1}} ml = {{response}} l&lt;/p&gt;</t>
  </si>
  <si>
    <t>&lt;p&gt;La equivalencia entre litros y mililitros es:&lt;/p&gt;&lt;p&gt;l = 1000 ml&lt;/p&gt;&lt;p&gt;En este caso:&lt;/p&gt;&lt;p&gt;{{T1}} ml = {{T1}} : 1000 = {{Q1}} l&lt;/p&gt;</t>
  </si>
  <si>
    <t>{
    "id": "M3-MyM-22b-E-2",
    "stimulus": "&lt;p&gt;Calcula la siguiente equivalencia.&lt;/p&gt;",
    "template": "&lt;p style=\"text-align: center\"&gt;{{T1}} ml = {{response}} l&lt;/p&gt;",
    "hint": "&lt;p&gt;La equivalencia entre litros y mililitros es:&lt;/p&gt;&lt;p style=\"text-align: center\"&gt;1 l = 1000 ml&lt;/p&gt;",
    "feedback": "&lt;p&gt;La equivalencia entre litro y mililitro es:&lt;/p&gt;&lt;p style=\"text-align: center\"&gt;1 l = 1000 ml&lt;/p&gt;&lt;p&gt;En este caso:&lt;/p&gt;&lt;p style=\"text-align: center\"&gt;{{T1}} ml = {{T1}} : 1000 = {{Q1}} l&lt;/p&gt;",
    "seed": {
        "parameters": [
            {
                "name": "Q1",
                "label": null,
                "min": 1,
                "max": 30,
                "step": 1
            }
        ],
        "calculated": [
            {
                "name": "T1",
                "label": "{{function}}",
                "function": "{{Q1}}*1000",
                "temp": true
            },
            {
                "name": "A1",
                "label": "{{function}}",
                "function": "{{Q1}}"
            }
        ],
        "uniques": true
    },
    "algorithm": {
        "name": "calculateOperation",
        "params": {
            "method": "equivLiteral",
            "keyboard": "NUMERICAL"
        }
    }
}</t>
  </si>
  <si>
    <t>&lt;p&gt;Paula ha utilizado {{T1}} l de agua para bañar a su perro. ¿A cuántos mililitros equivalen?&lt;/p&gt;</t>
  </si>
  <si>
    <t>&lt;p&gt;A {{response}} ml de agua.&lt;/p&gt;</t>
  </si>
  <si>
    <t>Q1 = Min = 5; Max = 15; Step = 1</t>
  </si>
  <si>
    <t>&lt;p&gt;La equivalencia entre litros y mililitros es:&lt;/p&gt;&lt;p&gt;1 l = 1000 ml&lt;/p&gt;&lt;p&gt;En este caso:&lt;/p&gt;&lt;p&gt;{{Q1}} l = {{Q1}} × 1000 = {{A1}} ml&lt;/p&gt;</t>
  </si>
  <si>
    <t>{
    "id": "M3-MyM-22b-A-1",
    "stimulus": "&lt;p&gt;Paula ha utilizado {{Q1}} l de agua para bañar a su perro. ¿A cuántos mililitros equivalen?&lt;/p&gt;",
    "template": "&lt;p&gt;Equivalen a {{response}} ml de agua.&lt;/p&gt;",
    "hint": "&lt;p&gt;La equivalencia entre litros y mililitros es:&lt;/p&gt;&lt;p style=\"text-align: center\"&gt;1 l = 1000 ml&lt;/p&gt;",
    "feedback": "&lt;p&gt;La equivalencia entre litros y mililitros es:&lt;/p&gt;&lt;p style=\"text-align: center\"&gt;1 l = 1000 ml&lt;/p&gt;&lt;p&gt;En este caso:&lt;/p&gt;&lt;p style=\"text-align: center\"&gt;{{Q1}} l = {{Q1}} × 1000 = {{A1}} ml&lt;/p&gt;",
    "seed": {
        "parameters": [
            {
                "name": "Q1",
                "label": null,
                "min": 5,
                "max": 15,
                "step": 1
            }
        ],
        "calculated": [
            {
                "name": "A1",
                "label": "{{function}}",
                "function": "{{Q1}}*1000"
            }
        ],
        "uniques": true
    },
    "algorithm": {
        "name": "calculateOperation",
        "params": {
            "method": "equivLiteral",
            "keyboard": "NUMERICAL"
        }
    }
}</t>
  </si>
  <si>
    <t>&lt;p&gt;Un lechero ha ordeñado {{Q1}} ml de leche de una de sus vacas. ¿Cuántos litros son?&lt;/p&gt;</t>
  </si>
  <si>
    <t>&lt;p&gt;{{response}} l de leche.&lt;/p&gt;</t>
  </si>
  <si>
    <t>Q1 = Min = 30; Max = 50; Step = 1</t>
  </si>
  <si>
    <t>&lt;p&gt;La equivalencia entre litros y mililitros es:&lt;/p&gt;&lt;p&gt;1 l = 1000 ml&lt;/p&gt;&lt;p&gt;En este caso:&lt;/p&gt;&lt;p&gt;{{T1}} ml = {{T1}} : 1000 = {{Q1}} l&lt;/p&gt;</t>
  </si>
  <si>
    <t>{
    "id": "M3-MyM-22b-A-2",
    "stimulus": "&lt;p&gt;Un lechero ha ordeñado {{T1}} ml de leche de una de sus vacas. ¿Cuántos litros son?&lt;/p&gt;",
    "template": "&lt;p&gt;Son {{response}} l de leche.&lt;/p&gt;",
    "hint": "&lt;p&gt;La equivalencia entre litros y mililitros es:&lt;/p&gt;&lt;p style=\"text-align: center\"&gt;1 l = 1000 ml&lt;/p&gt;",
    "feedback": "&lt;p&gt;La equivalencia entre litros y mililitros es:&lt;/p&gt;&lt;p style=\"text-align: center\"&gt;1 l = 1000 ml&lt;/p&gt;&lt;p&gt;En este caso:&lt;/p&gt;&lt;p style=\"text-align: center\"&gt;{{T1}} ml = {{T1}} : 1000 = {{Q1}} l&lt;/p&gt;",
    "seed": {
        "parameters": [
            {
                "name": "Q1",
                "label": null,
                "min": 30,
                "max": 50,
                "step": 1
            }
        ],
        "calculated": [
            {
                "name": "T1",
                "label": "{{function}}",
                "function": "{{Q1}}*1000",
                "temp": true
            },
            {
                "name": "A1",
                "label": "{{function}}",
                "function": "{{Q1}}"
            }
        ],
        "uniques": true
    },
    "algorithm": {
        "name": "calculateOperation",
        "params": {
            "method": "equivLiteral",
            "keyboard": "NUMERICAL"
        }
    }
}</t>
  </si>
  <si>
    <t>&lt;p&gt;En una mañana, una cafetería ha servido {{Q1}} l de café entre sus clientes. ¿A cuántos mililitros equivalen?&lt;/p&gt;</t>
  </si>
  <si>
    <t>&lt;p&gt;A {{response}} ml de café.&lt;/p&gt;</t>
  </si>
  <si>
    <t>Q1 = Min = 20; Max = 50; Step = 1</t>
  </si>
  <si>
    <t>{
    "id": "M3-MyM-22b-A-3",
    "stimulus": "&lt;p&gt;En una mañana, una cafetería ha servido {{Q1}} l de café entre sus clientes. ¿A cuántos mililitros equivalen?&lt;/p&gt;",
    "template": "&lt;p&gt;Equivalen a {{response}} ml de café.&lt;/p&gt;",
    "hint": "&lt;p&gt;La equivalencia entre litros y mililitros es:&lt;/p&gt;&lt;p style=\"text-align: center\"&gt;1 l = 1000 ml&lt;/p&gt;",
    "feedback": "&lt;p&gt;La equivalencia entre litros y mililitros es:&lt;/p&gt;&lt;p style=\"text-align: center\"&gt;1 l = 1000 ml&lt;/p&gt;&lt;p&gt;En este caso:&lt;/p&gt;&lt;p style=\"text-align: center\"&gt;{{Q1}} l = {{Q1}} × 1000 = {{A1}} ml&lt;/p&gt;",
    "seed": {
        "parameters": [
            {
                "name": "Q1",
                "label": null,
                "min": 20,
                "max": 50,
                "step": 1
            }
        ],
        "calculated": [
            {
                "name": "A1",
                "label": "{{function}}",
                "function": "{{Q1}}*1000"
            }
        ],
        "uniques": true
    },
    "algorithm": {
        "name": "calculateOperation",
        "params": {
            "method": "equivLiteral",
            "keyboard": "NUMERICAL"
        }
    }
}</t>
  </si>
  <si>
    <t>M3-MyM-22c</t>
  </si>
  <si>
    <t>&lt;p&gt;Selecciona las opciones correctas.&lt;/p&gt;</t>
  </si>
  <si>
    <t>&lt;p&gt;{{response}} &lt; {{Q1}} {{Q8}} &lt; {{response}}&lt;/p&gt;</t>
  </si>
  <si>
    <t>Q1 = Min = 100; Max = 999; Step = 1
Q2 = Min = 10; Max = 99; Step = 1
Q3 = Min = 10; Max = 99; Step = 1
Q4 = Min = 10; Max = 99; Step = 1
Q5 = Min = 10; Max = 99; Step = 1
Q6 = Min = 10; Max = 99; Step = 1
Q7 = Min = 10; Max = 99; Step = 1
Q8 = list = l, ml</t>
  </si>
  <si>
    <t>T1 = {{Q1}}-{{Q2}}
T2 = {{Q1}}+{{Q3}}
T3 = {{Q1}}+{{Q4}}
T4 = {{Q1}}+{{Q5}}
T5 = {{Q1}}-{{Q6}}
T6 = {{Q1}}-{{Q7}}
group1=
A1 = {{T1}} {{Q8}}#*
A2 = {{T2}} {{Q8}}#
A3 = {{T3}} {{Q8}}#
group2=
A4 = {{T4}} {{Q8}}#*
A5 = {{T5}} {{Q8}}#
A6 = {{T6}} {{Q8}}#</t>
  </si>
  <si>
    <t>&lt;p&gt;Ordena las medidas de capacidad comparando sus cifras de izquierda a derecha.&lt;/p&gt;</t>
  </si>
  <si>
    <t>{
    "id": "M3-MyM-22c-I-1",
    "stimulus": "&lt;p&gt;Selecciona las opciones correctas.&lt;/p&gt;",
    "template": "&lt;p style=\"text-align:center;\"&gt;{{response}} &lt; {{Q1}} {{Q8}} &lt; {{response}}&lt;/p&gt;",
    "hint": "&lt;p&gt;Ordena las medidas de capacidad comparando sus cifras de izquierda a derecha.&lt;/p&gt;",
    "feedback": "&lt;p&gt;Como las medidas están expresadas en la misma unidad, compara sus cifras empezando por la izquierda.&lt;/p&gt;",
    "seed": {
        "parameters": [
            {
                "name": "Q1",
                "label": null,
                "min": 100,
                "max": 999,
                "step": 1
            },
            {
                "name": "Q2",
                "label": null,
                "min": 10,
                "max": 99,
                "step": 1
            },
            {
                "name": "Q3",
                "label": null,
                "min": 10,
                "max": 99,
                "step": 1
            },
            {
                "name": "Q4",
                "label": null,
                "min": 10,
                "max": 99,
                "step": 1
            },
            {
                "name": "Q5",
                "label": null,
                "min": 10,
                "max": 99,
                "step": 1
            },
            {
                "name": "Q6",
                "label": null,
                "min": 10,
                "max": 99,
                "step": 1
            },
            {
                "name": "Q7",
                "label": null,
                "min": 10,
                "max": 99,
                "step": 1
            },
            {
                "name": "Q8",
                "label": null,
                "list": [
                    "l",
                    "ml"
                ]
            }
        ],
        "calculated": [
            {
                "name": "T1",
                "label": "{{function}}",
                "function": "{{Q1}}-{{Q2}}",
                "temp": true
            },
            {
                "name": "T2",
                "label": "{{function}}",
                "function": "{{Q1}}+{{Q3}}",
                "temp": true
            },
            {
                "name": "T3",
                "label": "{{function}}",
                "function": "{{Q1}}+{{Q4}}",
                "temp": true
            },
            {
                "name": "T4",
                "label": "{{function}}",
                "function": "{{Q1}}+{{Q5}}",
                "temp": true
            },
            {
                "name": "T5",
                "label": "{{function}}",
                "function": "{{Q1}}-{{Q6}}",
                "temp": true
            },
            {
                "name": "T6",
                "label": "{{function}}",
                "function": "{{Q1}}-{{Q7}}",
                "temp": true
            },
            {
                "name": "A1",
                "label": "{{T1}} {{Q8}}",
                "group": 1
            },
            {
                "name": "A2",
                "label": "{{T2}} {{Q8}}",
                "incorrect": true,
                "group": 1
            },
            {
                "name": "A3",
                "label": "{{T3}} {{Q8}}",
                "incorrect": true,
                "group": 1
            },
            {
                "name": "A4",
                "label": "{{T4}} {{Q8}}",
                "group": 2
            },
            {
                "name": "A5",
                "label": "{{T5}} {{Q8}}",
                "incorrect": true,
                "group": 2
            },
            {
                "name": "A6",
                "label": "{{T6}} {{Q8}}",
                "incorrect": true,
                "group": 2
            }
        ],
        "uniques": true
    },
    "algorithm": {
        "name": "groupResponses",
        "template": "Cloze with drop down"
    }
}</t>
  </si>
  <si>
    <t>&lt;p&gt;Arrastra estas medidas a su sitio correcto.&lt;/p&gt;</t>
  </si>
  <si>
    <t>Q1 = Min = 100; Max = 999; Step = 1
Q2 = Min = 100; Max = 999; Step = 1
Q3 = Min = 100; Max = 999; Step = 1
Q4 = list = l, ml</t>
  </si>
  <si>
    <t>{
    "id": "M3-MyM-22c-E-1",
    "stimulus": "&lt;p&gt;Arrastra estas medidas a su sitio correcto.&lt;/p&gt;",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999,
                "step": 1
            },
            {
                "name": "Q2",
                "label": null,
                "min": 100,
                "max": 999,
                "step": 1
            },
            {
                "name": "Q3",
                "label": null,
                "min": 100,
                "max": 999,
                "step": 1
            },
            {
                "name": "Q4",
                "label": null,
                "list": [
                    "l",
                    "ml"
                ]
            }
        ],
        "calculated": [
            {
                "name": "T1",
                "label": "{{function}}",
                "function": "math.max({{Q1}}, {{Q2}}, {{Q3}})",
                "temp": true
            },
            {
                "name": "T2",
                "label": "{{function}}",
                "function": "{{Q1}} + {{Q2}} + {{Q3}} - math.min({{Q1}}, {{Q2}}, {{Q3}}) - math.max({{Q1}}, {{Q2}}, {{Q3}})",
                "temp": true
            },
            {
                "name": "T3",
                "label": "{{function}}",
                "function": "math.min({{Q1}}, {{Q2}}, {{Q3}})",
                "temp": true
            },
            {
                "name": "A1",
                "label": "{{T1}} {{Q4}}"
            },
            {
                "name": "A2",
                "label": "{{T2}} {{Q4}}"
            },
            {
                "name": "A3",
                "label": "{{T3}} {{Q4}}"
            }
        ],
        "uniques": true
    },
    "algorithm": {
        "name": "calculateOperation",
        "template": "Cloze with drag &amp; drop"
    }
}</t>
  </si>
  <si>
    <t>&lt;p&gt;Una empresa aceitera tiene tres depósitos con estas cantidades de aceite. Quieren saber cuál de los tres está más vacío. Ayúdales ordenando estas cantidades de mayor a menor.&lt;/p&gt;</t>
  </si>
  <si>
    <t>&lt;p style="text-align:center;"&gt;{{response}} &gt; {{response}} &gt; {{response}}&lt;/p&gt;</t>
  </si>
  <si>
    <t>Q1 = Min = 100; Max = 300; Step = 1
Q2 = Min = 100; Max = 300; Step = 1
Q3 = Min = 100; Max = 300; Step = 1</t>
  </si>
  <si>
    <t>T1 = math.max({{Q1}}, {{Q2}}, {{Q3}})
T2 = {{Q1}} + {{Q2}} + {{Q3}} - math.min({{Q1}}, {{Q2}}, {{Q3}}) - math.max({{Q1}}, {{Q2}}, {{Q3}})
T3 = math.min({{Q1}}, {{Q2}}, {{Q3}})
A1 = {{T1}} l*
A2 = {{T2}} l*
A3 = {{T3}} l*</t>
  </si>
  <si>
    <t>{
    "id": "M3-MyM-22c-A-1",
    "stimulus": "&lt;p&gt;Una empresa aceitera tiene tres depósitos con estas cantidades de aceite. Quieren saber cuál de los tres está más vacío. Ayúdales ordenando estas cantidades de mayor a menor.&lt;/p&gt;",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l"
            },
            {
                "name": "A2",
                "label": "{{function}}",
                "function": "{{T2}} l"
            },
            {
                "name": "A3",
                "label": "{{function}}",
                "function": "{{T3}} l"
            }
        ],
        "uniques": true
    },
    "algorithm": {
        "name": "calculateOperation",
        "template": "Cloze with drag &amp; drop"
    }
}</t>
  </si>
  <si>
    <t>&lt;p&gt;Los vasos de Miguel, Sandra y Paloma tienen estas cantidades de refresco. ¿Quién de los tres va a beber más? ¿Y quién menos? Ordena estas cantidades de mayor a menor.&lt;/p&gt;</t>
  </si>
  <si>
    <t>&lt;p style="text-align:center;"&gt;{{response}} &lt; {{response}} &lt; {{response}}&lt;/p&gt;</t>
  </si>
  <si>
    <t>T1 = math.max({{Q1}}, {{Q2}}, {{Q3}})
T2 = {{Q1}} + {{Q2}} + {{Q3}} - math.min({{Q1}}, {{Q2}}, {{Q3}}) - math.max({{Q1}}, {{Q2}}, {{Q3}})
T3 = math.min({{Q1}}, {{Q2}}, {{Q3}})
A1 = {{T3}} ml*
A2 = {{T2}} ml*
A3 = {{T1}} ml*</t>
  </si>
  <si>
    <t>{
    "id": "M3-MyM-22c-A-2",
    "stimulus": "&lt;p&gt;Los vasos de Miguel, Sandra y Paloma tienen estas cantidades de refresco. ¿Quién de los tres va a beber más? ¿Y quién menos? Ordena estas cantidades de mayor a menor.&lt;/p&gt;",
    "template": "&lt;p style=\"text-align:center;\"&gt;{{response}} &gt; {{response}} &gt;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"{{T1}} ml"
            },
            {
                "name": "A2",
                "label": "{{function}}",
                "function": "{{T2}} ml"
            },
            {
                "name": "A3",
                "label": "{{function}}",
                "function": "{{T3}} ml"
            }
        ],
        "uniques": true
    },
    "algorithm": {
        "name": "calculateOperation",
        "template": "Cloze with drag &amp; drop"
    }
}</t>
  </si>
  <si>
    <t>&lt;p&gt;Antonio ha regado sus tres plantas con estas cantidades de agua. ¿Le ayudas a ordenalas de menor a mayor?&lt;/p&gt;</t>
  </si>
  <si>
    <t>{
    "id": "M3-MyM-22c-A-3",
    "stimulus": "&lt;p&gt;Antonio ha regado sus tres plantas con estas cantidades de agua. ¿Le ayudas a ordenalas de menor a mayor?&lt;/p&gt;",
    "template": "&lt;p style=\"text-align:center;\"&gt;{{response}} &lt; {{response}} &lt; {{response}}&lt;/p&gt;",
    "hint": "&lt;p&gt;Ordena las medidas de capacidad comparando sus cifras de izquierda a derecha.&lt;/p&gt;",
    "feedback": "&lt;p&gt;Como las medidas están expresadas en la misma unidad, compara sus cifras empezando por la izquierda.&lt;/p&gt;",
    "seed": {
        "parameters": [
            {
                "name": "Q1",
                "label": null,
                "min": 100,
                "max": 300,
                "step": 1
            },
            {
                "name": "Q2",
                "label": null,
                "min": 100,
                "max": 300,
                "step": 1
            },
            {
                "name": "Q3",
                "label": null,
                "min": 100,
                "max": 300,
                "step": 1
            }
        ],
        "calculated": [
            {
                "name": "T1",
                "label": "{{function}}",
                "function": "math.max({{Q1}}, {{Q2}}, {{Q3}})",
                "temp": true
            },
            {
                "name": "T2",
                "label": "{{function}}",
                "function": "{{Q1}} + {{Q2}} + {{Q3}} - math.min({{Q1}}, {{Q2}}, {{Q3}}) - math.max({{Q1}}, {{Q2}}, {{Q3}})",
                "temp": true
            },
            {
                "name": "T3",
                "label": "{{function}}",
                "function": "math.min({{Q1}}, {{Q2}}, {{Q3}})",
                "temp": true
            },
            {
                "name": "A1",
                "label": "{{function}}",
                "function": "{{T3}} ml"
            },
            {
                "name": "A2",
                "label": "{{function}}",
                "function": "{{T2}} ml"
            },
            {
                "name": "A3",
                "label": "{{function}}",
                "function": "{{T1}} ml"
            }
        ],
        "uniques": true
    },
    "algorithm": {
        "name": "calculateOperation",
        "template": "Cloze with drag &amp; drop"
    }
}</t>
  </si>
  <si>
    <t>M3-MyM-23a</t>
  </si>
  <si>
    <t>Suma y resta medidas de capacidad dadas en forma simple (nºs de entre 2 y 3 unidades, sin decimales)</t>
  </si>
  <si>
    <t>&lt;p&gt;Elige el resultado de esta suma:&lt;/p&gt;&lt;p style="text-align: center"&gt;{{Q1}} {{Q5}} + {{Q2}} {{Q5}} = ...&lt;/p&gt;</t>
  </si>
  <si>
    <t>Q1 = Min = 10; Max = 500; Step = 1
Q2 = Min = 10; Max = 500; Step = 1
Q3 = Min = 10; Max = 500; Step = 1
Q4 = Min = 10; Max = 500; Step = 1
Q5 = list = l, ml
Q6 = list = l, ml</t>
  </si>
  <si>
    <t>T1 = {{Q1}} + {{Q2}}
T2 = {{Q1}} + {{Q3}}
T3 = {{Q1}} + {{Q4}}
A1={{T1}} {{Q5}}#*
A2={{T1}} {{Q6}}#
A3={{T2}} {{Q5}}#
A4={{T3}} {{Q5}}#</t>
  </si>
  <si>
    <t>&lt;p&gt;Para realizar sumas y restas con unidades de capacidad, todas las medidas tienen que estar expresadas en la misma unidad.&lt;/p&gt;</t>
  </si>
  <si>
    <t>{
    "id": "M3-MyM-23a-I-1",
    "stimulus": "&lt;p&gt;Elige el resultado de esta suma:&lt;/p&gt;&lt;p style=\"text-align: center\"&gt;{{Q1}} {{Q5}} + {{Q2}} {{Q5}} = ...&lt;/p&gt;",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"T2",
                "label": "{{function}}",
                "function": "{{Q1}} + {{Q3}}",
                "temp": true
            },
            {
                "name": "T3",
                "label": "{{function}}",
                "function": "{{Q1}} + {{Q4}}",
                "temp": true
            },
            {
                "name": "A1",
                "label": "{{T1}} {{Q5}}"
            },
            {
                "name": "A2",
                "label": "{{T1}} {{Q6}}",
                "incorrect": true
            },
            {
                "name": "A3",
                "label": "{{T2}} {{Q5}}",
                "incorrect": true
            },
            {
                "name": "A4",
                "label": "{{T3}} {{Q5}}",
                "incorrect": true
            }
        ],
        "uniques": true
    },
    "algorithm": {
        "name": "trueFalse",
        "template": "Multiple choice – standard",
        "params": {
            "countCorrect": 1,
            "countIncorrect": 2,
            "showCheckIcon": false,
            "columns": 3
        }
    }
}</t>
  </si>
  <si>
    <t>&lt;p&gt;Elige el resultado de esta resta:&lt;/p&gt;&lt;p style="text-align: center"&gt;{{T1}} {{Q5}} − {{Q1}} {{Q5}} = ...&lt;/p&gt;</t>
  </si>
  <si>
    <t>T1 = {{Q1}} + {{Q2}}
A1={{Q2}} {{Q4}}#*
A2={{Q2}} {{Q5}}#
A3={{Q3}} {{Q4}}#
A4={{Q4}} {{Q4}}#</t>
  </si>
  <si>
    <t>{
    "id": "M3-MyM-23a-I-2",
    "stimulus": "&lt;p&gt;Elige el resultado de esta resta:&lt;/p&gt;&lt;p style=\"text-align: center\"&gt;{{T1}} {{Q5}} − {{Q1}} {{Q5}} = ...&lt;/p&gt;",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"min": 10,
                "max": 500,
                "step": 1
            },
            {
                "name": "Q4",
                "label": null,
                "min": 10,
                "max": 500,
                "step": 1
            },
            {
                "name": "Q5",
                "label": null,
                "list": [
                    "l",
                    "ml"
                ]
            },
            {
                "name": "Q6",
                "label": null,
                "list": [
                    "l",
                    "ml"
                ]
            }
        ],
        "calculated": [
            {
                "name": "T1",
                "label": "{{function}}",
                "function": "{{Q1}} + {{Q2}}",
                "temp": true
            },
            {
                "name": "A1",
                "label": "{{Q2}} {{Q5}}"
            },
            {
                "name": "A2",
                "label": "{{Q2}} {{Q6}}",
                "incorrect": true
            },
            {
                "name": "A3",
                "label": "{{Q3}} {{Q5}}",
                "incorrect": true
            },
            {
                "name": "A4",
                "label": "{{Q4}} {{Q5}}",
                "incorrect": true
            }
        ],
        "uniques": true
    },
    "algorithm": {
        "name": "trueFalse",
        "template": "Multiple choice – standard",
        "params": {
            "countCorrect": 1,
            "countIncorrect": 2,
            "showCheckIcon":false,
            "columns": 3
        }
    }
}</t>
  </si>
  <si>
    <t>&lt;p&gt;Calcula esta suma.&lt;/p&gt;</t>
  </si>
  <si>
    <t>&lt;p&gt;{{Q1}} {{Q3}} + {{Q2}} {{Q3}} = {{response}} {{Q3}}&lt;/p&gt;</t>
  </si>
  <si>
    <t>Q1 = Min = 10; Max = 500; Step = 1
Q2 = Min = 10; Max = 500; Step = 1
Q3 = list = l, ml</t>
  </si>
  <si>
    <t>{
    "id": "M3-MyM-23a-E-1",
    "stimulus": "&lt;p&gt;Calcula esta suma.&lt;/p&gt;",
    "template": "&lt;p style=\"text-align: center\"&gt;{{Q1}} {{Q3}} + {{Q2}} {{Q3}} = {{response}} {{Q3}}&lt;/p&gt;",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"list": [
                    "l",
                    "ml"
                ]
            }
        ],
        "calculated": [
            {
                "name": "A1",
                "label": "{{function}}",
                "function": "{{Q1}} + {{Q2}}"
            }
        ],
        "uniques": true
    },
    "algorithm": {
        "name": "calculateOperation",
        "params": {
            "method": "equivLiteral",
            "keyboard": "NUMERICAL"
        }
    }
}</t>
  </si>
  <si>
    <t>&lt;p&gt;Calcula esta resta.&lt;/p&gt;</t>
  </si>
  <si>
    <t>&lt;p&gt;{{T1}} {{Q3}} − {{Q1}} {{Q3}} = {{response}} {{Q3}}&lt;/p&gt;</t>
  </si>
  <si>
    <t>T1 = {{Q1}} + {{Q2}}
A1 = {{Q2}}</t>
  </si>
  <si>
    <t>{
    "id": "M3-MyM-23a-E-2",
    "stimulus": "&lt;p&gt;Calcula esta resta.&lt;/p&gt;",
    "template": "&lt;p style=\"text-align: center\"&gt;{{T1}} {{Q3}} − {{Q1}} {{Q3}} = {{response}} {{Q3}}&lt;/p&gt;",
    "hint": "&lt;p&gt;Para realizar sumas y restas con unidades de capacidad, todas las medidas tienen que estar expresadas en la misma unidad.&lt;/p&gt;",
    "feedback": "&lt;p&gt;Para realizar sumas y restas con unidades de capacidad, todas las medidas tienen que estar expresadas en la misma unidad.&lt;/p&gt;",
    "seed": {
        "parameters": [
            {
                "name": "Q1",
                "label": null,
                "min": 10,
                "max": 500,
                "step": 1
            },
            {
                "name": "Q2",
                "label": null,
                "min": 10,
                "max": 500,
                "step": 1
            },
            {
                "name": "Q3",
                "label": null,
                "list": [
                    "l",
                    "ml"
                ]
            }
        ],
        "calculated": [
            {
                "name": "T1",
                "label": "{{function}}",
                "function": "{{Q1}} + {{Q2}}",
                "temp": true
            },
            {
                "name": "A1",
                "label": "{{function}}",
                "function": "{{Q2}}"
            }
        ],
        "uniques": true
    },
    "algorithm": {
        "name": "calculateOperation",
        "params": {
            "method": "equivLiteral",
            "keyboard": "NUMERICAL"
        }
    }
}</t>
  </si>
  <si>
    <t>&lt;p&gt;Federico ha usado {{T1}} l de agua para lavar su coche y {{T2}} l para la moto. ¿Cuánta agua ha gastado entre los dos vehículos?&lt;/p&gt;</t>
  </si>
  <si>
    <t>&lt;p&gt;{{A1}} l de agua.&lt;/p&gt;</t>
  </si>
  <si>
    <t>Q1 = Min = 30; Max = 50; Step = 1
Q2 = Min = 30; Max = 50; Step = 1</t>
  </si>
  <si>
    <t>T1 = math.max({{Q1}}, {{Q2}})
T2 = math.min({{Q1}}, {{Q2}})
A1 = {{T1}} + {{T2}}</t>
  </si>
  <si>
    <t>&lt;p&gt;Para realizar sumas y restas con unidades de capacidad, todas las medidas tienen que estar expresadas en la misma unidad. En este caso:&lt;/p&gt;&lt;p&gt;{{T1}} l + {{T2}} l = {{A1}} l&lt;/p&gt;</t>
  </si>
  <si>
    <t>{
    "id": "M3-MyM-23a-A-1",
    "stimulus": "&lt;p&gt;Federico ha usado {{T1}} l de agua para lavar su coche y {{T2}} l para la moto. ¿Cuánta agua ha gastado entre los dos vehículos?&lt;/p&gt;",
    "template": "&lt;p&gt;Ha gastado {{response}} l de agua.&lt;/p&gt;",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center\"&gt;{{T1}} l + {{T2}} l = {{A1}} l&lt;/p&gt;",
    "seed": {
        "parameters": [
            {
                "name": "Q1",
                "label": null,
                "min": 30,
                "max": 50,
                "step": 1
            },
            {
                "name": "Q2",
                "label": null,
                "min": 30,
                "max": 50,
                "step": 1
            }
        ],
        "calculated": [
            {
                "name": "T1",
                "label": "{{function}}",
                "function": "math.max({{Q1}}, {{Q2}})",
                "temp": true
            },
            {
                "name": "T2",
                "label": "{{function}}",
                "function": "math.min({{Q1}}, {{Q2}})",
                "temp": true
            },
            {
                "name": "A1",
                "label": "{{function}}",
                "function": "{{T1}} + {{T2}}"
            }
        ],
        "uniques": true
    },
    "algorithm": {
        "name": "calculateOperation",
        "params": {
            "method": "equivLiteral",
            "keyboard": "NUMERICAL"
        }
    }
}</t>
  </si>
  <si>
    <t>&lt;p&gt;El depósito de una granja tenía {{T1}} l de agua por la mañana. A lo largo del día se han gastado {{Q1}} l para regar los cultivos. ¿Cuántos litros han quedado en el depósito al llegar la noche?&lt;/p&gt;</t>
  </si>
  <si>
    <t>Q1 = Min = 300; Max = 500; Step = 1
Q2 = Min = 300; Max = 500; Step = 1</t>
  </si>
  <si>
    <t>&lt;p&gt;Para realizar sumas y restas con unidades de capacidad, todas las medidas tienen que estar expresadas en la misma unidad. En este caso:&lt;/p&gt;&lt;p&gt;{{T1}} l − {{Q1}} l = {{Q2}} l&lt;/p&gt;</t>
  </si>
  <si>
    <t>{
    "id": "M3-MyM-23a-A-2",
    "stimulus": "&lt;p&gt;El depósito de una granja tenía {{T1}} l de agua por la mañana. A lo largo del día se han gastado {{Q1}} l para regar los cultivos. ¿Cuántos litros han quedado en el depósito al llegar la noche?&lt;/p&gt;",
    "template": "&lt;p&gt;{{response}} l de agua.&lt;/p&gt;",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center\"&gt;{{T1}} l − {{Q1}} l = {{Q2}} l&lt;/p&gt;",
    "seed": {
        "parameters": [
            {
                "name": "Q1",
                "label": null,
                "min": 300,
                "max": 500,
                "step": 1
            },
            {
                "name": "Q2",
                "label": null,
                "min": 300,
                "max": 500,
                "step": 1
            }
        ],
        "calculated": [
            {
                "name": "T1",
                "label": "{{function}}",
                "function": "{{Q1}} + {{Q2}}",
                "temp": true
            },
            {
                "name": "A1",
                "label": "{{function}}",
                "function": "{{Q2}}"
            }
        ],
        "uniques": true
    },
    "algorithm": {
        "name": "calculateOperation",
        "params": {
            "method": "equivLiteral",
            "keyboard": "NUMERICAL"
        }
    }
}</t>
  </si>
  <si>
    <t>&lt;p&gt;Como Isabel está resfriada, está tomando mucho caldo. Por la mañana se tomó {{Q1}} ml y por la tarde, {{Q2}} ml. ¿Cuánto ha tomado en total?&lt;/p&gt;</t>
  </si>
  <si>
    <t>&lt;p&gt;{{A1}} ml de caldo.&lt;/p&gt;</t>
  </si>
  <si>
    <t>Q1 = Min = 200; Max = 300; Step = 1
Q2 = Min = 200; Max = 300; Step = 1</t>
  </si>
  <si>
    <t>&lt;p&gt;Para realizar sumas y restas con unidades de capacidad, todas las medidas tienen que estar expresadas en la misma unidad. En este caso:&lt;/p&gt;&lt;p&gt;{{Q1}} ml + {{Q2}} ml = {{A1}} ml&lt;/p&gt;</t>
  </si>
  <si>
    <t>{
    "id": "M3-MyM-23a-A-3",
    "stimulus": "&lt;p&gt;Como Isabel está resfriada, está tomando mucho caldo. Por la mañana se tomó {{Q1}} ml y por la tarde, {{Q2}} ml. ¿Cuánto ha tomado en total?&lt;/p&gt;",
    "template": "&lt;p&gt;Ha tomado {{response}} ml de caldo.&lt;/p&gt;",
    "hint": "&lt;p&gt;Para realizar sumas y restas con unidades de capacidad, todas las medidas tienen que estar expresadas en la misma unidad.&lt;/p&gt;",
    "feedback": "&lt;p&gt;Para realizar sumas y restas con unidades de capacidad, todas las medidas tienen que estar expresadas en la misma unidad. En este caso:&lt;/p&gt;&lt;p style=\"text-align: center\"&gt;{{Q1}} ml + {{Q2}} ml = {{A1}} ml&lt;/p&gt;",
    "seed": {
        "parameters": [
            {
                "name": "Q1",
                "label": null,
                "min": 200,
                "max": 300,
                "step": 1
            },
            {
                "name": "Q2",
                "label": null,
                "min": 200,
                "max": 300,
                "step": 1
            }
        ],
        "calculated": [
            {
                "name": "T1",
                "label": "{{function}}",
                "function": "{{Q1}} + {{Q2}}",
                "temp": true
            },
            {
                "name": "A1",
                "label": "{{function}}",
                "function": "{{Q1}} + {{Q2}}"
            }
        ],
        "uniques": true
    },
    "algorithm": {
        "name": "calculateOperation",
        "params": {
            "method": "equivLiteral",
            "keyboard": "NUMERICAL"
        }
    }
}</t>
  </si>
  <si>
    <t>M3-MyM-23b</t>
  </si>
  <si>
    <t>Multiplica y divide medidas de capacidad dadas en forma simple (nºs de entre 2 y 3 unidades, sin decimales)</t>
  </si>
  <si>
    <t>&lt;p&gt;Escoge las opciones correctas.&lt;/p&gt;</t>
  </si>
  <si>
    <t>&lt;p&gt;{{Q1}} {{Q4}} × {{Q2}} = {{response}} {{response}}&lt;/p&gt;</t>
  </si>
  <si>
    <t>Q1 = Min = 100; Max = 999; Step = 1
Q2 = Min = 2; Max = 9; Step = 1
Q3 = Min = 100; Max = 999; Step = 1
Q4 = Min = 100; Max = 999; Step = 1
Q5 = list = l, ml
Q6 = list = l, ml</t>
  </si>
  <si>
    <t>T1 = {{Q1}}*{{Q2}}
T2 = {{Q3}}*{{Q2}}
T3 = {{Q4}}*{{Q2}}
group1=
A1={{T1}}*
A2={{T2}}
A3={{T3}}
group2=
A4={{Q5}}*
A5={{Q6}}</t>
  </si>
  <si>
    <t>&lt;p&gt;Realiza la multiplicación y expresa el resultado en la unidad de capacidad dada.&lt;/p&gt;</t>
  </si>
  <si>
    <t>&lt;p&gt;Para multiplicar una medida de capacidad por un número, hay que realizar la operación y expresar el resultado en esa misma unidad.&lt;/p&gt;</t>
  </si>
  <si>
    <t>{
    "id": "M3-MyM-23b-I-1",
    "stimulus": "&lt;p&gt;Escoge las opciones correctas.&lt;/p&gt;",
    "template": "&lt;p style=\"text-align: center\"&gt;{{Q1}} {{Q5}} × {{Q2}} = {{response}} {{response}}&lt;/p&gt;",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"T2",
                "label": "{{function}}",
                "function": "{{Q3}}*{{Q2}}",
                "temp": true
            },
            {
                "name": "T3",
                "label": "{{function}}",
                "function": "{{Q4}}*{{Q2}}",
                "temp": true
            },
            {
                "name": "A1",
                "label": "{{function}}",
                "function": "{{T1}}",
                "group": 1
            },
            {
                "name": "A2",
                "label": "{{function}}",
                "function": "{{T2}}",
                "incorrect": true,
                "group": 1
            },
            {
                "name": "A3",
                "label": "{{function}}",
                "function": "{{T3}}",
                "incorrect": true,
                "group": 1
            },
            {
                "name": "A4",
                "label": "{{function}}",
                "function": "{{Q5}}",
                "group": 2
            },
            {
                "name": "A5",
                "label": "{{function}}",
                "function": "{{Q6}}",
                "incorrect": true,
                "group": 2
            }
        ],
        "uniques": true
    },
    "algorithm": {
        "name": "groupResponses",
        "template": "Cloze with drop down"
    }
}</t>
  </si>
  <si>
    <t>&lt;p&gt;{{T1}} {{Q4}} : {{Q2}} = {{response}} {{response}}&lt;/p&gt;</t>
  </si>
  <si>
    <t>T1 = {{Q1}}*{{Q2}}
group1 = {{Q1}}*, {{Q3}}, {{Q4}}
group2 = {{Q5}}*, {{Q6}}</t>
  </si>
  <si>
    <t>{
    "id": "M3-MyM-23b-I-2",
    "stimulus": "&lt;p&gt;Escoge las opciones correctas.&lt;/p&gt;",
    "template": "&lt;p style=\"text-align: center\"&gt;{{T1}} {{Q5}} : {{Q2}} = {{response}} {{response}}&lt;/p&gt;",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"Q3",
                "label": null,
                "min": 100,
                "max": 999,
                "step": 1
            },
            {
                "name": "Q4",
                "label": null,
                "min": 100,
                "max": 999,
                "step": 1
            },
            {
                "name": "Q5",
                "label": null,
                "list": [
                    "l",
                    "ml"
                ]
            },
            {
                "name": "Q6",
                "label": null,
                "list": [
                    "l",
                    "ml"
                ]
            }
        ],
        "calculated": [
            {
                "name": "T1",
                "label": "{{function}}",
                "function": "{{Q1}}*{{Q2}}",
                "temp": true
            },
            {
                "name": "A1",
                "label": "{{function}}",
                "function": "{{Q1}}",
                "group": 1
            },
            {
                "name": "A2",
                "label": "{{function}}",
                "function": "{{Q3}}",
                "group": 1,
                "incorrect": true
            },
            {
                "name": "A3",
                "label": "{{function}}",
                "function": "{{Q4}}",
                "group": 1,
                "incorrect": true
            },
            {
                "name": "A4",
                "label": "{{function}}",
                "function": "{{Q5}}",
                "group": 2
            },
            {
                "name": "A5",
                "label": "{{function}}",
                "function": "{{Q6}}",
                "group": 2,
                "incorrect": true
            }
        ],
        "uniques": true
    },
    "algorithm": {
        "name": "groupResponses",
        "template": "Cloze with drop down"
    }
}</t>
  </si>
  <si>
    <t>&lt;p&gt;Calcula esta multiplicación.&lt;/p&gt;</t>
  </si>
  <si>
    <t>&lt;p&gt;{{Q1}} {{Q3}} × {{Q2}} = {{response}} {{Q3}}&lt;/p&gt;</t>
  </si>
  <si>
    <t>Q1 = Min = 100; Max = 999; Step = 1
Q2 = Min = 2; Max = 9; Step = 1
Q4 = list = l, ml</t>
  </si>
  <si>
    <t>{
    "id": "M3-MyM-23b-E-1",
    "stimulus": "&lt;p&gt;Calcula esta multiplicación.&lt;/p&gt;",
    "template": "&lt;p style=\"text-align: center\"&gt;{{Q1}} {{Q4}} × {{Q2}} = {{response}} {{Q4}}&lt;/p&gt;",
    "hint": "&lt;p&gt;Realiza la multiplicación y expresa el resultado en la unidad de capacidad dada.&lt;/p&gt;",
    "feedback": "&lt;p&gt;Para multiplicar una medida de capacidad por un número, hay que realizar la operación y expresar el resultado en esa misma unidad.&lt;/p&gt;",
    "seed": {
        "parameters": [
            {
                "name": "Q1",
                "label": null,
                "min": 100,
                "max": 999,
                "step": 1
            },
            {
                "name": "Q2",
                "label": null,
                "min": 2,
                "max": 9,
                "step": 1
            },
            {
                "name": "Q4",
                "label": null,
                "list": [
                    "l",
                    "ml"
                ]
            }
        ],
        "calculated": [
            {
                "name": "A1",
                "label": "{{function}}",
                "function": "{{Q1}}*{{Q2}}"
            }
        ],
        "uniques": true
    },
    "algorithm": {
        "name": "calculateOperation",
        "params": {
            "method": "equivLiteral",
            "keyboard": "NUMERICAL"
        }
    }
}</t>
  </si>
  <si>
    <t>&lt;p&gt;Calcula esta división.&lt;/p&gt;</t>
  </si>
  <si>
    <t>{
    "id": "M3-MyM-23b-E-2",
    "stimulus": "&lt;p&gt;Calcula esta división.&lt;/p&gt;",
    "template": "&lt;p style=\"text-align: center\"&gt;{{T1}} {{Q4}} : {{Q2}} = {{response}} {{Q4}}&lt;/p&gt;",
    "hint": "&lt;p&gt;Realiza la división y expresa el resultado en la unidad de capacidad dada.&lt;/p&gt;",
    "feedback": "&lt;p&gt;Para dividir una medida de capacidad por un número, hay que realizar la operación y expresar el resultado en esa misma unidad.&lt;/p&gt;",
    "seed": {
        "parameters": [
            {
                "name": "Q1",
                "label": null,
                "min": 100,
                "max": 999,
                "step": 1
            },
            {
                "name": "Q2",
                "label": null,
                "min": 2,
                "max": 9,
                "step": 1
            },
            {
                "name": "Q4",
                "label": null,
                "list": [
                    "l",
                    "ml"
                ]
            }
        ],
        "calculated": [
            {
                "name": "T1",
                "label": "{{function}}",
                "function": "{{Q1}}*{{Q2}}",
                "temp": true
            },
            {
                "name": "A1",
                "label": "{{function}}",
                "function": "{{Q1}}"
            }
        ],
        "uniques": true
    },
    "algorithm": {
        "name": "calculateOperation",
        "params": {
            "method": "equivLiteral",
            "keyboard": "NUMERICAL"
        }
    }
}</t>
  </si>
  <si>
    <t>&lt;p&gt;Azucena ha vendido {{Q1}} vasos, cada uno con {{Q2}} ml de limonada. ¿Cuánta ha vendido en total?&lt;/p&gt;</t>
  </si>
  <si>
    <t>&lt;p&gt;{{A1}} ml de limonada.&lt;/p&gt;</t>
  </si>
  <si>
    <t>Q1 = Min = 2; Max = 9; Step = 1
Q2 = Min = 150; Max = 300; Step = 10</t>
  </si>
  <si>
    <t>&lt;p&gt;Para multiplicar una medida de capacidad por un número, hay que realizar la operación y expresar el resultado en esa misma unidad. En este caso&lt;/p&gt;&lt;p&gt;{{Q1}} ml × {{Q2}} = {{A1}} ml&lt;/p&gt;</t>
  </si>
  <si>
    <t>{
    "id": "M3-MyM-23b-A-1",
    "stimulus": "&lt;p&gt;Azucena ha vendido {{Q1}} vasos, cada uno con {{Q2}} ml de limonada. ¿Cuánta ha vendido en total?&lt;/p&gt;",
    "template": "&lt;p&gt;Ha vendido {{response}} ml de limonada.&lt;/p&gt;",
    "hint": "&lt;p&gt;Realiza la multiplicación y expresa el resultado en la unidad de capacidad dada.&lt;/p&gt;",
    "feedback": "&lt;p&gt;Para multiplicar una medida de capacidad por un número, hay que realizar la operación y expresar el resultado en esa misma unidad. En este caso&lt;/p&gt;&lt;p style=\"text-align: center\"&gt;{{Q1}} ml × {{Q2}} = {{A1}} ml&lt;/p&gt;",
    "seed": {
        "parameters": [
            {
                "name": "Q1",
                "label": null,
                "min": 2,
                "max": 9,
                "step": 1
            },
            {
                "name": "Q2",
                "label": null,
                "min": 150,
                "max": 300,
                "step": 10
            }
        ],
        "calculated": [
            {
                "name": "A1",
                "label": "{{function}}",
                "function": "{{Q1}}*{{Q2}}"
            }
        ],
        "uniques": true
    },
    "algorithm": {
        "name": "calculateOperation",
        "params": {
            "method": "equivLiteral",
            "keyboard": "NUMERICAL"
        }
    }
}</t>
  </si>
  <si>
    <t>&lt;p&gt;Rogelio quiere repartir {{T1}} ml de masa para magdalenas entre {{Q2}} moldes. ¿Cuánta masa tiene que echar en cada uno?&lt;/p&gt;</t>
  </si>
  <si>
    <t>&lt;p&gt;{{A1}} ml de masa.&lt;/p&gt;</t>
  </si>
  <si>
    <t>Q1 = Min = 100; Max = 200; Step = 10
Q2 = Min = 2; Max = 9; Step = 1</t>
  </si>
  <si>
    <t>&lt;p&gt;Para dividir una medida de capacidad entre un número, hay que realizar la operación y expresar el resultado en esa misma unidad. En este caso&lt;/p&gt;&lt;p&gt;{{T1}} ml : {{Q2}} = {{Q1}} ml&lt;/p&gt;</t>
  </si>
  <si>
    <t>{
    "id": "M3-MyM-23b-A-2",
    "stimulus": "&lt;p&gt;Rogelio quiere repartir {{T1}} ml de masa para magdalenas entre {{Q2}} moldes. ¿Cuánta masa tiene que echar en cada uno?&lt;/p&gt;",
    "template": "&lt;p&gt;Tiene que echar {{response}} ml de masa.&lt;/p&gt;",
    "hint": "&lt;p&gt;Realiza la multiplicación y expresa el resultado en la unidad de capacidad dada.&lt;/p&gt;",
    "feedback": "&lt;p&gt;Para dividir una medida de capacidad entre un número, hay que realizar la operación y expresar el resultado en esa misma unidad. En este caso&lt;/p&gt;&lt;p style=\"text-align: center\"&gt;{{T1}} ml : {{Q2}} = {{Q1}} ml&lt;/p&gt;",
    "seed": {
        "parameters": [
            {
                "name": "Q1",
                "label": null,
                "min": 100,
                "max": 200,
                "step": 10
            },
            {
                "name": "Q2",
                "label": null,
                "min": 2,
                "max": 9,
                "step": 1
            }
        ],
        "calculated": [
            {
                "name": "T1",
                "label": "{{function}}",
                "function": "{{Q1}}*{{Q2}}",
                "temp": true
            },
            {
                "name": "A1",
                "label": "{{function}}",
                "function": "{{Q1}}"
            }
        ],
        "uniques": true
    },
    "algorithm": {
        "name": "calculateOperation",
        "params": {
            "method": "equivLiteral",
            "keyboard": "NUMERICAL"
        }
    }
}</t>
  </si>
  <si>
    <t>&lt;p&gt;Los caballos de Rogelio beben {{Q1}} l de agua en un día. ¿Cuánta agua necesitarán para {{Q2}} días?&lt;/p&gt;</t>
  </si>
  <si>
    <t>Q1 = Min = 100; Max = 1000; Step = 10
Q2 = Min = 2; Max = 9; Step = 1</t>
  </si>
  <si>
    <t>&lt;p&gt;Para multiplicar una medida de capacidad por un número, hay que realizar la operación y expresar el resultado en esa misma unidad. En este caso&lt;/p&gt;&lt;p&gt;{{Q1}} l × {{Q2}} = {{A1}} l&lt;/p&gt;</t>
  </si>
  <si>
    <t>{
    "id": "M3-MyM-23b-A-3",
    "stimulus": "&lt;p&gt;Los caballos de Rogelio beben {{Q1}} l de agua en un día. ¿Cuánta agua necesitarán para {{Q2}} días?&lt;/p&gt;",
    "template": "&lt;p&gt;Necesitan {{response}} l de agua.&lt;/p&gt;",
    "hint": "&lt;p&gt;Realiza la multiplicación y expresa el resultado en la unidad de capacidad dada.&lt;/p&gt;",
    "feedback": "&lt;p&gt;Para multiplicar una medida de capacidad por un número, hay que realizar la operación y expresar el resultado en esa misma unidad. En este caso&lt;/p&gt;&lt;p style=\"text-align: center\"&gt;{{Q1}} l × {{Q2}} = {{A1}} l&lt;/p&gt;",
    "seed": {
        "parameters": [
            {
                "name": "Q1",
                "label": null,
                "min": 100,
                "max": 1000,
                "step": 10
            },
            {
                "name": "Q2",
                "label": null,
                "min": 2,
                "max": 9,
                "step": 1
            }
        ],
        "calculated": [
            {
                "name": "A1",
                "label": "{{function}}",
                "function": "{{Q1}}*{{Q2}}"
            }
        ],
        "uniques": true
    },
    "algorithm": {
        "name": "calculateOperation",
        "params": {
            "method": "equivLiteral",
            "keyboard": "NUMERICAL"
        }
    }
}</t>
  </si>
  <si>
    <t>M3-MyM-6a</t>
  </si>
  <si>
    <t>Utiliza el medio litro y cuarto de litro para medir capacidades, establece equivalencias, operaciones sencillas, etc.</t>
  </si>
  <si>
    <t>Indica cuáles de estas afirmaciones son correctas o incorrectas.
A1: El medio litro y el cuarto de litro son partes del litro.*
A2: Dos cuartos de litro son medio litro.*
A3: Dos medios litros son un litro.*
A4: Tres cuartos de litro son 75 cl.*
A5: Dos cuartos de litro son un litro.
A6: Medio litro son 500 cl.
A7: Tres cuartos de litro son un litro.
A8: Tres medios litros son un litro.
(se visualizan 3 opciones, 2 verdaderas)</t>
  </si>
  <si>
    <t>El medio litro y el cuarto de litro son partes del litro.</t>
  </si>
  <si>
    <t>&lt;p&gt;El medio litro y el cuarto de litro son partes del litro.&lt;/p&gt;&lt;p&gt;Medio litro = 50 cl&lt;/p&gt;&lt;p&gt;Un cuarto de litro = 25 cl&lt;/p&gt;
-Si falla A5
&lt;p&gt;Dos cuartos de litro equvalen a 50 cl, es decir, medio litro.&lt;/p&gt;
-Si falla A6
&lt;p&gt;Medio litro equivale a 50 cl.&lt;/p&gt;
-Si falla A7
&lt;p&gt;Tres cuartos de litro equivalen a 75 cl.&lt;/p&gt;
-Si falla A8
&lt;p&gt;Tres medios litros equivalen a 150 cl.&lt;/p&gt;</t>
  </si>
  <si>
    <t>{"id":"M3-MyM-6a-I-1","stimulus":"&lt;p&gt;Indica cuáles de estas afirmaciones son correctas o incorrectas.&lt;/p&gt;","hint":"&lt;p&gt;El medio litro y el cuarto de litro son partes del litro.&lt;/p&gt;","feedback":"&lt;p&gt;El medio litro y el cuarto de litro son partes del litro.&lt;/p&gt;&lt;p&gt;Medio litro = 50 cl&lt;/p&gt;&lt;p&gt;Un cuarto de litro = 25 cl&lt;/p&gt;","seed":{"parameters":[],"calculated":[{"name":"A1","label":"El medio litro y el cuarto de litro son partes del litro."},{"name":"A2","label":"Dos cuartos de litro son medio litro."},{"name":"A3","label":"Dos medios litros son un litro."},{"name":"A4","label":"Tres cuartos de litro son 75 cl."},{"name":"A5","label":"Dos cuartos de litro son un litro.","incorrect":true,"feedback":"&lt;p&gt;Dos cuartos de litro equvalen a 50 cl, es decir, medio litro.&lt;/p&gt;"},{"name":"A6","label":"Medio litro son 500 cl.","incorrect":true,"feedback":"&lt;p&gt;Medio litro equivale a 50 cl.&lt;/p&gt;"},{"name":"A7","label":"Tres cuartos de litro son un litro.","incorrect":true,"feedback":"&lt;p&gt;Tres cuartos de litro equivalen a 75 cl.&lt;/p&gt;"},{"name":"A8","label":"Tres medios litros son un litro.","incorrect":true,"feedback":"&lt;p&gt;Tres medios litros equivalen a 150 cl.&lt;/p&gt;"}],"uniques":true},"algorithm":{"name":"trueFalse","template":"Choice matrix – inline","params":{"countCorrect":2,"countIncorrect":1,"showCheckIcon":false,"options":["Correcta","Incorrecta"]}}}</t>
  </si>
  <si>
    <t>Calcula las siguientes conversiones.
{{Q1}} cuartos de litro son &lt;span class=\"no-break\"&gt;{{A1}} cl.&lt;/span&gt;
{{Q2}} medios litros son {{A2}} cuartos de litro.</t>
  </si>
  <si>
    <t>Calcula las siguientes conversiones.
Tres cuartos de litro son &lt;span class=\"no-break\"&gt;{{A1}} cl.&lt;/span&gt;
Dos cuartos de litro son &lt;span class=\"no-break\"&gt;{{A2}} cl.&lt;/span&gt;
Cuatro medio litros son &lt;span class=\"no-break\"&gt;{{A3}} cl.&lt;/span&gt;</t>
  </si>
  <si>
    <t>Q1 = 2, 3, 4, 5
Q2 = 8, 12, 16, 20</t>
  </si>
  <si>
    <t>A1 = {{Q1}}*25
A2 = {{Q2}}*2</t>
  </si>
  <si>
    <t>&lt;p&gt;El medio litro y el cuarto de litro son partes del litro.&lt;/p&gt;&lt;p&gt;Medio litro = 50 cl&lt;/p&gt;&lt;p&gt;Un cuarto de litro = 25 cl&lt;/p&gt;
-Si falla A1
&lt;p&gt;25 cl × {{Q1}} = {{A1}} cl&lt;/p&gt;
-Si falla A2
&lt;p&gt;{{Q2}} medios litros × 2 = {{A2}} cuartos de litro&lt;/p&gt;</t>
  </si>
  <si>
    <t>{"id":"M3-MyM-6a-E-1","stimulus":"&lt;p&gt;Calcula las siguientes conversiones.&lt;/p&gt;","template":"&lt;p&gt;{{Q1}} cuartos de litro son &lt;span class=\"no-break\"&gt;{{response}} cl.&lt;/span&gt;&lt;/p&gt;&lt;p&gt;{{Q2}} medios litros son {{response}} cuartos de litro.&lt;/p&gt;","hint":"&lt;p&gt;El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cl&lt;/p&gt;","seed":{"parameters":[{"name":"Q1","label":null,"list":[2,3,4,5]},{"name":"Q2","label":null,"list":[8,12,16,20]}],"calculated":[{"name":"A1","label":"{{function}}","function":"{{Q1}}*25","feedback":"&lt;p&gt;25 cl × {{Q1}} = {{function}} cl&lt;/p&gt;"},{"name":"A2","label":"{{function}}","function":"{{Q2}}*2","feedback":"&lt;p&gt;{{Q2}} medios litros × 2 = {{function}} cuartos de litro&lt;/p&gt;"}],"uniques":true},"algorithm":{"name":"calculateOperation","params":{"method":"equivLiteral","keyboard":"NUMERICAL"}}}</t>
  </si>
  <si>
    <t>Calcula las siguientes conversiones.
{{Q1}} medios litros son &lt;span class=\"no-break\"&gt;{{A1}} cl.&lt;/span&gt;
{{Q2}} cuartos de litro son {{A2}} litros.</t>
  </si>
  <si>
    <t>A1 = {{Q1}}*50
A2 = {{Q2}}/4</t>
  </si>
  <si>
    <t>&lt;p&gt;El medio litro y el cuarto de litro son partes del litro.&lt;/p&gt;&lt;p&gt;Medio litro = 50 cl&lt;/p&gt;&lt;p&gt;Un cuarto de litro = 25 cl&lt;/p&gt;
-Si falla A1
&lt;p&gt;50 cl × {{Q1}} = {{A1}} cl&lt;/p&gt;
-Si falla A2
&lt;p&gt;{{Q2}} cuartos de litro : 4 = {{A2}} litros&lt;/p&gt;</t>
  </si>
  <si>
    <t>{"id":"M3-MyM-6a-E-2","stimulus":"&lt;p&gt;Calcula las siguientes conversiones.&lt;/p&gt;","template":"&lt;p&gt;{{Q1}} medios litros son &lt;span class=\"no-break\"&gt;{{response}} cl.&lt;/span&gt;&lt;/p&gt;&lt;p&gt;{{Q2}} cuartos de litro son {{response}} litros.&lt;/p&gt;","hint":"&lt;p&gt;El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cl&lt;/p&gt;","seed":{"parameters":[{"name":"Q1","label":null,"list":[2,3,4,5]},{"name":"Q2","label":null,"list":[8,12,16,20]}],"calculated":[{"name":"A1","label":"{{function}}","function":"{{Q1}}*50","feedback":"&lt;p&gt;50 cl × {{Q1}} = {{function}} cl&lt;/p&gt;"},{"name":"A2","label":"{{function}}","function":"{{Q2}}/4","feedback":"&lt;p&gt;{{Q2}} cuartos de litro : 4 = {{function}} litros&lt;/p&gt;"}],"uniques":true},"algorithm":{"name":"calculateOperation","params":{"method":"equivLiteral","keyboard":"NUMERICAL"}}}</t>
  </si>
  <si>
    <t>¿Cuántas botellas de medio litro se pueden llenar con {{Q1}} l de agua?
Se pueden llenar {{A1}} botellas de medio litro.</t>
  </si>
  <si>
    <r>
      <rPr>
        <rFont val="Calibri"/>
        <color theme="1"/>
        <sz val="12.0"/>
      </rPr>
      <t xml:space="preserve">Q1: Mín: </t>
    </r>
    <r>
      <rPr>
        <rFont val="Calibri"/>
        <color theme="1"/>
        <sz val="12.0"/>
      </rPr>
      <t>2</t>
    </r>
    <r>
      <rPr>
        <rFont val="Calibri"/>
        <color theme="1"/>
        <sz val="12.0"/>
      </rPr>
      <t>; Máx: 9; Step: 1</t>
    </r>
  </si>
  <si>
    <t>A1 = {{Q1}}*2</t>
  </si>
  <si>
    <t>El medio litro es parte del litro.</t>
  </si>
  <si>
    <t>&lt;p&gt;El medio litro es parte del litro. Como 1 l = 2 medios litros, entonces:&lt;/p&gt;&lt;p&gt;{{Q1}} l × 2 = {{A1}} medios litros&lt;/p&gt;</t>
  </si>
  <si>
    <t>{"id":"M3-MyM-6a-A-1","stimulus":"&lt;p&gt;¿Cuántas botellas de medio litro se pueden llenar con {{Q1}} l de agua?&lt;/p&gt;","template":"&lt;p&gt;Se pueden llenar {{response}} botellas de medio litro.&lt;/p&gt;","hint":"&lt;p&gt;El medio litro es parte del litro.&lt;/p&gt;","feedback":"&lt;p&gt;El medio litro es parte del litro. Como 1 l = 2 medios litros, entonces:&lt;/p&gt;&lt;p style=\"text-align: center\"&gt;{{Q1}} l × 2 = {{A1}} medios litros&lt;/p&gt;","seed":{"parameters":[{"name":"Q1","label":null,"min":2,"max":9,"step":1}],"calculated":[{"name":"A1","label":"{{function}}","function":"{{Q1}}*2"}],"uniques":true},"algorithm":{"name":"calculateOperation","params":{"method":"equivLiteral","keyboard":"NUMERICAL"}}}</t>
  </si>
  <si>
    <t>Pilar utiliza un cuarto de litro para regar una planta. Si tiene {{Q1}} plantas, ¿cuántos centilitros de agua necesita para regar todas?
Necesita {{A1}} cl de agua.</t>
  </si>
  <si>
    <r>
      <rPr>
        <rFont val="Calibri"/>
        <color theme="1"/>
        <sz val="12.0"/>
      </rPr>
      <t xml:space="preserve">Q1: Mín: </t>
    </r>
    <r>
      <rPr>
        <rFont val="Calibri"/>
        <color theme="1"/>
        <sz val="12.0"/>
      </rPr>
      <t>2</t>
    </r>
    <r>
      <rPr>
        <rFont val="Calibri"/>
        <color theme="1"/>
        <sz val="12.0"/>
      </rPr>
      <t>; Máx: 9; Step: 1</t>
    </r>
  </si>
  <si>
    <t>A1 = {{Q1}}*25</t>
  </si>
  <si>
    <t>El cuarto de litro es parte del litro.</t>
  </si>
  <si>
    <t>&lt;p&gt;El cuarto de litro es parte del litro. Como 1 cuarto de litro = 25 cl, entonces:&lt;/p&gt;&lt;p&gt;25 cl × {{Q1}} = {{A1}} cl&lt;/p&gt;</t>
  </si>
  <si>
    <t>{"id":"M3-MyM-6a-A-2","stimulus":"&lt;p&gt;Pilar utiliza un cuarto de litro para regar una planta. Si tiene {{Q1}} plantas, ¿cuántos centilitros de agua necesita para regar todas?&lt;/p&gt;","template":"&lt;p&gt;Necesita {{response}} cl de agua.&lt;/p&gt;","hint":"&lt;p&gt;El cuarto de litro es parte del litro.&lt;/p&gt;","feedback":"&lt;p&gt;El cuarto de litro es parte del litro. Como 1 cuarto de litro = 25 cl, entonces:&lt;/p&gt;&lt;p style=\"text-align: center\"&gt;25 cl × {{Q1}} = {{A1}} cl&lt;/p&gt;","seed":{"parameters":[{"name":"Q1","label":null,"min":2,"max":9,"step":1}],"calculated":[{"name":"A1","label":"{{function}}","function":"{{Q1}}*25"}],"uniques":true},"algorithm":{"name":"calculateOperation","params":{"method":"equivLiteral","keyboard":"NUMERICAL"}}}</t>
  </si>
  <si>
    <t>Rafa ha comprado {{Q1}} briks de medio litro de zumo de limón y {{Q2}} briks de cuarto de litro de zumo de naranja. ¿Cuántos litros de zumo ha comprado en total?
Ha comprado {{A1}} l.</t>
  </si>
  <si>
    <t>Q1: Mín: 2; Máx: 16; Step: 2
Q2: List = 4, 8, 12, 16</t>
  </si>
  <si>
    <r>
      <rPr>
        <rFont val="Calibri"/>
        <color theme="1"/>
        <sz val="12.0"/>
      </rPr>
      <t>A1 = {{Q1}}</t>
    </r>
    <r>
      <rPr>
        <rFont val="Calibri"/>
        <color theme="1"/>
        <sz val="12.0"/>
      </rPr>
      <t>/</t>
    </r>
    <r>
      <rPr>
        <rFont val="Calibri"/>
        <color theme="1"/>
        <sz val="12.0"/>
      </rPr>
      <t>2+{{Q2}}</t>
    </r>
    <r>
      <rPr>
        <rFont val="Calibri"/>
        <color theme="1"/>
        <sz val="12.0"/>
      </rPr>
      <t>/</t>
    </r>
    <r>
      <rPr>
        <rFont val="Calibri"/>
        <color theme="1"/>
        <sz val="12.0"/>
      </rPr>
      <t>4</t>
    </r>
  </si>
  <si>
    <t>&lt;p&gt;El medio litro y el cuarto de litro son partes del litro. Como 1 litro = 2 medios litros y 1 litro = 4 cuartos de litro, entonces:&lt;/p&gt;&lt;p&gt;{{Q1}} medios litros : 2 = {{T1}} l&lt;/p&gt;&lt;p&gt;{{Q2}} cuartos de litro : 4 = {{T2}} l&lt;/p&gt;&lt;p&gt;{{T1}} l + {{T2}} l = {{A1}} l&lt;/p&gt;</t>
  </si>
  <si>
    <t>T1 = {{Q1}}/2
T2 = {{Q2}}/4</t>
  </si>
  <si>
    <t>{"id":"M3-MyM-6a-A-3","stimulus":"&lt;p&gt;Rafa ha comprado {{Q1}} briks de medio litro de zumo de limón y {{Q2}} briks de cuarto de litro de zumo de naranja. ¿Cuántos litros de zumo ha comprado en total?&lt;/p&gt;","template":"&lt;p&gt;Ha comprado {{response}} l.&lt;/p&gt;","hint":"&lt;p&gt;El medio litro y el cuarto de litro son partes del litro.&lt;/p&gt;","feedback":"&lt;p&gt;El medio litro y el cuarto de litro son partes del litro. Como 1 litro = 2 medios litros y 1 litro = 4 cuartos de litro, entonces:&lt;/p&gt;&lt;p style=\"text-align: center\"&gt;{{Q1}} medios litros : 2 = {{T1}} l&lt;/p&gt;&lt;p style=\"text-align: center\"&gt;{{Q2}} cuartos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t>
  </si>
  <si>
    <t>M3-MyM-7a</t>
  </si>
  <si>
    <t>Expresa en forma simple y compleja capacidades (de litros y decilitros a decilitros y centilitros, máx 50 litros, sin decimales)</t>
  </si>
  <si>
    <t>Selecciona la equivalencia correcta.
{{Q1}} l y {{Q2}} dl = {{T1}} dl*
{{Q3}} l y {{Q4}} cl = {{T2}} cl*
{{Q5}} dl y {{Q6}} cl = {{T3}} cl*
{{Q9}} l y {{Q10}} dl = {{T4} dl
{{Q11}} l y {{Q12}} cl = {{T5}} cl
{{Q13}} dl y {{Q14}} cl = {{T6}} cl
(Se ven 3, 1 correcta)</t>
  </si>
  <si>
    <t>Selecciona la equivalencia correcta.
{{Q1}} l y {{Q2}} dl = {{A1}} dl*
{{Q3}} l y {{Q4}} cl = {{A2}} cl*
{{Q5}} dl y {{Q6}} cl = {{A3}} cl*
{{Q9}} l y {{Q10}} dl = {{A4}} dl
{{Q11}} l y {{Q12}} cl = {{A5}} cl
{{Q13}} dl y {{Q14}} cl = {{A6}} cl
(Se ven 3, 1 bien)</t>
  </si>
  <si>
    <t xml:space="preserve">Q1: Mín 1;Máx 20; Step: 1
Q2: Mín 1;Máx 9; Step: 1
Q3: Mín 1;Máx 20; Step: 1
Q4: Mín 1;Máx 99; Step: 1
Q5: Mín 1;Máx 99; Step: 1
Q6: Mín 1;Máx 9; Step: 
Q9: Mín 1;Máx 20; Step: 1
Q10: Mín 1;Máx 9; Step: 1
Q11: Mín 1;Máx 20; Step: 1
Q12: Mín 1;Máx 99; Step: 1
Q13: Mín 1;Máx 99; Step: 1
Q14: Mín 1;Máx 9; Step: 1
</t>
  </si>
  <si>
    <t>T1 = {{Q1}}*10+{{Q2}}
T2 = {{Q3}}*100+{{Q4}}
T3 = {{Q5}}*10+{{Q6}}
T4 = {{Q9}}*100+{{Q10}}
T5 = {{Q11}}*10+{{Q12}}
T6 = {{Q13}}*100+{{Q14}}</t>
  </si>
  <si>
    <t>Las equivalencias entre las unidades de capacidad son:
1 l = 10 dl = 100 cl</t>
  </si>
  <si>
    <t>Las equivalencias entre las unidades de capacidad son:
1 l = 10 dl = 100 cl
Si falla A4
{{Q9}} l y {{Q10}} dl = {{T7}} dl
Tabla:
dal      | l          |dl
{{T10}}|{{T11}}|{{Q10}}
Si falla A5
{{Q11}} l y {{Q12}} cl = {{T8}} cl
Tabla:
dal    | l      |dl              | cl    
{{T12}}|{{T13}}|{{T14}}|{{T15}}
Si falla A6
{{Q13}} dl y {{Q14}} cl = {{T9}} cl
Tabla:
l    | dl       | cl      
{{T16}}|{{T17}}|{{Q14}}</t>
  </si>
  <si>
    <t>T7 = {{Q9}}*10+{{Q10}}
T8 = {{Q11}}*100+{{Q12}} 
T9 = {{Q13}}*10+{{Q14}}
T10 = math.floor({{Q9}}/10)
T11 = {{Q9}}-{{T10}}*10
T12 = math.floor({{Q11}}/10)
T13 = {{Q11}}-{{T12}}*10
T14 = math.floor({{Q12}}/10)
T15 = {{Q12}}-{{T14}}*10
T16 = math.floor({{Q13}}/10)
T17 = {{Q13}}-{{T16}}*10
T18 = {{Q9}}*10
T19 = {{Q11}}*100
T20 = {{Q13}}*10</t>
  </si>
  <si>
    <t>{
    "id": "M3-MyM-7a-I-1",
    "stimulus": "&lt;p&gt;Selecciona la equivalencia correcta.&lt;/p&gt;",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
                "step": 1
            },
            {
                "name": "Q3",
                "label": null,
                "min": 1,
                "max": 20,
                "step": 1
            },
            {
                "name": "Q4",
                "label": null,
                "min": 1,
                "max": 99,
                "step": 1
            },
            {
                "name": "Q5",
                "label": null,
                "min": 1,
                "max": 99,
                "step": 1
            },
            {
                "name": "Q6",
                "label": null,
                "min": 1,
                "max": 9,
                "step": 1
            },
            {
                "name": "Q9",
                "label": null,
                "min": 1,
                "max": 20,
                "step": 1
            },
            {
                "name": "Q10",
                "label": null,
                "min": 1,
                "max": 9,
                "step": 1
            },
            {
                "name": "Q11",
                "label": null,
                "min": 1,
                "max": 20,
                "step": 1
            },
            {
                "name": "Q12",
                "label": null,
                "min": 1,
                "max": 99,
                "step": 1
            },
            {
                "name": "Q13",
                "label": null,
                "min": 1,
                "max": 99,
                "step": 1
            },
            {
                "name": "Q14",
                "label": null,
                "min": 1,
                "max": 9,
                "step": 1
            }
        ],
        "calculated": [
            {
                "name": "T1",
                "function": "{{Q9}}*10+{{Q10}}",
                "temp": true
            },
            {
                "name": "T2",
                "function": "{{Q11}}*100+{{Q12}}",
                "temp": true
            },
            {
                "name": "T3",
                "function": "{{Q13}}*10+{{Q14}}",
                "temp": true
            },
            {
                "name": "T4",
                "function": "{{Q9}}*100+{{Q10}}",
                "temp": true
            },
            {
                "name": "T5",
                "function": "{{Q11}}*10+{{Q12}}",
                "temp": true
            },
            {
                "name": "T6",
                "function": "{{Q13}}*100+{{Q14}}",
                "temp": true
            },
            {
                "name": "T7",
                "function": "{{Q9}}*10+{{Q10}}",
                "temp": true
            },
            {
                "name": "T8",
                "function": "{{Q11}}*100+{{Q12}}",
                "temp": true
            },
            {
                "name": "T9",
                "function": "{{Q13}}*10+{{Q14}}",
                "temp": true
            },
            {
                "name": "T10",
                "function": "math.floor({{Q9}}/10)",
                "temp": true
            },
            {
                "name": "T11",
                "function": "{{Q9}}-math.floor({{Q9}}/10)*10",
                "temp": true
            },
            {
                "name": "T12",
                "function": "math.floor({{Q11}}/10)",
                "temp": true
            },
            {
                "name": "T13",
                "function": "{{Q11}}-math.floor({{Q11}}/10)*10",
                "temp": true
            },
            {
                "name": "T14",
                "function": "math.floor({{Q12}}/10)",
                "temp": true
            },
            {
                "name": "T15",
                "function": "{{Q12}}-math.floor({{Q12}}/10)*10",
                "temp": true
            },
            {
                "name": "T16",
                "function": "math.floor({{Q13}}/10)",
                "temp": true
            },
            {
                "name": "T17",
                "function": "{{Q13}}-math.floor({{Q13}}/10)*10",
                "temp": true
            },
            {
                "name": "T18",
                "function": "{{Q9}}*10",
                "temp": true
            },
            {
                "name": "T19",
                "function": "{{Q11}}*100",
                "temp": true
            },
            {
                "name": "T20",
                "function": "{{Q13}}*10",
                "temp": true
            },
            {
                "name": "A1",
                "label": "{{Q1}} l y {{Q2}} dl = {{function}} dl",
                "function": "{{Q1}}*10+{{Q2}}"
            },
            {
                "name": "A2",
                "label": "{{Q3}} l y {{Q4}} cl = {{function}} cl",
                "function": "{{Q3}}*100+{{Q4}}"
            },
            {
                "name": "A3",
                "label": "{{Q5}} dl y {{Q6}} cl = {{function}} cl",
                "function": "{{Q5}}*10+{{Q6}}"
            },
            {
                "name": "A4",
                "label": "{{Q9}} l y {{Q10}} dl = {{function}} dl",
                "function": "{{Q9}}*100+{{Q10}}",
                "incorrect": true,
                "feedback": "&lt;p&gt;{{Q9}} l y {{Q10}} dl = {{T7}} dl&lt;/p&gt;&lt;p&gt;&lt;table style=\"width: 100%;\"&gt; &lt;tbody&gt; &lt;tr&gt; &lt;td style=\"width: 33.3333%; text-align: center; background-color: #A2E4FA;\"&gt;dal&lt;/td&gt; &lt;td style=\"width: 33.3333%; text-align: center; background-color: #A2E4FA;\"&gt;l&lt;/td&gt; &lt;td style=\"width: 33.3333%; text-align: center; background-color: #A2E4FA;\"&gt;dl&lt;/td&gt; &lt;/tr&gt; &lt;tr&gt; &lt;td style=\"width: 33.3333%; text-align: center;\"&gt;{{T10}}&lt;/td&gt; &lt;td style=\"width: 33.3333%; text-align: center;\"&gt;{{T11}}&lt;/td&gt; &lt;td style=\"width: 33.3333%; text-align: center;\"&gt;{{Q10}}&lt;/td&gt; &lt;/tr&gt; &lt;/tbody&gt; &lt;/table&gt;&lt;/p&gt;"
            },
            {
                "name": "A5",
                "label": "{{Q11}} l y {{Q12}} cl = {{function}} cl",
                "function": "{{Q11}}*10+{{Q12}}",
                "incorrect": true,
                "feedback": "&lt;p&gt;{{Q11}} l y {{Q12}} cl = {{T8}} cl&lt;/p&gt;&lt;p&gt;&lt;table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center;\"&gt;{{T12}}&lt;/td&gt;&lt;td style=\"width: 25%; text-align: center;\"&gt;{{T13}}&lt;/td&gt;&lt;td style=\"width: 25%; text-align: center;\"&gt;{{T14}}&lt;/td&gt;&lt;td style=\"width: 25%; text-align: center;\"&gt;{{T15}}&lt;/td&gt;&lt;/tr&gt;&lt;/tbody&gt;&lt;/table&gt;&lt;/p&gt;"
            },
            {
                "name": "A6",
                "label": "{{Q13}} dl y {{Q14}} cl = {{function}} cl",
                "function": "{{Q13}}*100+{{Q14}}",
                "incorrect": true,
                "feedback": "&lt;p&gt;{{Q13}} dl y {{Q14}} cl = {{T9}} cl&lt;/p&gt;&lt;p&gt;&lt;table style=\"width: 100%;\"&gt; &lt;tbody&gt; &lt;tr&gt; &lt;td style=\"width: 33.3333%; text-align: center; background-color: #A2E4FA;\"&gt;l&lt;/td&gt; &lt;td style=\"width: 33.3333%; text-align: center; background-color: #A2E4FA;\"&gt;dl&lt;/td&gt; &lt;td style=\"width: 33.3333%; text-align: center; background-color: #A2E4FA;\"&gt;cl&lt;/td&gt; &lt;/tr&gt; &lt;tr&gt; &lt;td style=\"width: 33.3333%; text-align: center;\"&gt;{{T16}}&lt;/td&gt; &lt;td style=\"width: 33.3333%; text-align: center;\"&gt;{{T17}}&lt;/td&gt; &lt;td style=\"width: 33.3333%; text-align: center;\"&gt;{{Q14}}&lt;/td&gt; &lt;/tr&gt; &lt;/tbody&gt; &lt;/table&gt;&lt;/p&gt;"
            }
        ],
        "uniques": true
    },
    "algorithm": {
        "name": "trueFalse",
        "template": "Multiple choice – standard",
        "params": {
            "countCorrect": 1,
            "countIncorrect": 2,
            "showCheckIcon": false,
            "columns": 3
        }
    }
}</t>
  </si>
  <si>
    <t>Expresa los siguientes volúmenes en forma simple.
{{Q1}} l y {{Q2}} cl = {{A1}} cl
{{Q3}} dl y {{Q4}} cl = {{A2}} cl</t>
  </si>
  <si>
    <t>Q1: Mín 1;Máx 20; Step: 1
Q2: Mín 1;Máx 99; Step: 1
Q3: Mín 1;Máx 99; Step: 1
Q4: Mín 1;Máx 9; Step: 1</t>
  </si>
  <si>
    <t>A1 = {{Q1}}*100+{Q2}}
A2 = {{Q3}}*10+{{Q4}}</t>
  </si>
  <si>
    <t>Las equivalencias entre las unidades de capacidad son:
1 l = 10 dl = 100 cl</t>
  </si>
  <si>
    <t>Las equivalencias entre las unidades de capacidad son:
1 l = 10 dl = 100 cl
Si falla A1
Tabla:
dal      | l          |dl         | cl
{{T10}}|{{T11}}|{{T12}}|{{T13}}
Si falla A2
Tabla:
 l          |dl         | cl
{{T14}}|{{T15}}|{{Q4}}</t>
  </si>
  <si>
    <t>T10 = math.floor({{Q1}}/10)
T11 = {{Q1}}-{{T10}}*10
T12 = math.floor({{Q2}}/10)
T13 = {{Q2}}-{{T12}}*10
T14 = math.floor({{Q3}}/10)
T15 = {{Q3}}-{{T14}}*10</t>
  </si>
  <si>
    <t>{
    "id": "M3-MyM-7a-E-1",
    "stimulus": "&lt;p&gt;Expresa los siguientes volúmenes en forma simple.&lt;/p&gt;",
    "template": "&lt;p style=\"text-align: center\"&gt;{{Q1}} l y {{Q2}} cl = {{response}} cl&lt;/p&gt;&lt;p style=\"text-align: center\"&gt;{{Q3}} dl y {{Q4}} cl = {{response}} cl&lt;/p&gt;",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99,
                "step": 1
            },
            {
                "name": "Q3",
                "label": null,
                "min": 1,
                "max": 99,
                "step": 1
            },
            {
                "name": "Q4",
                "label": null,
                "min": 1,
                "max": 9,
                "step": 1
            }
        ],
        "calculated": [
            {
                "name": "T10",
                "function": "math.floor({{Q1}}/10)",
                "temp": true
            },
            {
                "name": "T11",
                "function": "{{Q1}}-math.floor({{Q1}}/10)*10",
                "temp": true
            },
            {
                "name": "T12",
                "function": "math.floor({{Q2}}/10)",
                "temp": true
            },
            {
                "name": "T13",
                "function": "{{Q2}}-math.floor({{Q2}}/10)*10",
                "temp": true
            },
            {
                "name": "T14",
                "function": "math.floor({{Q3}}/10)",
                "temp": true
            },
            {
                "name": "T15",
                "function": "{{Q3}}-math.floor({{Q3}}/10)*10",
                "temp": true
            },
            {
                "name": "A1",
                "label": "{{function}}",
                "function": "{{Q1}}*100+{{Q2}}",
                "feedback": "&lt;p&gt;&lt;table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
            },
            {
                "name": "A2",
                "label": "{{function}}",
                "function": "{{Q3}}*10+{{Q4}}",
                "feedback": "&lt;p&gt;&lt;table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
            }
        ],
        "uniques": true
    },
    "algorithm": {
        "name": "calculateOperation",
        "params": {
            "method": "equivLiteral",
            "keyboard": "NUMERICAL"
        }
    }
}</t>
  </si>
  <si>
    <r>
      <rPr>
        <rFont val="Calibri"/>
        <color rgb="FF000000"/>
        <sz val="12.0"/>
      </rPr>
      <t>Expresa los siguientes volúmenes en forma compleja.</t>
    </r>
    <r>
      <rPr>
        <rFont val="Calibri"/>
        <color rgb="FF000000"/>
        <sz val="12.0"/>
      </rPr>
      <t xml:space="preserve">
{{T1}} dl = {{A1}} l y {{A2}} dl
{{T2}} cl = {{A3}} l y {{A4}} cl</t>
    </r>
  </si>
  <si>
    <t>Expresa los siguientes volúmenes en forma compleja.
{{T1}} cl = {{A1}} dal y {{A2}} cl
{{T2}} l = {{A3}} hl y {{A4}} l</t>
  </si>
  <si>
    <t>Q1: Mín 1;Máx 20; Step: 1 
Q2: Mín 1;Máx 9; Step: 1
Q3: Mín 1;Máx 20; Step: 1
Q4: Mín 1;Máx 99; Step: 1</t>
  </si>
  <si>
    <t>T1 = {{Q1}}*10 + {{Q2}}
A1 = {{Q1}}
A2 = {{Q2}}
T2 = {{Q3}}*100 + {{Q4}}
A3 = {{Q3}}
A4 = {{Q4}}</t>
  </si>
  <si>
    <t>Las equivalencias entre las unidades de capacidad son:
1 l = 10 dl = 100 cl
Si falla A1
Tabla:
dal      | l          |dl
{{T10}}|{{T11}}|{{Q2}}
Si falla A2
Tabla:
dal    | l      |dl              | cl    
{{T12}}|{{T13}}|{{T14}}|{{T15}}</t>
  </si>
  <si>
    <t>T10 = math.floor({{Q1}}/10)
T11 = {{Q1}}-{{T10}}*10
T12 = math.floor({{Q3}}/10)
T13 = {{Q3}}-{{T12}}*10
T14 = math.floor({{Q4}}/10)
T15 = {{Q4}}-{{T14}}*10</t>
  </si>
  <si>
    <t>{"id":"M3-MyM-7a-E-2","stimulus":"&lt;p&gt;Expresa los siguientes volúmenes en forma simple.&lt;/p&gt;","template":"&lt;p style=\"text-align: center\"&gt;{{Q1}} l y {{Q2}} cl = {{response}} cl&lt;/p&gt;&lt;p style=\"text-align: center\"&gt;{{Q3}} dl y {{Q4}} cl = {{response}} cl&lt;/p&gt;","hint":"&lt;p&gt;Las equivalencias entre las unidades de capacidad son:&lt;/p&gt;&lt;p style=\"text-align: center\"&gt;1 l = 10 dl = 100 cl&lt;/p&gt;","feedback":"&lt;p&gt;Las equivalencias entre las unidades de capacidad son:&lt;/p&gt;&lt;p style=\"text-align: center\"&gt;1 l = 10 dl = 100 cl&lt;/p&gt;","seed":{"parameters":[{"name":"Q1","label":null,"min":1,"max":20,"step":1},{"name":"Q2","label":null,"min":1,"max":99,"step":1},{"name":"Q3","label":null,"min":1,"max":99,"step":1},{"name":"Q4","label":null,"min":1,"max":9,"step":1}],"calculated":[{"name":"T10","function":"math.floor({{Q1}}/10)","temp":true},{"name":"T11","function":"{{Q1}}-math.floor({{Q1}}/10)*10","temp":true},{"name":"T12","function":"math.floor({{Q2}}/10)","temp":true},{"name":"T13","function":"{{Q2}}-math.floor({{Q2}}/10)*10","temp":true},{"name":"T14","function":"math.floor({{Q3}}/10)","temp":true},{"name":"T15","function":"{{Q3}}-math.floor({{Q3}}/10)*10","temp":true},{"name":"A1","label":"{{function}}","function":"{{Q1}}*100+{{Q2}}","feedback":"&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center;\"&gt;{{T13}}&lt;/td&gt;&lt;/tr&gt;&lt;/tbody&gt;&lt;/table&gt;&lt;/p&gt;"},{"name":"A2","label":"{{function}}","function":"{{Q3}}*10+{{Q4}}","feedback":"&lt;p&gt;&lt;table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center;\"&gt;{{Q4}}&lt;/td&gt;&lt;/tr&gt;&lt;/tbody&gt;&lt;/table&gt;&lt;/p&gt;"}],"uniques":true},"algorithm":{"name":"calculateOperation","params":{"method":"equivLiteral","keyboard":"NUMERICAL"}}}</t>
  </si>
  <si>
    <t>Alonso ha llenado el abrevadero de los caballos con &lt;span class=\"no-break\"&gt;{{Q1}} l&lt;/span&gt; y &lt;span class=\"no-break\"&gt;{{Q2}} cl&lt;/span&gt; de agua. ¿A cuántos centilitros equivalen?
El abrevadero contiene &lt;span class=\"no-break\"&gt;{{A1}} cl.&lt;/span&gt;</t>
  </si>
  <si>
    <t>{{Q1}} l y {{Q2}} cl</t>
  </si>
  <si>
    <t>Q1: Mín: 3; Máx: 9; Step: 1
Q2: Mín: 1; Máx: 99; Step: 1</t>
  </si>
  <si>
    <t>A1 = {{Q1}}*100+{{Q2}}</t>
  </si>
  <si>
    <t>Las equivalencias entre las unidades de capacidad son:
1 l = 10 dl = 100 cl
Tabla:
l      | dl          |cl
{{Q1}}|{{T1}}|{{T2}}</t>
  </si>
  <si>
    <t>T1 = math.floor({{Q2}}/10)
T2 = {{Q2}}-{{T1}}*10</t>
  </si>
  <si>
    <t>{
    "id": "M3-MyM-7a-A-1",
    "stimulus": "&lt;p&gt;Alonso ha llenado el abrevadero de los caballos con &lt;span class=\"no-break\"&gt;{{Q1}} l&lt;/span&gt; y &lt;span class=\"no-break\"&gt;{{Q2}} cl&lt;/span&gt; de agua. ¿A cuántos centilitros equivalen?&lt;/p&gt;",
    "template": "&lt;p&gt;El abrevadero contiene &lt;span class=\"no-break\"&gt;{{response}} cl.&lt;/span&gt;&lt;/p&gt;",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#FDCB7D; text-align: center;\"&gt;&lt;span style=\"color: rgb(255, 255, 255);\"&gt;l&lt;/span&gt;&lt;/td&gt;&lt;td style=\"width: 33%; background-color: #FDCB7D; text-align: center;\"&gt;&lt;span style=\"color: rgb(255, 255, 255);\"&gt;dl&lt;/span&gt;&lt;/td&gt;&lt;td style=\"width: 33%; background-color: #FDCB7D; text-align: center;\"&gt;&lt;span style=\"color: rgb(255, 255, 255);\"&gt;cl&lt;/span&gt;&lt;/td&gt;&lt;/tr&gt;&lt;tr&gt;&lt;td style=\"width: 33%; text-align: center;\"&gt;{{Q1}}&lt;/td&gt;&lt;td style=\"width: 33%; text-align: center;\"&gt;{{T1}}&lt;/td&gt;&lt;td style=\"width: 33%; text-align: center;\"&gt;{{T2}}&lt;/td&gt;&lt;/tr&gt;&lt;/tbody&gt;&lt;/table&gt;",
    "seed": {
        "parameters": [
            {
                "name": "Q1",
                "label": null,
                "min": 3,
                "max": 9,
                "step": 1
            },
            {
                "name": "Q2",
                "label": null,
                "min": 1,
                "max": 99,
                "step": 1
            }
        ],
        "calculated": [
            {
                "name": "T1",
                "label": "{{function}}",
                "function": "math.floor({{Q2}}/10)",
                "temp": true
            },
            {
                "name": "T2",
                "label": "{{function}}",
                "function": "{{Q2}}-{{T1}}*10",
                "temp": true
            },
            {
                "name": "A1",
                "label": "{{function}}",
                "function": "{{Q1}}*100+{{Q2}}"
            }
        ],
        "uniques": true
    },
    "algorithm": {
        "name": "calculateOperation",
        "params": {
            "method": "equivLiteral",
            "keyboard": "NUMERICAL"
        }
    }
}</t>
  </si>
  <si>
    <t>Se ha llenado una cacerola con &lt;span class=\"no-break\"&gt;{{Q1}} dl&lt;/span&gt; y &lt;span class=\"no-break\"&gt;{{Q2}} cl&lt;/span&gt; de agua. ¿A cuántos centilitros equivalen?
La cacerola contiene &lt;span class=\"no-break\"&gt;{{A1}} cl.&lt;/span&gt;</t>
  </si>
  <si>
    <t>Una cacerola tiene una capacidad de &lt;span class=\"no-break\"&gt;{{T1}} cl.&lt;/span&gt; ¿A cuántos dl y cl equivalen?
La capacidad de la cacerola es de &lt;span class=\"no-break\"&gt;{{A1}} dl&lt;/span&gt; y &lt;span class=\"no-break\"&gt;{{A2}} cl.&lt;/span&gt;</t>
  </si>
  <si>
    <t>Q1: Mín: 20; Máx: 50; Step: 1
Q2: Mín: 1; Máx: 9; Step: 1</t>
  </si>
  <si>
    <t>A1 = {{Q1}}*10+{{Q2}}</t>
  </si>
  <si>
    <t>Las equivalencias entre las unidades de capacidad son:
1 l = 10 dl = 100 cl
Tabla:
l      | dl          |cl
{{T1}}|{{T2}}|{{Q2}}</t>
  </si>
  <si>
    <t>T1 = math.floor({{Q1}}/10)
T2 = {{Q1}}-{{T1}}*10</t>
  </si>
  <si>
    <t>{"id":"M3-MyM-7a-A-2","stimulus":"&lt;p&gt;Se ha llenado una cacerola con &lt;span class=\"no-break\"&gt;{{Q1}} dl&lt;/span&gt; y &lt;span class=\"no-break\"&gt;{{Q2}} cl&lt;/span&gt; de agua. ¿A cuántos centilitros equivalen?&lt;/p&gt;","template":"&lt;p&gt;La cacerola contiene &lt;span class=\"no-break\"&gt;{{response}} cl.&lt;/span&gt;&lt;/p&gt;","hint":"&lt;p&gt;Las equivalencias entre las unidades de capacidad son:&lt;/p&gt;&lt;p style=\"text-align: center\"&gt;1 l = 10 dl = 100 cl&lt;/p&gt;","feedback":"&lt;p&gt;Las equivalencias entre las unidades de capacidad son:&lt;/p&gt;&lt;p style=\"text-align: center\"&gt;1 l = 10 dl = 100 cl&lt;/p&gt;&lt;table style=\"width: 100%;\"&gt;&lt;tbody&gt;&lt;tr&gt;&lt;td style=\"width: %; background-color: #72D2CD; text-align: center;\"&gt;&lt;span style=\"color: rgb(255, 255, 255);\"&gt;l&lt;/span&gt;&lt;/td&gt;&lt;td style=\"width: 33%; background-color: #72D2CD; text-align: center;\"&gt;&lt;span style=\"color: rgb(255, 255, 255);\"&gt;dl&lt;/span&gt;&lt;/td&gt;&lt;td style=\"width: 33%; background-color: #72D2CD; text-align: center;\"&gt;&lt;span style=\"color: rgb(255, 255, 255);\"&gt;cl&lt;/span&gt;&lt;/td&gt;&lt;/tr&gt;&lt;tr&gt;&lt;td style=\"width: 33%; text-align: center;\"&gt;{{T1}}&lt;/td&gt;&lt;td style=\"width: 33%; text-align: center;\"&gt;{{T2}}&lt;/td&gt;&lt;td style=\"width: 33%; text-align: center;\"&gt;{{Q2}}&lt;/td&gt;&lt;/tr&gt;&lt;/tbody&gt;&lt;/table&gt;","seed":{"parameters":[{"name":"Q1","label":null,"min":20,"max":50,"step":1},{"name":"Q2","label":null,"min":1,"max":9,"step":1}],"calculated":[{"name":"T1","label":"{{function}}","function":"math.floor({{Q1}}/10)","temp":true},{"name":"T2","label":"{{function}}","function":"{{Q1}}-{{T1}}*10","temp":true},{"name":"A1","label":"{{function}}","function":"{{Q1}}*10+{{Q2}}"}],"uniques":true},"algorithm":{"name":"calculateOperation","params":{"method":"equivLiteral","keyboard":"NUMERICAL"}}}</t>
  </si>
  <si>
    <t>Después de usar su coche, Lucas ha observado que todavía hay &lt;span class=\"no-break\"&gt;{{Q1}} l&lt;/span&gt; y &lt;span class=\"no-break\"&gt;{{Q2}} cl&lt;/span&gt; de gasolina en el depósito. ¿Cuántos centilitros de combustible quedan?
Quedan &lt;span class=\"no-break\"&gt;{{A1}} cl&lt;/span&gt; de gasolina.</t>
  </si>
  <si>
    <r>
      <rPr>
        <rFont val="Calibri"/>
        <color theme="1"/>
        <sz val="12.0"/>
      </rPr>
      <t>Q1: Mín: 2; Máx: 20; Step: 1</t>
    </r>
    <r>
      <rPr>
        <rFont val="Calibri"/>
        <color theme="1"/>
        <sz val="12.0"/>
      </rPr>
      <t xml:space="preserve">
Q2: Mín: 1; Máx: 99; Step: 1</t>
    </r>
  </si>
  <si>
    <t>Las equivalencias entre las unidades de capacidad son:
1 l = 10 dl = 100 cl
Tabla:
dal      | l          |dl     | cl
{{T1}}|{{T2}}|{{T3}}|{{T4}}</t>
  </si>
  <si>
    <t>T1 = math.floor({{Q1}}/10)
T2 = {{Q1}}-{{T10}}*10
T3 = math.floor({{Q2}}/10)
T4 = {{Q2}}-{{T12}}*10</t>
  </si>
  <si>
    <t>{
    "id": "M3-MyM-7a-A-3",
    "stimulus": "&lt;p&gt;Después de usar su coche, Lucas ha observado que todavía hay &lt;span class=\"no-break\"&gt;{{Q1}} l&lt;/span&gt; y &lt;span class=\"no-break\"&gt;{{Q2}} cl&lt;/span&gt; de gasolina en el depósito. ¿Cuántos centilitros de combustible quedan?&lt;/p&gt;",
    "template": "&lt;p&gt;Quedan &lt;span class=\"no-break\"&gt;{{response}} cl&lt;/span&gt; de gasolina.&lt;/p&gt;",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25%; background-color: #9FC1FD; text-align: center;\"&gt;&lt;span style=\"color: rgb(255, 255, 255);\"&gt;dal&lt;/span&gt;&lt;/td&gt;&lt;td style=\"width: 25%; background-color: #9FC1FD; text-align: center;\"&gt;&lt;span style=\"color: rgb(255, 255, 255);\"&gt;l&lt;/span&gt;&lt;/td&gt;&lt;td style=\"width: 25%; background-color: #9FC1FD; text-align: center;\"&gt;&lt;span style=\"color: rgb(255, 255, 255);\"&gt;dl&lt;/span&gt;&lt;/td&gt;&lt;td style=\"width: 25%; background-color: #9FC1FD; text-align: center;\"&gt;&lt;span style=\"color: rgb(255, 255, 255);\"&gt;cl&lt;/span&gt;&lt;/td&gt;&lt;/tr&gt;&lt;tr&gt;&lt;td style=\"width: 25%; text-align: center;\"&gt;{{T1}}&lt;/td&gt;&lt;td style=\"width: 25%; text-align: center;\"&gt;{{T2}}&lt;/td&gt;&lt;td style=\"width: 25%; text-align: center;\"&gt;{{T3}}&lt;/td&gt;&lt;td style=\"width: 25%; text-align: center;\"&gt;{{T4}}&lt;/td&gt;&lt;/tr&gt;&lt;/tbody&gt;&lt;/table&gt;",
    "seed": {
        "parameters": [
            {
                "name": "Q1",
                "label": null,
                "min": 2,
                "max": 20,
                "step": 1
            },
            {
                "name": "Q2",
                "label": null,
                "min": 1,
                "max": 99,
                "step": 1
            }
        ],
        "calculated": [
            {
                "name": "T1",
                "label": "{{function}}",
                "function": "math.floor({{Q1}}/10)",
                "temp": true
            },
            {
                "name": "T2",
                "label": "{{function}}",
                "function": "{{Q1}}-{{T1}}*10",
                "temp": true
            },
            {
                "name": "T3",
                "label": "{{function}}",
                "function": "math.floor({{Q2}}/10)",
                "temp": true
            },
            {
                "name": "T4",
                "label": "{{function}}",
                "function": "{{Q2}}-{{T3}}*10",
                "temp": true
            },
            {
                "name": "A1",
                "label": "{{function}}",
                "function": "{{Q1}}*100+{{Q2}}"
            }
        ],
        "uniques": true
    },
    "algorithm": {
        "name": "calculateOperation",
        "params": {
            "method": "equivLiteral",
            "keyboard": "NUMERICAL"
        }
    }
}</t>
  </si>
  <si>
    <t>En un exprimidor caben &lt;span class=\"no-break\"&gt;{{Q1}} dl&lt;/span&gt; y &lt;span class=\"no-break\"&gt;{{Q2}} cl&lt;/span&gt; de zumo. ¿A cuántos centilitros equivalen?
El exprimidor contiene &lt;span class=\"no-break\"&gt;{{A1}} cl&lt;/span&gt; de zumo.</t>
  </si>
  <si>
    <t>Q1: Mín: 1; Máx: 15; Step: 1
Q2: Mín: 1; Máx: 9; Step: 1</t>
  </si>
  <si>
    <t>{
    "id": "M3-MyM-7a-A-4",
    "stimulus": "&lt;p&gt;En un exprimidor caben &lt;span class=\"no-break\"&gt;{{Q1}} dl&lt;/span&gt; y &lt;span class=\"no-break\"&gt;{{Q2}} cl&lt;/span&gt; de zumo. ¿A cuántos centilitros equivalen?&lt;/p&gt;",
    "template": "&lt;p&gt;El exprimidor contiene &lt;span class=\"no-break\"&gt;{{response}} cl&lt;/span&gt; de zumo.&lt;/p&gt;",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#FEA487; text-align: center;\"&gt;&lt;span style=\"color: rgb(255, 255, 255);\"&gt;l&lt;/span&gt;&lt;/td&gt;&lt;td style=\"width: 33%; background-color: #FEA487; text-align: center;\"&gt;&lt;span style=\"color: rgb(255, 255, 255);\"&gt;dl&lt;/span&gt;&lt;/td&gt;&lt;td style=\"width: 33%; background-color: #FEA487; text-align: center;\"&gt;&lt;span style=\"color: rgb(255, 255, 255);\"&gt;cl&lt;/span&gt;&lt;/td&gt;&lt;/tr&gt;&lt;tr&gt;&lt;td style=\"width: 33%; text-align: center;\"&gt;{{T1}}&lt;/td&gt;&lt;td style=\"width: 33%; text-align: center;\"&gt;{{T2}}&lt;/td&gt;&lt;td style=\"width: 33%; text-align: center;\"&gt;{{Q2}}&lt;/td&gt;&lt;/tr&gt;&lt;/tbody&gt;&lt;/table&gt;",
    "seed": {
        "parameters": [
            {
                "name": "Q1",
                "label": null,
                "min": 1,
                "max": 15,
                "step": 1
            },
            {
                "name": "Q2",
                "label": null,
                "min": 1,
                "max": 9,
                "step": 1
            }
        ],
        "calculated": [
            {
                "name": "T1",
                "label": "{{function}}",
                "function": "math.floor({{Q1}}/10)",
                "temp": true
            },
            {
                "name": "T2",
                "label": "{{function}}",
                "function": "{{Q1}}-{{T1}}*10",
                "temp": true
            },
            {
                "name": "A1",
                "label": "{{function}}",
                "function": "{{Q1}}*10+{{Q2}}"
            }
        ],
        "uniques": true
    },
    "algorithm": {
        "name": "calculateOperation",
        "params": {
            "method": "equivLiteral",
            "keyboard": "NUMERICAL"
        }
    }
}</t>
  </si>
  <si>
    <t>Un envase de champú contiene &lt;span class=\"no-break\"&gt;{{T1}} cl&lt;/span&gt; de champú. ¿Cómo se escribe esta cantidad en forma compleja?
Contiene &lt;span class=\"no-break\"&gt;{{A1}} dl&lt;/span&gt; y &lt;span class=\"no-break\"&gt;{{A2}} cl&lt;/span&gt; de champú.</t>
  </si>
  <si>
    <t>T1 = {{Q1}}*10+{{Q2}}
A1 = {{Q1}}
A2 = {{Q2}}</t>
  </si>
  <si>
    <t>&lt;p&gt;Las equivalencias entre las unidades de capacidad son:&lt;/p&gt;&lt;p&gt;1 l = 10 dl = 100 cl&lt;/p&gt;</t>
  </si>
  <si>
    <t>&lt;p&gt;Las equivalencias entre las unidades de capacidad son:&lt;/p&gt;&lt;p&gt;1 l = 10 dl = 100 cl&lt;/p&gt;
Tabla:
l      | dl          |cl
{{T2}}|{{T3}}|{{Q2}}</t>
  </si>
  <si>
    <t>T2 = math.floor({{Q1}}/10)
T3 = {{Q1}}-{{T1}}*10</t>
  </si>
  <si>
    <t>{
    "id": "M3-MyM-7a-A-5",
    "stimulus": "&lt;p&gt;Un envase de champú contiene &lt;span class=\"no-break\"&gt;{{T1}} cl&lt;/span&gt; de champú. ¿Cómo se escribiría en forma compleja?&lt;/p&gt;",
    "template": "&lt;p&gt;Contiene &lt;span class=\"no-break\"&gt;{{response}} dl&lt;/span&gt; y &lt;span class=\"no-break\"&gt;{{response}} cl&lt;/span&gt; de champú.&lt;/p&gt;",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#C77CB7; text-align: center;\"&gt;&lt;span style=\"color: rgb(255, 255, 255);\"&gt;l&lt;/span&gt;&lt;/td&gt;&lt;td style=\"width: 33%; background-color: #C77CB7; text-align: center;\"&gt;&lt;span style=\"color: rgb(255, 255, 255);\"&gt;dl&lt;/span&gt;&lt;/td&gt;&lt;td style=\"width: 33%; background-color: #C77CB7; text-align: center;\"&gt;&lt;span style=\"color: rgb(255, 255, 255);\"&gt;cl&lt;/span&gt;&lt;/td&gt;&lt;/tr&gt;&lt;tr&gt;&lt;td style=\"width: 33%; text-align: center;\"&gt;{{T2}}&lt;/td&gt;&lt;td style=\"width: 33%; text-align: center;\"&gt;{{T3}}&lt;/td&gt;&lt;td style=\"width: 33%; text-align: center;\"&gt;{{Q2}}&lt;/td&gt;&lt;/tr&gt;&lt;/tbody&gt;&lt;/table&gt;",
    "seed": {
        "parameters": [
            {
                "name": "Q1",
                "label": null,
                "min": 1,
                "max": 15,
                "step": 1
            },
            {
                "name": "Q2",
                "label": null,
                "min": 1,
                "max": 9,
                "step": 1
            }
        ],
        "calculated": [
            {
                "name": "T1",
                "label": "{{function}}",
                "function": "{{Q1}}*10+{{Q2}}",
                "temp": true
            },
            {
                "name": "T2",
                "label": "{{function}}",
                "function": "math.floor({{Q1}}/10)",
                "temp": true
            },
            {
                "name": "T3",
                "label": "{{function}}",
                "function": "{{Q1}}-{{T2}}*10",
                "temp": true
            },
            {
                "name": "A1",
                "label": "{{function}}",
                "function": "{{Q1}}"
            },
            {
                "name": "A2",
                "label": "{{function}}",
                "function": "{{Q2}}"
            }
        ],
        "uniques": true
    },
    "algorithm": {
        "name": "calculateOperation",
        "params": {
            "method": "equivLiteral",
            "keyboard": "NUMERICAL"
        }
    }
}</t>
  </si>
  <si>
    <t>M3-MyM-8a</t>
  </si>
  <si>
    <t>Selecciona el resultado de esta suma.
{{Q1}} {{Q11}} + {{Q2}} {{Q11}} = ...
{{T1}} {{Q11}}*
{{T2}} {{Q11}}
{{T3}} {{Q11}}
{{T4}} {{Q11}}
{{T5}} {{Q11}}
Se ven 3</t>
  </si>
  <si>
    <t>Q1: Mín 100;Máx 999; Step: 1
Q2: Mín 100;Máx 999; Step: 1
Q3-Q4: Mín 1;Máx 99; Step: 1
Q5-Q6: Mín 10;Máx 90; Step: 10
Q11: "l", "dl", "cl"</t>
  </si>
  <si>
    <t>T1 = {{Q1}}+{{Q2}}
T2 = {{Q1}}+{{Q2}}+{{Q3}}
T3 = {{Q1}}+{{Q2}}-{{Q4}}
T4 = {{Q1}}+{{Q2}}+{{Q5}}
T5 = {{Q1}}+{{Q2}}-{{Q6}}</t>
  </si>
  <si>
    <t>Suma {{Q1}} y {{Q2}} porque están expresados en la misma unidad.</t>
  </si>
  <si>
    <t>&lt;p&gt;Para sumar unidades de capacidad, todas las medidas tienen que estar expresadas en la misma unidad.&lt;/p&gt;</t>
  </si>
  <si>
    <t>{"id":"M3-MyM-8a-I-1","stimulus":"&lt;p&gt;Selecciona el resultado de esta suma.&lt;/p&gt;&lt;p style=\"text-align: center\"&gt;{{Q1}} {{Q11}} + {{Q2}} {{Q11}} = ...&lt;/p&gt;","hint":"&lt;p&gt;Suma {{Q1}} y {{Q2}} porque están expresados en la misma unidad.&lt;/p&gt;","feedback":"&lt;p&gt;Para sumar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t>
  </si>
  <si>
    <t>Selecciona el resultado de esta operación.
{{T0}} {{Q11}} − {{Q2}} {{Q11}} = ...
{{T1}} {{Q11}}*
{{T2}} {{Q11}}
{{T3}} {{Q11}}
{{T4}} {{Q11}}
{{T5}} {{Q11}}</t>
  </si>
  <si>
    <t>T0 = {{Q1}}+{{Q2}}
T1 = {{Q1}}
T2 = {{Q1}}+{{Q3}}
T3 = {{Q1}}-{{Q4}}
T4 = {{Q1}}+{{Q5}}
T5 = {{Q1}}-{{Q6}}</t>
  </si>
  <si>
    <t>Resta {{Q2}} a {{T0}} porque están expresados en la misma unidad.</t>
  </si>
  <si>
    <t>&lt;p&gt;Para restar unidades de capacidad, todas las medidas tienen que estar expresadas en la misma unidad.&lt;/p&gt;</t>
  </si>
  <si>
    <t>{"id":"M3-MyM-8a-I-2","stimulus":"&lt;p&gt;Selecciona el resultado de esta resta.&lt;/p&gt;&lt;p style=\"text-align: center\"&gt;{{T0}}} {{Q11}} − {{Q2}} {{Q11}} = ...&lt;/p&gt;","hint":"&lt;p&gt;Resta {{Q2}} a {{T0}} porque están expresados en la misma unidad.&lt;/p&gt;","feedback":"&lt;p&gt;Para restar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t>
  </si>
  <si>
    <t>Calcula la siguiente suma.
{{Q1}} {{Q11}} + {{Q2}} {{Q11}} = {{A1}} {{Q11}}</t>
  </si>
  <si>
    <t>Realiza las siguientes operaciones para expresar los resultados en la unidad indicada.
{{Q1}} {{Q11}} + {{Q2}} {{Q11}} = {{A1}} {{Q11}}
{{T1}} {{Q12}} − {{Q3}} {{Q12}} = {{A2}} {{Q12}}</t>
  </si>
  <si>
    <t>Q1-Q2: Mín 10;Máx 999; Step: 1
Q11:  "l", "dl", "cl"</t>
  </si>
  <si>
    <t>Como la unidad de ambas medidas es la misma, solo hay que sumar.</t>
  </si>
  <si>
    <t>{"id":"M3-MyM-8a-E-1","stimulus":"&lt;p&gt;Calcula la siguiente suma.&lt;/p&gt;","template":"&lt;p style=\"text-align: center\"&gt;{{Q1}} {{Q11}} + {{Q2}} {{Q11}} = {{response}} {{Q11}}&lt;/p&gt;","hint":"&lt;p&gt;Como la unidad de ambas medidas es la misma, solo hay que sumar.&lt;/p&gt;","feedback":"&lt;p&gt;Para sumar unidades de capacidad, todas las medidas tienen que estar expresadas en la misma unidad.&lt;/p&gt;","seed":{"parameters":[{"name":"Q1","label":null,"min":10,"max":999,"step":1},{"name":"Q2","label":null,"min":10,"max":999,"step":1},{"name":"Q11","list":["l","dl","cl"]}],"calculated":[{"name":"A1","label":"{{function}}","function":"{{Q1}} + {{Q2}}"}],"uniques":true},"algorithm":{"name":"calculateOperation","params":{"method":"equivLiteral","keyboard":"NUMERICAL"}}}</t>
  </si>
  <si>
    <t>Calcula la siguiente resta.
{{T1}} {{Q12}} − {{Q3}} {{Q12}} = {{A1}} {{Q12}}</t>
  </si>
  <si>
    <t>Q3-Q4: Mín 10;Máx 500; Step: 1
Q12:  "l", "dl", "cl"</t>
  </si>
  <si>
    <t>T1 = {{Q3}} + {{Q4}}
A1 = {{Q4}}</t>
  </si>
  <si>
    <t>Como la unidad de ambas medidas es la misma, solo hay que restar.</t>
  </si>
  <si>
    <t>{"id":"M3-MyM-8a-E-2","stimulus":"&lt;p&gt;Calcula la siguiente resta.&lt;/p&gt;","template":"&lt;p style=\"text-align: center\"&gt;{{T1}} {{Q12}} − {{Q3}} {{Q12}} = {{response}} {{Q12}}&lt;/p&gt;","hint":"&lt;p&gt;Como la unidad de ambas medidas es la misma, solo hay que restar.&lt;/p&gt;","feedback":"&lt;p&gt;Para restar unidades de capacidad, todas las medidas tienen que estar expresadas en la misma unidad.&lt;/p&gt;","seed":{"parameters":[{"name":"Q3","label":null,"min":10,"max":500,"step":1},{"name":"Q4","label":null,"min":10,"max":500,"step":1},{"name":"Q12","list":["l","dl","cl"]}],"calculated":[{"name":"T1","function":"{{Q3}} + {{Q4}}","temp":true},{"name":"A1","label":"{{function}}","function":"{{Q4}}"}],"uniques":true},"algorithm":{"name":"calculateOperation","params":{"method":"equivLiteral","keyboard":"NUMERICAL"}}}</t>
  </si>
  <si>
    <t>Para hacer un viaje, Hernán necesita &lt;span class=\"no-break\"&gt;{{T1}} l&lt;/span&gt; de gasolina, pero en el depósito de su coche solo hay &lt;span class=\"no-break\"&gt;{{Q2}} l.&lt;/span&gt; ¿Cuántos litros de combustible tiene que repostar?
Manuel tiene que repostar {{A1}} l.</t>
  </si>
  <si>
    <t>Q1= Min = 20; Max = 45; Step = 1
Q2= Min = 20; Max = 45; Step = 1</t>
  </si>
  <si>
    <t>T1 = {{Q1}}+{{Q2}}
A1 = {{Q1}}</t>
  </si>
  <si>
    <t>Para realizar restas de unidades de capacidad, todas las medidas tienen que estar expresadas en la misma unidad.</t>
  </si>
  <si>
    <t>&lt;p&gt;Para realizar restas de unidades de capacidad, todas las medidas tienen que estar expresadas en la misma unidad.&lt;/p&gt;&lt;p&gt;{{T1}} l − {{Q2}} l = {{Q1}} l&lt;/p&gt;</t>
  </si>
  <si>
    <t>{"id":"M3-MyM-8a-A-1","stimulus":"&lt;p&gt;Para hacer un viaje, Hernán necesita &lt;span class=\"no-break\"&gt;{{T1}} l&lt;/span&gt; de gasolina, pero en el depósito de su coche solo hay &lt;span class=\"no-break\"&gt;{{Q2}} l.&lt;/span&gt; ¿Cuántos litros de combustible tiene que repostar?&lt;/p&gt;","template":"&lt;p&gt;Manuel tiene que repostar {{response}} l.&lt;/p&gt;","hint":"&lt;p&gt;Para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t>
  </si>
  <si>
    <t>Para una fiesta se ha preparado una bebida con &lt;span class=\"no-break\"&gt;{{Q1}} l&lt;/span&gt; de zumo de {{Q11}} y &lt;span class=\"no-break\"&gt;{{Q2}} l&lt;/span&gt; de zumo de {{Q22}}. ¿Cuantos litros de zumo lleva en total?
La bebida lleva {{A1}} l de zumo.</t>
  </si>
  <si>
    <t>Q1= Min = 1; Max = 9; Step = 1
Q2= Min = 1; Max = 5; Step = 1
Q11: "kiwi", "manzana", "naranja"
Q22: "piña", "mango", "pomelo"</t>
  </si>
  <si>
    <t>A1 = {{Q1}}+{Q2}}</t>
  </si>
  <si>
    <t>Para realizar sumas de unidades de capacidad, todas las medidas tienen que estar expresadas en la misma unidad.</t>
  </si>
  <si>
    <t>&lt;p&gt;Para realizar sumas de unidades de capacidad, todas las medidas tienen que estar expresadas en la misma unidad.&lt;/p&gt;&lt;p&gt;{{Q1}} l + {{Q2}} l = {{A1}} l&lt;/p&gt;</t>
  </si>
  <si>
    <t>{"id":"M3-MyM-8a-A-2","stimulus":"&lt;p&gt;Para una fiesta se ha preparado una bebida con &lt;span class=\"no-break\"&gt;{{Q1}} l&lt;/span&gt; de zumo de {{Q11}} y &lt;span class=\"no-break\"&gt;{{Q2}} l&lt;/span&gt; de zumo de {{Q22}}. ¿Cuantos litros de zumo lleva en total?&lt;/p&gt;","template":"&lt;p&gt;La bebida lleva {{response}} l de zumo.&lt;/p&gt;","hint":"&lt;p&gt;Para realizar sumas de unidades de capacidad, todas las medidas tienen que estar expresadas en la misma unidad.&lt;/p&gt;","feedback":"&lt;p&gt;Para realizar sumas de unidades de capacidad, todas las medidas tienen que estar expresadas en la misma unidad.&lt;/p&gt;&lt;p style=\"text-align: center\"&gt;{{Q1}} l + {{Q2}} l = {{A1}} l&lt;/p&gt;","seed":{"parameters":[{"name":"Q1","label":null,"min":1,"max":9,"step":1},{"name":"Q2","label":null,"min":1,"max":5,"step":1},{"name":"Q11","label":null,"list":["kiwi","manzana","naranja"]},{"name":"Q22","label":null,"list":["piña","mango","pomelo"]}],"calculated":[{"name":"A1","label":"{{function}}","function":"{{Q1}}+{{Q2}}"}],"uniques":true},"algorithm":{"name":"calculateOperation","params":{"method":"equivLiteral","keyboard":"NUMERICAL"}}}</t>
  </si>
  <si>
    <t>Oscar ha preparado &lt;span class=\"no-break\"&gt;{{T1}} dl&lt;/span&gt; de sopa para la comida familiar. Entre todos tomaron &lt;span class=\"no-break\"&gt;{{Q2}} dl.&lt;/span&gt; ¿Cuánta sopa sobró?
Sobraron &lt;span class=\"no-break\"&gt;{{A1}} dl&lt;/span&gt; de sopa.</t>
  </si>
  <si>
    <t xml:space="preserve">
Q1= Min = 10; Max = 30; Step = 1
Q2= Min = 10; Max = 20; Step = 1</t>
  </si>
  <si>
    <r>
      <rPr>
        <rFont val="Calibri"/>
        <color theme="1"/>
        <sz val="12.0"/>
      </rPr>
      <t xml:space="preserve">T1 = {{Q1}}+{{Q2}}
A1 = </t>
    </r>
    <r>
      <rPr>
        <rFont val="Calibri"/>
        <color theme="1"/>
        <sz val="12.0"/>
      </rPr>
      <t>{{Q1}}</t>
    </r>
  </si>
  <si>
    <t>&lt;p&gt;Para realizar restas de unidades de capacidad, todas las medidas tienen que estar expresadas en la misma unidad.&lt;/p&gt;&lt;p&gt;{{T1}} dl − {{Q2}} dl = {{Q1}} dl&lt;/p&gt;</t>
  </si>
  <si>
    <t>{"id":"M3-MyM-8a-A-3","stimulus":"&lt;p&gt;Oscar ha preparado &lt;span class=\"no-break\"&gt;{{T1}} dl&lt;/span&gt; de sopa para la comida familiar. Entre todos tomaron &lt;span class=\"no-break\"&gt;{{Q2}} dl.&lt;/span&gt; ¿Cuánta sopa sobró?&lt;/p&gt;","template":"&lt;p&gt;Sobraron &lt;span class=\"no-break\"&gt;{{response}} dl&lt;/span&gt; de sopa.&lt;/p&gt;","hint":"&lt;p&gt;Para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t>
  </si>
  <si>
    <t>M3-MyM-8b</t>
  </si>
  <si>
    <t>Señala cuál es el resultado de multiplicar {{Q1}} {{Q2}} por {{Q3}}. 
{{T1}} {{Q2}}*
{{T1}} {{Q4}}
{{T2}} {{Q2}}
{{T3}} {{Q2}}
{{T4}} {{Q2}}
{{T5}} {{Q2}}
Se ven 3</t>
  </si>
  <si>
    <t>Q1: Mín 50; Máx 999; Step: 1
Q3: Mín 2; Máx 9; Step: 1
Q5-Q6: Mín 1; Máx 50; Step: 1
Q2: ["l", "dl", "cl"]
Q4: ["l", "dl", "cl"]</t>
  </si>
  <si>
    <t>T1 = {{Q1}}*{{Q3}}
T2 = {{Q1}}*{{Q3}}-{{Q6}}
T3 = {{Q1}}*{{Q3}}+{{Q5}}
T4 = {{Q1}}*{{Q3}}-{{Q5}}
T5 = {{Q1}}*{{Q3}}+{{Q6}}</t>
  </si>
  <si>
    <t>Realiza la multiplicación y comprueba que el resultado esté expresado en la misma unidad de capacidad que la dada.</t>
  </si>
  <si>
    <t>&lt;p&gt;Para multiplicar una medida de capacidad por un número, realiza la operación y expresa el resultado en esa misma unidad.&lt;/p&gt;&lt;p&gt;{{Q1}} {{Q2}} × {{Q3}} = {{T1}} {{Q2}}&lt;p&gt;</t>
  </si>
  <si>
    <t>{"id":"M3-MyM-8b-I-1","stimulus":"&lt;p&gt;Selecciona cuál es el resultado de multiplicar {{Q1}} {{Q2}} por {{Q3}}.&lt;/p&gt;","hint":"&lt;p&gt;Realiza la multiplicación y comprueba que el resultado esté expresado en la misma unidad de capacidad que la dada.&lt;/p&gt;","feedback":"&lt;p&gt;Para multiplicar una medida de capacidad por un número, realiza la operación y expresa el resultado en esa misma unidad.&lt;/p&gt;&lt;p&gt;{{Q1}}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t>
  </si>
  <si>
    <t>Señala cuál es el resultado de dividir {{T0}} {{Q2}} entre {{Q3}}. 
{{T1}} {{Q2}}*
{{T1}} {{Q4}}
{{T3}} {{Q2}}
{{T4}} {{Q2}}
{{T5}} {{Q2}}
Se ven 3</t>
  </si>
  <si>
    <t>Q1: Mín 50; Máx 100; Step: 1
Q3: Mín 2; Máx 9; Step: 1
Q5-Q7: Mín 1; Máx 10; Step: 1
Q2: ["l", "dl", "cl"]
Q4: ["l", "dl", "cl"]</t>
  </si>
  <si>
    <t>T0 = {{Q1}}*{{Q3}}
T1 = {{Q1}}
T3 = {{Q1}}+{{Q5}}
T4 = {{Q1}}-{{Q6}}
T5 = {{Q1}}+{{Q7}}</t>
  </si>
  <si>
    <t>Realiza la división y comprueba que el resultado esté expresado en la misma unidad de capacidad que la dada.</t>
  </si>
  <si>
    <t>&lt;p&gt;Para dividir una medida de capacidad por un número, realiza la operación y expresa el resultado en esa misma unidad.&lt;/p&gt;&lt;p&gt;{{T0}} {{Q2}} : {{Q3}} = {{Q1}} {{Q2}}&lt;p&gt;</t>
  </si>
  <si>
    <t>{"id":"M3-MyM-8b-I-2","stimulus":"&lt;p&gt;Selecciona cuál es el resultado de dividir {{T0}} {{Q2}} entre {{Q3}}.&lt;/p&gt;","hint":"&lt;p&gt;Realiza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t>
  </si>
  <si>
    <t>Realiza la siguiente multiplicación.
{{Q3}} {{Q6}} × {{Q4}} = {{A2}} {{Q6}}</t>
  </si>
  <si>
    <t>Q3: Mín: 50;Máx: 999; Step: 1
Q4: Mín: 2;Máx: 9; Step: 1
Q6: ["l", "dl", "cl"]</t>
  </si>
  <si>
    <t>A2 = {{Q3}}*{{Q4}}</t>
  </si>
  <si>
    <t>&lt;p&gt;Para multiplicar una medida de capacidad por un número, realiza la operación y expresa el resultado en esa misma unidad.&lt;/p&gt;</t>
  </si>
  <si>
    <t>{"id":"M3-MyM-8b-E-1","stimulus":"&lt;p&gt;Realiza la siguiente multiplicación.&lt;/p&gt;","template":"&lt;p style=\"text-align: center\"&gt;{{Q3}} {{Q6}} × {{Q4}} = {{response}} {{Q6}}&lt;/p&gt;","hint":"&lt;p&gt;Realiza la multiplicación y comprueba que el resultado esté expresado en la misma unidad de capacidad que la dada.&lt;/p&gt;","feedback":"&lt;p&gt;Para multiplicar una medida de capacidad por un número, realiza la operación y expresa el resultado en esa misma unidad.&lt;/p&gt;","seed":{"parameters":[{"name":"Q3","label":null,"min":50,"max":999,"step":1},{"name":"Q4","label":null,"min":2,"max":9,"step":1},{"name":"Q6","label":null,"list":["l","dl","cl"]}],"calculated":[{"name":"A1","label":"{{function}}","function":"{{Q3}}*{{Q4}}"}],"uniques":true},"algorithm":{"name":"calculateOperation","params":{"method":"equivLiteral","keyboard":"NUMERICAL"}}}</t>
  </si>
  <si>
    <t>Realiza la siguiente división.
{{T1}} {{Q5}} : {{Q1}} = {{A1}} {{Q5}}</t>
  </si>
  <si>
    <t>Q1: Mín: 2; Máx: 9; Step: 1
Q2: Mín: 10; Máx: 99; Step: 1
Q5: ["l", "dl", "cl"]</t>
  </si>
  <si>
    <t>&lt;p&gt;Para dividir una medida de capacidad por un número, realiza la operación y expresa el resultado en esa misma unidad.&lt;/p&gt;</t>
  </si>
  <si>
    <t>{"id":"M3-MyM-8b-E-2","stimulus":"&lt;p&gt;Realiza la siguiente división.&lt;/p&gt;","template":"&lt;p style=\"text-align: center\"&gt;{{T1}} {{Q5}} : {{Q1}} = {{response}} {{Q5}}&lt;/p&gt;","hint":"&lt;p&gt;Realiza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2,"max":9,"step":1},{"name":"Q2","label":null,"min":10,"max":99,"step":1},{"name":"Q5","label":null,"list":["l","dl","cl"]}],"calculated":[{"name":"T1","label":"{{function}}","function":"{{Q1}}*{{Q2}}","temp":true},{"name":"A1","label":"{{function}}","function":"{{Q2}}"}],"uniques":true},"algorithm":{"name":"calculateOperation","params":{"method":"equivLiteral","keyboard":"NUMERICAL"}}}</t>
  </si>
  <si>
    <t>Para pintar una habitación se necesitan &lt;span class=\"no-break\"&gt;{{Q1}} dl&lt;/span&gt; de pintura. ¿Cuántos decilitros se necesitarán para pintar {{Q2}} habitaciones?
Se necesitarán &lt;span class=\"no-break\"&gt;{{A1}} dl&lt;/span&gt; de pintura.</t>
  </si>
  <si>
    <t>Q1: Mín: 4;Máx: 12; Step: 1
Q2: Mín: 2;Máx: 9; Step: 1</t>
  </si>
  <si>
    <t>&lt;p&gt;Para multiplicar una medida de capacidad por un número, realiza la operación y expresa el resultado en esa misma unidad.&lt;/p&gt;&lt;p&gt;{{Q1}} dl × {{Q2}} = {{A1}} dl&lt;p&gt;</t>
  </si>
  <si>
    <t>{"id":"M3-MyM-8b-A-1","stimulus":"&lt;p&gt;Para pintar una habitación se necesitan &lt;span class=\"no-break\"&gt;{{Q1}} dl&lt;/span&gt; de pintura. ¿Cuántos decilitros se necesitarán para pintar {{Q2}} habitaciones?&lt;/p&gt;","template":"&lt;p&gt;Se necesitarán &lt;span class=\"no-break\"&gt;{{response}} dl&lt;/span&gt; de pintura.&lt;/p&gt;","hint":"&lt;p&gt;Realiza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dl × {{Q2}} = {{A1}} dl&lt;/p&gt;","seed":{"parameters":[{"name":"Q1","label":null,"min":4,"max":12,"step":1},{"name":"Q2","label":null,"min":2,"max":9,"step":1}],"calculated":[{"name":"A1","label":"{{function}}","function":"{{Q1}}*{{Q2}}"}],"uniques":true},"algorithm":{"name":"calculateOperation","params":{"method":"equivLiteral","keyboard":"NUMERICAL"}}}</t>
  </si>
  <si>
    <t>Una lavandería industrial utiliza &lt;span class=\"no-break\"&gt;{{Q1}} cl&lt;/span&gt; de suavizante en cada lavado. ¿Cuántos centilítros de suavizante son necesarios para {{Q2}} lavados?
Se necesitan {{A1}} cl de suavizante.</t>
  </si>
  <si>
    <t>Con &lt;span class=\"no-break\"&gt;{{Q1}} cl&lt;/span&gt; de suavizante, se hace un lavado de ropa. ¿Cuántas centilítros de suavizante, se necesitan para {{Q2}} lavados?
Se necesitan {{A1}} centilítros.</t>
  </si>
  <si>
    <r>
      <rPr>
        <rFont val="Calibri"/>
        <color rgb="FF000000"/>
        <sz val="12.0"/>
      </rPr>
      <t xml:space="preserve">Q1: Mín: </t>
    </r>
    <r>
      <rPr>
        <rFont val="Calibri"/>
        <color rgb="FF000000"/>
        <sz val="12.0"/>
      </rPr>
      <t>100</t>
    </r>
    <r>
      <rPr>
        <rFont val="Calibri"/>
        <color rgb="FF000000"/>
        <sz val="12.0"/>
      </rPr>
      <t xml:space="preserve">; Máx: 500; Step: </t>
    </r>
    <r>
      <rPr>
        <rFont val="Calibri"/>
        <color rgb="FF000000"/>
        <sz val="12.0"/>
      </rPr>
      <t>10</t>
    </r>
    <r>
      <rPr>
        <rFont val="Calibri"/>
        <color rgb="FF000000"/>
        <sz val="12.0"/>
      </rPr>
      <t xml:space="preserve">
</t>
    </r>
    <r>
      <rPr>
        <rFont val="Calibri"/>
        <color rgb="FF000000"/>
        <sz val="12.0"/>
      </rPr>
      <t>Q2: Mín: 10; Máx: 30; Step: 1</t>
    </r>
  </si>
  <si>
    <t>&lt;p&gt;Para multiplicar una medida de capacidad por un número, realiza la operación y expresa el resultado en esa misma unidad.&lt;/p&gt;&lt;p&gt;{{Q1}} cl × {{Q2}} = {{A1}} cl&lt;p&gt;</t>
  </si>
  <si>
    <t>{"id":"M3-MyM-8b-A-2","stimulus":"&lt;p&gt;Una lavandería industrial utiliza &lt;span class=\"no-break\"&gt;{{Q1}} cl&lt;/span&gt; de suavizante en cada lavado. ¿Cuántos centilítros de suavizante son necesarios para {{Q2}} lavados?&lt;/p&gt;","template":"&lt;p&gt;Se necesitan {{response}} cl de suavizante.&lt;/p&gt;","hint":"&lt;p&gt;Realiza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cl × {{Q2}} = {{A1}} cl&lt;/p&gt;","seed":{"parameters":[{"name":"Q1","label":null,"min":100,"max":500,"step":10},{"name":"Q2","label":null,"min":10,"max":30,"step":1}],"calculated":[{"name":"A1","label":"{{function}}","function":"{{Q1}}*{{Q2}}"}],"uniques":true},"algorithm":{"name":"calculateOperation","params":{"method":"equivLiteral","keyboard":"NUMERICAL"}}}</t>
  </si>
  <si>
    <t>En una planta embotelladora han distribuido &lt;span class=\"no-break\"&gt;{{T1}} l&lt;/span&gt; de agua en {{Q1}} botellas. ¿Cuántos litros de agua hay en cada botella?  
En cada botella hay {{A1}} l de agua.</t>
  </si>
  <si>
    <t>En una planta potabilizadora de agua, cuentan con &lt;span class=\"no-break\"&gt;{{T1}} l&lt;/span&gt; Los han distribuido en {{Q1}} botellas. ¿Cuántos litros de agua han distribuido en cada botella?  
Han distribuido {{A1}} litros de agua.</t>
  </si>
  <si>
    <t>Q1: Mín: 100; Máx: 199; Step: 1
Q2: Mín: 1; Máx: 5; Step: 1</t>
  </si>
  <si>
    <t>&lt;p&gt;Para dividir una medida de capacidad por un número, realiza la operación y expresa el resultado en esa misma unidad.&lt;/p&gt;&lt;p&gt;{{T1}} l : {{Q1}} = {{Q2}} l&lt;/p&gt;</t>
  </si>
  <si>
    <t>{"id":"M3-MyM-8b-A-3","stimulus":"&lt;p&gt;En una planta embotelladora han distribuido &lt;span class=\"no-break\"&gt;{{T1}} l&lt;/span&gt; de agua en {{Q1}} botellas. ¿Cuántos litros de agua hay en cada botella?&lt;/p&gt;","template":"&lt;p&gt;En cada botella hay {{response}} l de agua.&lt;/p&gt;","hint":"&lt;p&gt;Realiza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t>
  </si>
  <si>
    <t>Una granja ha producido &lt;span class=\"no-break\"&gt;{{T1}} l&lt;/span&gt; de leche. Si se han distribuido en {{Q1}} depósitos, ¿cuántos litros de capacidad tiene cada depósito?
Cada depósito contiene &lt;span class=\"no-break\"&gt;{{A1}} l&lt;/span&gt; de leche.</t>
  </si>
  <si>
    <t>Q1: Mín: 2; Máx: 10; Step: 1
Q2: Mín: 10; Máx: 99; Step: 1</t>
  </si>
  <si>
    <t>{"id":"M3-MyM-8b-A-4","stimulus":"&lt;p&gt;Una granja ha producido &lt;span class=\"no-break\"&gt;{{T1}} l&lt;/span&gt; de leche. Si se han distribuido en {{Q1}} depósitos, ¿cuántos litros de capacidad tiene cada depósito?&lt;/p&gt;","template":"&lt;p&gt;Cada depósito contiene &lt;span class=\"no-break\"&gt;{{response}} l&lt;/span&gt; de leche.&lt;/p&gt;","hint":"&lt;p&gt;Realiza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t>
  </si>
  <si>
    <t>Al cambiar el agua de la pecera, Nicolás necesita &lt;span class=\"no-break\"&gt;{{Q1}} l&lt;/span&gt; para llenarla. ¿Cuántos litros necesitará para llenar {{Q2}} peceras iguales?
Necesitará &lt;span class=\"no-break\"&gt;{{A1}} l.&lt;/span&gt;</t>
  </si>
  <si>
    <t xml:space="preserve">Una bañera se llena con &lt;span class=\"no-break\"&gt;{{Q1}} hl&lt;/span&gt; de agua. ¿Cuántos Hectólitros son necesarios para llenar {{Q2}} bañeras?
Son necesarios {{A1}} hectolítros. </t>
  </si>
  <si>
    <t>Q1: Mín: 100; Máx: 200; Step: 1
Q2: Mín 2; Máx: 10; Step: 1</t>
  </si>
  <si>
    <t>&lt;p&gt;Para multiplicar una medida de capacidad por un número, realiza la operación y expresa el resultado en esa misma unidad.&lt;/p&gt;&lt;p&gt;{{Q1}} l × {{Q2}} = {{A1}} l&lt;p&gt;</t>
  </si>
  <si>
    <t>{"id":"M3-MyM-8b-A-5","stimulus":"&lt;p&gt;Al cambiar el agua de la pecera, Nicolás necesita &lt;span class=\"no-break\"&gt;{{Q1}} l&lt;/span&gt; para llenarla. ¿Cuántos litros necesitará para llenar {{Q2}} peceras iguales?&lt;/p&gt;","template":"&lt;p&gt;Necesitará &lt;span class=\"no-break\"&gt;{{response}} l.&lt;/span&gt;&lt;/p&gt;","hint":"&lt;p&gt;Realiza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l × {{Q2}} = {{A1}} l&lt;/p&gt;","seed":{"parameters":[{"name":"Q1","label":null,"min":100,"max":200,"step":1},{"name":"Q2","label":null,"min":2,"max":10,"step":1}],"calculated":[{"name":"A1","label":"{{function}}","function":"{{Q1}}*{{Q2}}"}],"uniques":true},"algorithm":{"name":"calculateOperation","params":{"method":"equivLiteral","keyboard":"NUMERICAL"}}}</t>
  </si>
  <si>
    <t>M3-MyM-9a</t>
  </si>
  <si>
    <t>Reconoce el kilogramo y el gramo como unidad para medir la masa de objetos (máx 5 kilos, sin decimales)</t>
  </si>
  <si>
    <t>Selecciona los objetos con una masa mayor que 1 kg.
Imágenes:
Mesa*
Tiburón*
Coche*
Televisor*
Móvil
Manzana
Lápiz
Gominolas</t>
  </si>
  <si>
    <t>Elige la unidad más adecuada para expresar la masa de los siguientes elementos.
A1: grupo 1
A2: grupo 2
A3: grupo 3
(kilogramos - gramos)</t>
  </si>
  <si>
    <t>Multiple choice</t>
  </si>
  <si>
    <t>1 kg equivale a 1 000 g.</t>
  </si>
  <si>
    <t>&lt;p&gt;1 kg equivale a 1 000 g.&lt;/p&gt;
A5 =&lt;p&gt;La masa de un teléfono móvil suele ser de unos 200 g.&lt;/p&gt;
A6 =&lt;p&gt;La masa de una manzana suele estar entre los 170 g y los 250 g.&lt;/p&gt;
A7 =&lt;p&gt;La masa de un lápiz suele ser de unos 30 g.&lt;/p&gt;
A8 =&lt;p&gt;La masa de una bolsa de caramelos suele ser de 100 g.&lt;/p&gt;</t>
  </si>
  <si>
    <t>{"id":"M3-MyM-9a-I-1","stimulus":"&lt;p&gt;Selecciona los objetos con una masa mayor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width=\"300\"&gt;&lt;/img&gt;&lt;/div&gt;","incorrect":true,"feedback":"&lt;p&gt;La masa de un teléfono móvil suele ser de unos 200 g.&lt;/p&gt;"},{"name":"A6","label":"&lt;div style=\"display:flex; justify-content:center;\"&gt;&lt;img src=\"https://blueberry-assets.oneclick.es/M3_MyM_9a_6.svg\" width=\"300\"&gt;&lt;/img&gt;&lt;/div&gt;","incorrect":true,"feedback":"&lt;p&gt;La masa de una manzana suele estar entre los 170 g y los 250 g.&lt;/p&gt;"},{"name":"A7","label":"&lt;div style=\"display:flex; justify-content:center;\"&gt;&lt;img src=\"https://blueberry-assets.oneclick.es/M3_MyM_9a_7.svg\" width=\"300\"&gt;&lt;/img&gt;&lt;/div&gt;","incorrect":true,"feedback":"&lt;p&gt;La masa de un lápiz suele ser de unos 30 g.&lt;/p&gt;"},{"name":"A8","label":"&lt;div style=\"display:flex; justify-content:center;\"&gt;&lt;img src=\"https://blueberry-assets.oneclick.es/M3_MyM_9a_8.svg\" width=\"300\"&gt;&lt;/img&gt;&lt;/div&gt;","incorrect":true,"feedback":"&lt;p&gt;La masa de una bolsa de caramelos suele ser de 100 g.&lt;/p&gt;"}],"uniques":true},"algorithm":{"name":"trueFalse","template":"Multiple choice – multiple response","params":{"countCorrect":2,"countIncorrect":1,"showCheckIcon":false,"columns":3}}}</t>
  </si>
  <si>
    <t>Selecciona los objetos con una masa menor que 1 kg.
Imágenes:
Mesa
Tiburón
Coche
Televisor
Móvil*
Manzana*
Lápiz*
Gominolas*</t>
  </si>
  <si>
    <t>&lt;p&gt;1 kg equivale a 1 000 g.&lt;/p&gt;
A1 =&lt;p&gt;La masa de una mesa puede estar entre los 10 kg y los 100 kg.&lt;/p&gt;
A2 =&lt;p&gt;La masa de un tiburón suele estar entre los 700 kg y los 1 000 kg.&lt;/p&gt;
A3 =&lt;p&gt;La masa de un coche ronda entre los 700 kg y 1 000 kg.&lt;/p&gt;
A4 =&lt;p&gt;La masa de una televisión puede estar entre los 5 kg y los 15 kg.&lt;/p&gt;</t>
  </si>
  <si>
    <t>{"id":"M3-MyM-9a-I-2","stimulus":"&lt;p&gt;Selecciona los objetos con una masa menor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width=\"300\"&gt;&lt;/img&gt;&lt;/div&gt;","incorrect":true,"feedback":"&lt;p&gt;La masa de una mesa puede estar entre los 10 kg y los 100 kg.&lt;/p&gt;"},{"name":"A2","label":"&lt;div style=\"display:flex; justify-content:center;\"&gt;&lt;img src=\"https://blueberry-assets.oneclick.es/M3_MyM_9a_2.svg\" width=\"300\"&gt;&lt;/img&gt;&lt;/div&gt;","incorrect":true,"feedback":"&lt;p&gt;La masa de un tiburón suele estar entre los 700 kg y los 1 000 kg.&lt;/p&gt;"},{"name":"A3","label":"&lt;div style=\"display:flex; justify-content:center;\"&gt;&lt;img src=\"https://blueberry-assets.oneclick.es/M3_MyM_9a_3.svg\" width=\"300\"&gt;&lt;/img&gt;&lt;/div&gt;","incorrect":true,"feedback":"&lt;p&gt;La masa de un coche ronda entre los 700 kg y 1 000 kg.&lt;/p&gt;"},{"name":"A4","label":"&lt;div style=\"display:flex; justify-content:center;\"&gt;&lt;img src=\"https://blueberry-assets.oneclick.es/M3_MyM_9a_4.svg\" width=\"300\"&gt;&lt;/img&gt;&lt;/div&gt;","incorrect":true,"feedback":"&lt;p&gt;La masa de una televisión puede estar entre los 5 kg y los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t>
  </si>
  <si>
    <t>Escoge en cuál de estas unidades se expresan mejor las siguientes masas, en &lt;i&gt;kilogramos&lt;/i&gt; o en &lt;i&gt;gramos.&lt;/i&gt; Escríbelas en su forma abreviada.
{{Q1}} {{A1}}.
{{Q2}} {{A2}}.
{{Q3}} {{A3}}.</t>
  </si>
  <si>
    <t>Escribe, en su forma abreviada, en qué unidades se expresan mejor las medidas de masa en los siguientes animales.
A1: grupo 1
A2: grupo 2
A3: grupo 3</t>
  </si>
  <si>
    <t>Q1: "La masa de un gorrión es de 30", "La masa de un hámster es de 120", "La masa de un colibrí es de unos 20"
Q2: "La masa de una jirafa es unos 1 000", "La masa de un perro suele ser de unos 30", "La masa de un cerdo es de unos 150"
Q3: "La masa de una lagartija es de unos 2", "La masa de un ratón es de unos 20", "La masa de una paloma es de unos 300"</t>
  </si>
  <si>
    <t>A1 = "g"
A2 = "kg"
A3 = "g"</t>
  </si>
  <si>
    <t>&lt;p&gt;1 kg equivale a 1 000 g.&lt;/p&gt;</t>
  </si>
  <si>
    <t>{"id":"M3-MyM-9a-E-1","stimulus":"&lt;p&gt;Escoge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g.&lt;/p&gt;","seed":{"parameters":[{"name":"Q1","label":null,"list":["La masa de un gorrión es de 30","La masa de un hámster es de 120","La masa de un colibrí es de unos 20"]},{"name":"Q2","label":null,"list":["La masa de una jirafa es unos 1 000","La masa de un perro suele ser de unos 30","La masa de un cerdo es de unos 150"]},{"name":"Q3","label":null,"list":["La masa de una lagartija es de unos 2","La masa de un ratón es de unos 20","La masa de una paloma es de unos 300"]}],"calculated":[{"name":"A1","label":"g"},{"name":"A2","label":"kg"},{"name":"A3","label":"g"}],"uniques":true},"algorithm":{"name":"calculateOperation","template":"Cloze with text"}}</t>
  </si>
  <si>
    <t>Escribe, en su forma abreviada, en qué unidades se expresan mejor las medidas de masa en los siguientes objetos.
A1: grupo 1
A2: grupo 2
A3: grupo 3</t>
  </si>
  <si>
    <t>Q1: "La masa de una jirafa es unos 1 000", "La masa de un perro suele ser de unos 30", "La masa de un cerdo es de unos 150"
Q2: "La masa de un gorrión es de 30", "La masa de un hámster es de 120", "La masa de un colibrí es de unos 20"
Q3: "La masa de una lagartija es de unos 2", "La masa de un ratón es de unos 20", "La masa de una paloma es de unos 300"</t>
  </si>
  <si>
    <t>A1 = "kg"
A2 = "g"
A3 = "g"</t>
  </si>
  <si>
    <t>{"id":"M3-MyM-9a-E-2","stimulus":"&lt;p&gt;Escoge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g.&lt;/p&gt;","seed":{"parameters":[{"name":"Q2","label":null,"list":["La masa de un gorrión es de 30","La masa de un hámster es de 120","La masa de un colibrí es de unos 20"]},{"name":"Q1","label":null,"list":["La masa de una jirafa es unos 1 000","La masa de un perro suele ser de unos 30","La masa de un cerdo es de unos 150"]},{"name":"Q3","label":null,"list":["La masa de una lagartija es de unos 2","La masa de un ratón es de unos 20","La masa de una paloma es de unos 300"]}],"calculated":[{"name":"A1","label":"kg"},{"name":"A2","label":"g"},{"name":"A3","label":"g"}],"uniques":true},"algorithm":{"name":"calculateOperation","template":"Cloze with text"}}</t>
  </si>
  <si>
    <t>M3-MyM-9b</t>
  </si>
  <si>
    <t>Establece equivalencias entre kilogramo y gramo (de kg a g, máx 50 kilos, sin decimales)</t>
  </si>
  <si>
    <t>Indica cuál de estas equivalencias es correcta.
{{Q1}} kg = {{T1}} g*
{{Q2}} kg = {{T2}} g
{{Q3}} kg = {{T3}} g
(3 opciones, 1 correcta)</t>
  </si>
  <si>
    <t>max 50 kilos</t>
  </si>
  <si>
    <t>Q1-Q3: Mín: 1; Máx: 50; Step: 1</t>
  </si>
  <si>
    <t>T1 = {{Q1}}*1000
T2 = {{Q2}}*100
T3 = {{Q3}}*10</t>
  </si>
  <si>
    <t>&lt;p&gt;La equivalencia entre kilogramos y gramos es:&lt;/p&gt;&lt;p&gt;1 kg = 1 000 g&lt;/p&gt;</t>
  </si>
  <si>
    <t>&lt;p&gt;La equivalencia entre kilogramos y gramos es:&lt;/p&gt;&lt;p&gt;1 kg = 1 000 g&lt;/p&gt;
Si selecciona A2:
&lt;p&gt;La equivalencia correcta es:&lt;/p&gt;&lt;p&gt;{{Q2}} kg × 1 000 = {{T4}} g&lt;/p&gt;
Si selecciona A3:
&lt;p&gt;La equivalencia correcta es:&lt;/p&gt;&lt;p&gt;{{Q3}} kg × 1 000 = {{T5}} g&lt;/p&gt;</t>
  </si>
  <si>
    <t>T4 = {{Q2}}*1000
T5 = {{Q3}}*1000</t>
  </si>
  <si>
    <t>{
    "id": "M3-MyM-9b-I-1",
    "stimulus": "&lt;p&gt;Indica cuál de estas equivalencias es correcta.&lt;/p&gt;",
    "hint": "&lt;p&gt;La equivalencia entre kilogramos y gramos es:&lt;/p&gt;&lt;p style=\"text-align: center\"&gt;1 kg = 1 000 g&lt;/p&gt;",
    "feedback": "&lt;p&gt;La equivalencia entre kilogramos y gramos es:&lt;/p&gt;&lt;p style=\"text-align: center\"&gt;1 kg = 1 000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"&lt;p&gt;La equivalencia correcta es:&lt;/p&gt;&lt;p&gt;{{Q2}} kg × 1 000 = {{T4}} g&lt;/p&gt;"
            },
            {
                "name": "A3",
                "label": "{{Q3}} kg = {{function}} g",
                "function": "{{Q3}}*10",
                "incorrect": true,
                "feedback": "&lt;p&gt;La equivalencia correcta es:&lt;/p&gt;&lt;p&gt;{{Q3}} kg × 1 000 = {{T5}} g&lt;/p&gt;"
            }
        ],
        "uniques": true
    },
    "algorithm": {
        "name": "trueFalse",
        "template": "Multiple choice – standard",
        "params": {
            "countCorrect": 1,
            "countIncorrect": 2,
            "showCheckIcon": false,
            "columns": 3
        }
    }
}</t>
  </si>
  <si>
    <t>Calcula la siguiente equivalencia.
{{Q1}} kg = {{A1}} g</t>
  </si>
  <si>
    <t>Q1: Mín 1;Máx 50; Step: 1</t>
  </si>
  <si>
    <t>&lt;p&gt;La equivalencia entre kilogramos y gramos es:&lt;/p&gt;&lt;p&gt;1 kg = 1 000 g&lt;/p&gt;&lt;p&gt;{{Q1}} kg × 1 000 = {{A1}} g&lt;/p&gt;</t>
  </si>
  <si>
    <t>{"id":"M3-MyM-9b-E-1","stimulus":"&lt;p&gt;Calcula la siguiente equivalencia.&lt;/p&gt;","template":"&lt;p style=\"text-align: center\"&gt;{{Q1}} kg = {{response}} g&lt;/p&gt;","hint":"&lt;p&gt;La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t>
  </si>
  <si>
    <t>Vera ha comprado &lt;span class=\"no-break\"&gt;{{Q1}} kg&lt;/span&gt; de comida para patos. ¿Cuántos gramos son?
Ha comprado &lt;span class=\"no-break\"&gt;{{A1}} g&lt;/span&gt; de comida.</t>
  </si>
  <si>
    <t xml:space="preserve">Q1: Mín: 1; Máx: 20; Step: 1
</t>
  </si>
  <si>
    <t>{"id":"M3-MyM-9b-A-1","stimulus":"&lt;p&gt;Vera ha comprado &lt;span class=\"no-break\"&gt;{{Q1}} kg&lt;/span&gt; de comida para patos. ¿Cuántos gramos son?&lt;/p&gt;","template":"&lt;p&gt;Ha comprado &lt;span class=\"no-break\"&gt;{{response}} g&lt;/span&gt; de comida.&lt;/p&gt;","hint":"&lt;p&gt;La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20,"step":1}],"calculated":[{"name":"A1","label":"{{function}}","function":"{{Q1}}*1000"}],"uniques":true},"algorithm":{"name":"calculateOperation","params":{"method":"equivLiteral","keyboard":"NUMERICAL"}}}</t>
  </si>
  <si>
    <t>Santiago ha preparado una barbacoa con &lt;span class=\"no-break\"&gt;{{Q1}} kg&lt;/span&gt; de carne para sus amigos. ¿A cuántos gramos equivalen?
Ha cocinado &lt;span class=\"no-break\"&gt;{{A1}} g&lt;/span&gt; de carne.</t>
  </si>
  <si>
    <t>Q1: Mín: 1; Máx: 12; Step: 1</t>
  </si>
  <si>
    <t>{"id":"M3-MyM-9b-A-2","stimulus":"&lt;p&gt;Santiago ha preparado una barbacoa con &lt;span class=\"no-break\"&gt;{{Q1}} kg&lt;/span&gt; de carne para sus amigos. ¿A cuántos gramos equivalen?&lt;/p&gt;","template":"&lt;p&gt;Ha cocinado &lt;span class=\"no-break\"&gt;{{response}} g&lt;/span&gt; de carne.&lt;/p&gt;","hint":"&lt;p&gt;La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12,"step":1}],"calculated":[{"name":"A1","label":"{{function}}","function":"{{Q1}}*1000"}],"uniques":true},"algorithm":{"name":"calculateOperation","params":{"method":"equivLiteral","keyboard":"NUMERICAL"}}}</t>
  </si>
  <si>
    <t>Para reparar un muro se necesitan &lt;span class=\"no-break\"&gt;{{Q1}} kg&lt;/span&gt; de cemento. ¿A cuántos gramos equivalen?
Equivalen a &lt;span class=\"no-break\"&gt;{{A1}} g.&lt;/span&gt;</t>
  </si>
  <si>
    <t>Q1: Mín: 1; Máx: 50; Step: 1</t>
  </si>
  <si>
    <t>{"id":"M3-MyM-9b-A-3","stimulus":"&lt;p&gt;Para reparar un muro se necesitan &lt;span class=\"no-break\"&gt;{{Q1}} kg&lt;/span&gt; de cemento. ¿A cuántos gramos equivalen?&lt;/p&gt;","template":"&lt;p&gt;Equivalen a &lt;span class=\"no-break\"&gt;{{response}} g.&lt;/span&gt;&lt;/p&gt;","hint":"&lt;p&gt;La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t>
  </si>
  <si>
    <t>M3-MyM-9c</t>
  </si>
  <si>
    <t>Ordena medidas de masa dadas en forma simple (máx 5 kilos, sin decimales)</t>
  </si>
  <si>
    <t>Selecciona la masa que es menor que {{Q1}} kg.
{{T1}} g*
{{T2}} g
{{T3}} g</t>
  </si>
  <si>
    <t>Q1 = Max = 2; Min = 5; Step = 1
Q2-Q4 = Max = 1; Min = 30; Step = 1</t>
  </si>
  <si>
    <t>T1 = {{Q1}}*1000-{{Q2}}*50
T2 = {{Q1}}*1000+{{Q3}}*50
T3 = {{Q1}}*1000+{{Q4}}*50</t>
  </si>
  <si>
    <t>&lt;p&gt;Para comparar medidas de masa, tienen que estar todas expresadas en la misma unidad. Después, se comparan sus cifras empezando por la izquierda.&lt;/p&gt;
(No TE individual)</t>
  </si>
  <si>
    <t>{
    "id": "M3-MyM-9c-I-1",
    "stimulus": "&lt;p&gt;Selecciona la masa que es menor que {{Q1}} kg.&lt;/p&gt;",
    "feedback": "&lt;p&gt;Para comparar medidas de masa, tienen que estar todas expresadas en la misma unidad. Después, se comparan sus cifras empezando por la izquierda.&lt;/p&gt;",
    "hint": "&lt;p&gt;Como están expresadas en la misma unidad, solo hay que comparar sus cifras empezando por la izquierda.&lt;/p&gt;",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 false,
            "columns": 3
        }
    }
}</t>
  </si>
  <si>
    <t>Ordena de mayor a menor las siguientes medidas de masa.
{{T1}} kg
{{T2}} kg
{{Q3}} g
{{Q4}} g</t>
  </si>
  <si>
    <t>Q1: Mín: 1000;Máx: 5000; Step: 1000
Q2: Mín: 1000;Máx: 5000; Step: 1000
Q3: Mín: 250;Máx: 5000; Step: 25
Q4: Mín: 250;Máx: 5000; Step: 25</t>
  </si>
  <si>
    <t>T1 = {{Q1}}/1000
T2 = {{Q2}}/1000
A1 = {{Q1}}
A2 = {{Q2}}
A3 = {{Q3}}
A4 = {{Q4}}</t>
  </si>
  <si>
    <t>¿Qué pide el enunciado?
Ordenar las medidas de masa de mayor a menor.*
Ordenar las medidas de masa de menor a mayor.
Averiguar la medida de masa de mayor peso.
[single choice]</t>
  </si>
  <si>
    <t>Para ordenar las medidas, hay que expresarlas en la misma unidad. ¿Cuál de estas equivalencias es correcta?
1 kg = 1 000 g*
1 kg = 10 g
1 000 kg = 1 g
(Single choice)</t>
  </si>
  <si>
    <t>Con ayuda de la igualdad anterior, convierte todas las cantidades a gramos.
{{T1}} kg = {{T1}} × 1 000 = {{A1}} g
{{T2}} kg = {{T2}} × 1 000 = {{A2}} g
[cloze with math]
T1 = {{Q1}}/1000
T2 = {{Q2}}/1000
A1 = {{Q1}}
A2 = {{Q2}}</t>
  </si>
  <si>
    <t>Con los resultados anteriores, ordena las medidas de masa de mayor a menor.
{{T1}} kg = {{Q1}} g
{{T2}} kg = {{Q2}} g
{{Q3}} g
{{Q4}} g
[order list]
T1 = {{Q1}}/1000
T2 = {{Q2}}/1000</t>
  </si>
  <si>
    <t>{"id":"M3-MyM-9c-E-1","seed":{"parameters":[{"name":"Q1","label":null,"min":1000,"max":5000,"step":1000},{"name":"Q2","label":null,"min":1000,"max":5000,"step":1000},{"name":"Q3","label":null,"min":250,"max":5000,"step":25},{"name":"Q4","label":null,"min":250,"max":5000,"step":25}],"uniques":true},"scaffolding":[{"id":"step-0","stimulus":"&lt;p&gt;Arrastra y ordena de mayor &lt;span style=\"color:#FF0000\";&gt;⭡&lt;/span&gt; a menor &lt;span style=\"color:#FF0000\";&gt;⭣&lt;/span&gt; las siguientes medidas de masa.&lt;/p&gt;","seed":{"calculated":[{"name":"T1","function":"{{Q1}}/1000","temp":true},{"name":"T2","function":"{{Q2}}/1000","temp":true},{"name":"0-A1","label":"{{T1}}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las medidas de masa de mayor a menor.&lt;/p&gt;"},{"name":"1-A2","label":"&lt;p&gt;Ordenar las medidas de masa de menor a mayor.&lt;/p&gt;","incorrect":true},{"name":"1-A3","label":"&lt;p&gt;Averiguar la medida de masa de mayor peso.&lt;/p&gt;","incorrect":true}]},"algorithm":{"name":"trueFalse","template":"Multiple choice – standard"}},{"id":"step-2","stimulus":"&lt;p&gt;Para ordenar las distintas medidas, hay que expresarlas en la misma unidad. ¿Cuál de estas conversiones de unidades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</si>
  <si>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Rodrigo está cocinando una lasaña y necesita comprar una gran cuña de queso. Ordena de mayor a menor las siguientes masas de queso.
{{T1}} kg de {{Q5}}
{{Q2}} g de {{Q6}}
{{T3}} kg de {{Q7}}
{{Q4}} g de {{Q8}}</t>
  </si>
  <si>
    <t>Q5: "gouda", "parmesano", "raclette", "cheddar", "edam", "mozzarella", "provolone"
Q6: "gouda", "parmesano", "raclette", "cheddar", "edam", "mozzarella", "provolone"
Q7: "gouda", "parmesano", "raclette", "cheddar", "edam", "mozzarella", "provolone"
Q8: "gouda", "parmesano", "raclette", "cheddar", "edam", "mozzarella", "provolone"
Q1: List = 1000, 2000, 3000
Q2: Mín: 800; Máx: 1200; Step: 25
Q3: List = 1000, 2000, 3000
Q4: Mín: 800; Máx: 1200; Step: 25</t>
  </si>
  <si>
    <t>T1 = {{Q1}}/1000
T3 = {{Q3}}/1000
A1 = {{Q1}}
A2 = {{Q2}}
A3 = {{Q3}}
A4 = {{Q4}}</t>
  </si>
  <si>
    <t>¿Qué pide el enunciado?
Ordenar de mayor a menor las masas de los quesos.*
Ordenar de menor a mayor las masas de los quesos.
Seleccionar el queso de menor masa.</t>
  </si>
  <si>
    <t>Para ordenar las medidas, hay que expresarlas en la misma unidad. ¿Cuál de estas equivalencias es correcta?
1 000 kg = 1 g
1 kg = 1 000 g*
1 kg = 10 g
(Single choice)</t>
  </si>
  <si>
    <t>Con ayuda de la igualdad anterior, convierte todas las cantidades a gramos.
{{T1}} kg = {{T1}} × 1 000 = {{A1}} g
{{T3}} kg = {{T3}} × 1 000 = {{A2}} g
[cloze with math]
T1 = {{Q1}}/1000
T3 = {{Q3}}/1000
A1 = {{Q1}}
A2 = {{Q3}}</t>
  </si>
  <si>
    <t>Con los resultados anteriores, ordena las medidas de masa de mayor a menor.
{{T1}} kg = {{Q1}} g
{{Q2}} g
{{T3}} kg = {{Q3}} g
{{Q4}} g
[order list]
T1 = {{Q1}}/1000
T3 = {{Q3}}/1000</t>
  </si>
  <si>
    <t>{"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está cocinando una lasaña y necesita comprar una gran cuña de queso. Arrastra y ordena de mayor &lt;span style=\"color:#FF0000\";&gt;⭡&lt;/span&gt; a menor &lt;span style=\"color:#FF0000\";&gt;⭣&lt;/span&gt; las siguientes masas de queso.&lt;/p&gt;","seed":{"calculated":[{"name":"T1","function":"{{Q1}}/1000","temp":true},{"name":"T3","function":"{{Q3}}/1000","temp":true},{"name":"0-A1","label":"{{T1}} kg de {{Q5}}","function":"{{Q1}}"},{"name":"0-A2","label":"{{Q2}} g de {{Q6}}","function":"{{Q2}}"},{"name":"0-A3","label":"{{T3}} kg de {{Q7}}","function":"{{Q3}}"},{"name":"0-A4","label":"{{Q4}} g de {{Q8}}","function":"{{Q4}}"}]},"algorithm":{"name":"orderNumbers","params":{"order":"desc"}}},{"id":"step-1","stimulus":"&lt;p&gt;¿Qué pide el enunciado?&lt;/p&gt;","seed":{"calculated":[{"name":"1-A1","label":"&lt;p&gt;Ordenar de mayor a menor las masas de los quesos.&lt;/p&gt;"},{"name":"1-A2","label":"&lt;p&gt;Ordenar de menor a mayor las masas de los quesos.&lt;/p&gt;","incorrect":true},{"name":"1-A3","label":"&lt;p&gt;Seleccionar el queso de menor masa.&lt;/p&gt;","incorrect":true}]},"algorithm":{"name":"trueFalse","template":"Multiple choice – standard"}},{"id":"step-2","stimulus":"&lt;p&gt;Para ordenar las medidas, hay que expresarlas en la misma unidad. ¿Cuál de estas equivalencias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style=\"color:#FF0000\";&gt;⭣&lt;/span&gt;.&lt;/p&gt;","seed":{"calculated":[{"name":"T1","function":"{{Q1}}/1000","temp":true},{"name":"T3","function":"{{Q3}}/1000","temp":true},{"name":"5-A1","label":"{{T1}} kg = {{Q1}} g","function":"{{Q1}}"},{"name":"5-A2","label":"{{Q2}} g","function":"{{Q2}}"},{"name":"5-A3","label":"{{T3}} kg = {{Q3}} g","function":"{{Q3}}"},{"name":"5-A4","label":"{{Q4}} g","function":"{{Q4}}"}]},"algorithm":{"name":"orderNumbers","params":{"order":"desc"}}}]}</t>
  </si>
  <si>
    <t>Alejandra ha repartido varias barras de pan en cuatro cestas. Ordena de mayor a menor las masas de pan que contiene cada cesta.
{{T1}} kg
{{T2}} kg
{{Q3}} g
{{Q4}} g</t>
  </si>
  <si>
    <t>Q1: List = 1000, 2000, 3000
Q2: List = 1000, 2000, 3000
Q3: Mín: 250;Máx: 3000; Step: 25
Q4: Mín: 250;Máx: 3000; Step: 25</t>
  </si>
  <si>
    <t>T1 = {{Q1}}/1000
T2 = {{Q2}}/1000
A1 = {{Q1}}
A2 = {{Q2}}
A3 = {{Q3}}
A4 = {{Q4}}
DESC</t>
  </si>
  <si>
    <t>¿Qué pide el enunciado?
Ordenar de mayor a menor las masas de pan en las cestas. *
Ordenar de menor a mayor las masas de pan en las cestas.
Seleccionar la cesta con mayor masa de pan.
(Single choice)</t>
  </si>
  <si>
    <t>Para ordenar las distintas medidas, hay que expresarlas en la misma unidad. ¿Cuál de estas conversiones de unidades es correcta?
1 000 kg = 1 g
1 kg = 10 g
1 kg = 1 000 g*
(Single choice)</t>
  </si>
  <si>
    <t>{"id":"M3-MyM-9c-A-2","seed":{"parameters":[{"name":"Q1","label":null,"list":[1000,2000,3000]},{"name":"Q2","label":null,"list":[1000,2000,3000]},{"name":"Q3","label":null,"min":250,"max":3000,"step":25},{"name":"Q4","label":null,"min":250,"max":3000,"step":25}],"uniques":true},"scaffolding":[{"id":"step-0","stimulus":"&lt;p&gt;Alejandra ha repartido varias barras de pan en cuatro cestas. Arrastra y ordena de mayor &lt;span style=\"color:#FF0000\";&gt;⭡&lt;/span&gt; a menor &lt;span style=\"color:#FF0000\";&gt;⭣&lt;/span&gt; las masas de pan que contiene cada cesta.&lt;/p&gt;","seed":{"calculated":[{"name":"T1","function":"{{Q1}}/1000","temp":true},{"name":"T2","function":"{{Q2}}/1000","temp":true},{"name":"0-A1","label":"{{T1}}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pan en las cestas.&lt;/p&gt;"},{"name":"1-A2","label":"&lt;p&gt;Ordenar de menor a mayor las masas de pan en las cestas.&lt;/p&gt;","incorrect":true},{"name":"1-A3","label":"&lt;p&gt;Seleccionar la cesta con mayor masa de pan.&lt;/p&gt;","incorrect":true}]},"algorithm":{"name":"trueFalse","template":"Multiple choice – standard"}},{"id":"step-2","stimulus":"&lt;p&gt;Para ordenar las distintas medidas, hay que expresarlas en la misma unidad. ¿Cuál de estas conversiones de unidades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</si>
  <si>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equipo de veterinarios ha apuntado el peso de cuatro cachorros. Ordena de mayor a menor sus masas.
{{T1}} kg
{{T2}} kg
{{Q3}} g
{{Q4}} g</t>
  </si>
  <si>
    <t>Q1: List = 1000, 2000, 3000
Q2: List = 1000, 2000, 3000
Q3: Mín: 400;Máx: 3000; Step: 25
Q4: Mín: 400;Máx: 3000; Step: 25</t>
  </si>
  <si>
    <t>¿Qué pide el enunciado?
Ordenar de mayor a menor las masas de los cachorros. *
Ordenar de menor a mayor las masa de los cachorros.
Seleccionar al cachorro de menor peso.
(Single choice)</t>
  </si>
  <si>
    <t>Para ordenar las medidas, hay que expresarlas en la misma unidad. ¿Cuál de estas equivalencias es correcta?
1 kg = 10 g
1 000 kg = 1 g
1 kg = 1 000 g*
(Single choice)</t>
  </si>
  <si>
    <t>{"id":"M3-MyM-9c-A-3","seed":{"parameters":[{"name":"Q1","label":null,"list":[1000,2000,3000]},{"name":"Q2","label":null,"list":[1000,2000,3000]},{"name":"Q3","label":null,"min":400,"max":3000,"step":25},{"name":"Q4","label":null,"min":400,"max":3000,"step":25}],"uniques":true},"scaffolding":[{"id":"step-0","stimulus":"&lt;p&gt;Un equipo de veterinarios ha apuntado el peso de cuatro cachorros.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los cachorros.&lt;/p&gt;"},{"name":"1-A2","label":"&lt;p&gt;Ordenar de menor a mayor las masas de los cachorros.&lt;/p&gt;","incorrect":true},{"name":"1-A3","label":"&lt;p&gt;Seleccionar al cachorro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</si>
  <si>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Un agricultor está comparando cuatro de sus sandías. Ordena de menor a mayor sus masas.
{{T1}} kg
{{T2}} kg
{{Q3}} g
{{Q4}} g</t>
  </si>
  <si>
    <t>Q1: List = 3000, 4000, 5000
Q2: List = 3000, 4000, 5000
Q3: Mín: 3000;Máx: 5000; Step: 50
Q4: Mín: 3000;Máx: 5000; Step: 50</t>
  </si>
  <si>
    <t>T1 = {{Q1}}/1000
T2 = {{Q2}}/1000
A1 = {{Q1}}
A2 = {{Q2}}
A3 = {{Q3}}
A4 = {{Q4}}
ASC</t>
  </si>
  <si>
    <t>¿Qué pide el enunciado?
Ordenar de mayor a menor las masas de las sandías.
Ordenar de menor a mayor las masas de las sandías.*
Seleccionar la sandía de menor peso.
(Single choice)</t>
  </si>
  <si>
    <t>Para ordenar las medidas, hay que expresarlas en la misma unidad. ¿Cuál de estas equivalencias es correcta?
1 000 kg = 1 g
1 kg = 1 000 g*
1 kg = 10 g
(Single choice)</t>
  </si>
  <si>
    <t>Con los resultados anteriores, ordena las medidas de masa de menor a mayor.
{{T1}} kg = {{Q1}} g
{{T2}} kg = {{Q2}} g
{{Q3}} g
{{Q4}} g
[order list]
T1 = {{Q1}}/1000
T2 = {{Q2}}/1000</t>
  </si>
  <si>
    <t>{"id":"M3-MyM-9c-A-4","seed":{"parameters":[{"name":"Q1","label":null,"list":[3000,4000,5000]},{"name":"Q2","label":null,"list":[3000,4000,5000]},{"name":"Q3","label":null,"min":3000,"max":5000,"step":50},{"name":"Q4","label":null,"min":3000,"max":5000,"step":50}],"uniques":true},"scaffolding":[{"id":"step-0","stimulus":"&lt;p&gt;Un agricultor está comparando cuatro de sus sandías.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sandías.&lt;/p&gt;","incorrect":true},{"name":"1-A2","label":"&lt;p&gt;Ordenar de mayor a menor las masas de las sandías.&lt;/p&gt;"},{"name":"1-A3","label":"&lt;p&gt;Seleccionar la sandía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</si>
  <si>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En una obra de construcción se han llenado cuatro bolsas con estas cantidades de arena. Ordena de menor a mayor sus masas.
{{T1}} kg
{{T2}} kg
{{Q3}} g
{{Q4}} g</t>
  </si>
  <si>
    <t>Q1: List = 1000, 2000, 3000, 4000, 5000
Q2: List = 1000, 2000, 3000, 4000, 5000
Q3: Mín: 250;Máx: 5000; Step: 25
Q4: Mín: 250;Máx: 5000; Step: 25</t>
  </si>
  <si>
    <t>¿Qué pide el enunciado?
Ordenar de mayor a menor las masas de las bolsas de arena.
Ordenar de menor a mayor las masas de las bolsas de arena.*
Seleccionar la bolsa de arena de mayor peso.
(Single choice)</t>
  </si>
  <si>
    <t>Para ordenar las medidas, hay que expresarlas en la misma unidad. ¿Cuál de estas equivalencias es correcta?
1 kg = 1 000 g*
1 000 kg = 1 g
1 kg = 10 g
(Single choice)</t>
  </si>
  <si>
    <t>{"id":"M3-MyM-9c-A-5","seed":{"parameters":[{"name":"Q1","label":null,"list":[1000,2000,3000,4000,5000]},{"name":"Q2","label":null,"list":[1000,2000,3000,4000,5000]},{"name":"Q3","label":null,"min":250,"max":5000,"step":25},{"name":"Q4","label":null,"min":250,"max":5000,"step":25}],"uniques":true},"scaffolding":[{"id":"step-0","stimulus":"&lt;p&gt;En una obra de construcción se han llenado cuatro bolsas con estas cantidades de arena.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bolsas de arena.&lt;/p&gt;","incorrect":true},{"name":"1-A2","label":"&lt;p&gt;Ordenar de mayor a menor las masas de las bolsas de arena.&lt;/p&gt;"},{"name":"1-A3","label":"&lt;p&gt;Seleccionar la bolsa de arena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t>
  </si>
  <si>
    <t>M3-MyM-10a</t>
  </si>
  <si>
    <t>Utiliza el medio kilo y cuarto de kilo para medir masas, establece equivalencias, operaciones sencillas, etc.</t>
  </si>
  <si>
    <t>Selecciona la igualdad correcta.
{{Q1}} kg = {{T1}} cuartos de kilo*
{{Q2}} kg = {{T2}} cuartos de kilo
{{Q3}} kg = {{T3}} cuartos de kilo</t>
  </si>
  <si>
    <t>Q1: Mín = 1; Máx = 16; Step = 1
Q2: Mín = 1; Máx = 16; Step = 1
Q3: 4, 8, 12, 16</t>
  </si>
  <si>
    <t>T1 = {{Q1}}*4
T2 = {{Q2}}*2
T3 = {{Q3}}/4</t>
  </si>
  <si>
    <t>&lt;p&gt;El cuarto de kilo es parte del kilogramo:&lt;/p&gt;&lt;p&gt;1 kg = 4 cuartos de kilo&lt;/p&gt;</t>
  </si>
  <si>
    <t>&lt;p&gt;El cuarto de kilo es parte del kilogramo.&lt;/p&gt;&lt;p&gt;1 kg = 4 cuartos de kilo&lt;/p&gt;
Si falla A2
&lt;p&gt;{{Q2}} kg × 4 = {{T4}} cuartos de kilo&lt;/p&gt;
Si falla A3
&lt;p&gt;{{Q3}} kg × 4 = {{T5}} cuartos de kilo&lt;/p&gt;</t>
  </si>
  <si>
    <t>T4 = {{Q2}}*4
T5 = {{Q3}}*4</t>
  </si>
  <si>
    <t>{
    "id": "M3-MyM-10a-I-1",
    "stimulus": "&lt;p&gt;Selecciona la igualdad correcta.&lt;/p&gt;",
    "hint": "&lt;p&gt;El cuarto de kilo es parte del kilogramo:&lt;/p&gt;&lt;p style=\"text-align: center\"&gt;1 kg = 4 cuartos de kilo&lt;/p&gt;",
    "feedback": "&lt;p&gt;El cuarto de kilo es parte del kilogramo.&lt;/p&gt;&lt;p style=\"text-align: center\"&gt;1 kg = 4 cuartos de kilo&lt;/p&gt;",
    "seed": {
        "parameters": [
            {
                "name": "Q1",
                "label": null,
                "min": 1,
                "max": 16,
                "step": 1
            },
            {
                "name": "Q2",
                "label": null,
                "min": 1,
                "max": 16,
                "step": 1
            },
            {
                "name": "Q3",
                "label": null,
                "list": [
                    4,
                    8,
                    12,
                    16
                ]
            }
        ],
        "calculated": [
            {
                "name": "T4",
                "label": "{{function}}",
                "function": "{{Q2}}*4",
                "temp": true
            },
            {
                "name": "T5",
                "label": "{{function}}",
                "function": "{{Q3}}*4",
                "temp": true
            },
            {
                "name": "A1",
                "label": "{{Q1}} kg = {{function}} cuartos de kilo",
                "function": "{{Q1}}*4"
            },
            {
                "name": "A2",
                "label": "{{Q2}} kg = {{function}} cuartos de kilo",
                "function": "{{Q2}}*2",
                "incorrect": true,
                "feedback": "&lt;p&gt;{{Q2}} kg × 4 = {{T4}} cuartos de kilo&lt;/p&gt;"
            },
            {
                "name": "A3",
                "label": "{{Q3}} kg = {{function}} cuartos de kilo",
                "function": "{{Q3}}/4",
                "incorrect": true,
                "feedback": "&lt;p&gt;{{Q3}} kg × 4 = {{T5}} cuartos de kilo&lt;/p&gt;"
            }
        ],
        "uniques": true
    },
    "algorithm": {
        "name": "trueFalse",
        "template": "Multiple choice – standard",
        "params": {
            "countCorrect": 1,
            "countIncorrect": 2,
            "showCheckIcon": false,
            "columns": 3
        }
    }
}</t>
  </si>
  <si>
    <t>Selecciona la igualdad correcta.
{{Q1}} medios kilos = {{T1}} cuartos de kilo*
{{Q2}} medios kilos = {{T2}} cuartos de kilo
{{Q3}} medios kilos = {{T3}} cuartos de kilo</t>
  </si>
  <si>
    <r>
      <rPr>
        <rFont val="Calibri"/>
        <color theme="1"/>
        <sz val="12.0"/>
      </rPr>
      <t xml:space="preserve">Q1: </t>
    </r>
    <r>
      <rPr>
        <rFont val="Calibri"/>
        <color theme="1"/>
        <sz val="12.0"/>
      </rPr>
      <t>mín: 2</t>
    </r>
    <r>
      <rPr>
        <rFont val="Calibri"/>
        <color theme="1"/>
        <sz val="12.0"/>
      </rPr>
      <t xml:space="preserve">; </t>
    </r>
    <r>
      <rPr>
        <rFont val="Calibri"/>
        <color theme="1"/>
        <sz val="12.0"/>
      </rPr>
      <t>máx: 20; step: 1
Q2: mín: 2; máx: 20; step: 1
Q3: mín: 2; máx: 20; step: 2</t>
    </r>
  </si>
  <si>
    <t xml:space="preserve">
T1 = {{Q1}}*2
T2 = {{Q2}}*4
T3 = {{Q3}}/2</t>
  </si>
  <si>
    <t>El medio kilo y el cuarto de kilo son partes del kilogramo.</t>
  </si>
  <si>
    <t>&lt;p&gt;El medio kilo y el cuarto de kilo son partes del kilogramo.&lt;/p&gt;&lt;p&gt;1 kg = 2 medios kilos&lt;/p&gt;&lt;p&gt;1 kg = 4 cuartos de kilo&lt;/p&gt;
Si falla A2
&lt;p&gt;{{Q2}} medios kilos + {{Q2}} medios kilos = {{T4}} cuartos de kilo&lt;/p&gt;
Si falla A3
&lt;p&gt;{{Q3}} medios kilos + {{Q3}} medios kilos = {{T5}} cuartos de kilo&lt;/p&gt;</t>
  </si>
  <si>
    <t>T4 = {{Q2}}*2
T5 = {{Q3}}*2</t>
  </si>
  <si>
    <t>{"id":"M3-MyM-10a-I-2","stimulus":"&lt;p&gt;Selecciona la igualdad correcta.&lt;/p&gt;","hint":"&lt;p&gt;El medio kilo y el cuarto de kilo son partes del kilogramo.&lt;/p&gt;","feedback":"&lt;p&gt;El medio kilo y el cuarto de kilo son partes del kilogramo.&lt;/p&gt;&lt;p style=\"text-align: center\"&gt;1 kg = 2 medios kilos&lt;/p&gt;&lt;p style=\"text-align: center\"&gt;1 kg = 4 cuartos de kilo&lt;/p&gt;","seed":{"parameters":[{"name":"Q1","label":null,"min":2,"max":20,"step":1},{"name":"Q2","label":null,"min":2,"max":20,"step":1},{"name":"Q3","label":null,"min":2,"max":20,"step":2}],"calculated":[{"name":"T4","label":"{{function}}","function":"{{Q2}}*2","temp":true},{"name":"T5","label":"{{function}}","function":"{{Q3}}*2","temp":true},{"name":"A1","label":"{{Q1}} medios kilos = {{function}} cuartos de kilo","function":"{{Q1}}*2"},{"name":"A2","label":"{{Q2}} medios kilos = {{function}} cuartos de kilo","function":"{{Q2}}*4","incorrect":true,"feedback":"&lt;p&gt;{{Q2}} medios kilos + {{Q2}} medios kilos = {{T4}} cuartos de kilo&lt;/p&gt;"},{"name":"A3","label":"{{Q3}} medios kilos = {{function}} cuartos de kilo","function":"{{Q3}}/2","incorrect":true,"feedback":"&lt;p&gt;{{Q3}} medios kilos + {{Q3}} medios kilos = {{T5}} cuartos de kilo&lt;/p&gt;"}],"uniques":true},"algorithm":{"name":"trueFalse","template":"Multiple choice – standard","params":{"countCorrect":1,"countIncorrect":2,"showCheckIcon":false,
            "columns": 3
        }
    }
}</t>
  </si>
  <si>
    <t>Completa la siguiente tabla.
Kilogramos | Gramos
{{Q1}} kg y cuarto | {{A1}} g
{{Q2}} kg y medio | {{A2}} g</t>
  </si>
  <si>
    <t>Q1: mín: 2; máx: 10; step: 1
Q2: mín: 2; máx: 10; step: 1</t>
  </si>
  <si>
    <t>A1 = {{Q1}}*1000+250
A2 = {{Q2}}*1000+500</t>
  </si>
  <si>
    <t>&lt;p&gt;El medio kilo y el cuarto de kilo son partes del kilogramo.&lt;/p&gt;&lt;p&gt;1 kg = 1 000 g&lt;/p&gt;&lt;p&gt;1 medio kilo = 500 g&lt;/p&gt;&lt;p&gt;1 cuarto de kilo = 250 g&lt;/p&gt;
Si falla A1
&lt;p&gt;{{Q1}} kg y cuarto = {{T1}} g + 250 g = {{A1}} g&lt;/p&gt;
Si falla A2
&lt;p&gt;{{Q2}} kg y medio = {{T2}} g + 500 g = {{A2}} g&lt;/p&gt;</t>
  </si>
  <si>
    <t>T1 = {{Q1}}*1000
T2 = {{Q2}}*1000</t>
  </si>
  <si>
    <t>{
    "id": "M3-MyM-10a-E-1",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cuarto&lt;/td&gt;&lt;td style=\"width: 50%; text-align: center;\"&gt;{{response}} g&lt;/td&gt;&lt;/tr&gt;&lt;tr&gt;&lt;td style=\"width: 50%; text-align: center;\"&gt;{{Q2}} kg y medio&lt;/td&gt;&lt;td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"min": 2,
                "max": 10,
                "step": 1
            },
            {
                "name": "Q2",
                "label": null,
                "min": 2,
                "max": 10,
                "step": 1
            }
        ],
        "calculated": [
            {
                "name": "T1",
                "function": "{{Q1}}*1000",
                "label": "{{function}}",
                "temp": true
            },
            {
                "name": "T2",
                "function": "{{Q2}}*1000",
                "label": "{{function}}",
                "temp": true
            },
            {
                "name": "A1",
                "function": "{{Q1}}*1000+250",
                "feedback": "&lt;p&gt;{{Q1}} kg y cuarto = {{T1}} g + 250 g = {{function}} g&lt;/p&gt;"
            },
            {
                "name": "A2",
                "function": "{{Q2}}*1000+500",
                "feedback": "&lt;p&gt;{{Q2}} kg y medio = {{T2}} g + 500 g = {{function}} g&lt;/p&gt;"
            }
        ],
        "uniques": true
    },
    "algorithm": {
        "name": "calculateOperation",
        "params": {
            "method": "equivLiteral",
            "keyboard": "NUMERICAL"
        }
    }
}</t>
  </si>
  <si>
    <t>Completa la siguiente tabla.
Kilogramos | Gramos
{{Q1}} kg y medio | {{A1}} g
{{Q2}} kg y tres cuartos de kilo| {{A2}} g</t>
  </si>
  <si>
    <t>Q1: list: [2,4,6,8,10]
Q2: list: [2,4,6,8,10]</t>
  </si>
  <si>
    <t>A1 = {{Q1}}*1000+500
A2 = {{Q2}}*1000+750</t>
  </si>
  <si>
    <t>&lt;p&gt;El medio kilo y el cuarto de kilo son partes del kilogramo.&lt;/p&gt;&lt;p&gt;1 kg = 1 000 g&lt;/p&gt;&lt;p&gt;1 medio kilo = 500 g&lt;/p&gt;&lt;p&gt;1 cuarto de kilo = 250 g&lt;/p&gt;
Si falla A1
&lt;p&gt;{{Q1}} kg y medio = {{T1}} kg + 500 g = {{A1}} g&lt;/p&gt;
Si falla A2
&lt;p&gt;{{Q2}} kg y tres cuartos de kilo = {{T2}} kg + 750 g = {{A2}} g&lt;/p&gt;</t>
  </si>
  <si>
    <t>{
    "id": "M3-MyM-10a-E-2",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medio&lt;/td&gt;&lt;td style=\"width: 50%; text-align: center;\"&gt;{{response}} g&lt;/td&gt;&lt;/tr&gt;&lt;tr&gt;&lt;td style=\"width: 50%; text-align: center;\"&gt;{{Q2}} kg y tres cuartos de kilo&lt;/td&gt;&lt;td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"list": [
                    2,
                    4,
                    6,
                    8,
                    10
                ]
            },
            {
                "name": "Q2",
                "label": null,
                "list": [
                    2,
                    4,
                    6,
                    8,
                    10
                ]
            }
        ],
        "calculated": [
            {
                "name": "T1",
                "function": "{{Q1}}*1000",
                "label": "{{function}}",
                "temp": true
            },
            {
                "name": "T2",
                "function": "{{Q2}}*1000",
                "label": "{{function}}",
                "temp": true
            },
            {
                "name": "A1",
                "function": "{{Q1}}*1000+500",
                "feedback": "&lt;p&gt;{{Q1}} kg y medio = {{T1}} g + 500 g = {{function}} g&lt;/p&gt;"
            },
            {
                "name": "A2",
                "function": "{{Q2}}*1000+750",
                "feedback": "&lt;p&gt;{{Q2}} kg y tres cuartos de kilo = {{T2}} g + 750 g = {{function}} g&lt;/p&gt;"
            }
        ],
        "uniques": true
    },
    "algorithm": {
        "name": "calculateOperation",
        "params": {
            "method": "equivLiteral",
            "keyboard": "NUMERICAL"
        }
    }
}</t>
  </si>
  <si>
    <t>M3-MyM-11a</t>
  </si>
  <si>
    <t>Expresa en forma simple y compleja una medida de masa (de kg a g, máx 50 kilos, sin decimales)</t>
  </si>
  <si>
    <t>&lt;p&gt;Elige las opciones correctas para expresar en forma compleja la siguiente medida de masa.&lt;/p&gt;
&lt;p&gt;{{T1}} g = {{grupo1}} kg y  {{grupo2}} g.&lt;/p&gt;</t>
  </si>
  <si>
    <r>
      <rPr>
        <rFont val="Calibri, Arial"/>
        <color theme="1"/>
        <sz val="12.0"/>
      </rPr>
      <t xml:space="preserve">Q1: Mín 1; Máx 30; Step: 1
Q2: Mín 100; Máx </t>
    </r>
    <r>
      <rPr>
        <rFont val="Calibri, Arial"/>
        <color theme="1"/>
        <sz val="12.0"/>
      </rPr>
      <t>990</t>
    </r>
    <r>
      <rPr>
        <rFont val="Calibri, Arial"/>
        <color theme="1"/>
        <sz val="12.0"/>
      </rPr>
      <t>; Step: 10</t>
    </r>
  </si>
  <si>
    <t>T1 = {{Q1}}*1000+{{Q2}}
{{grupo1}} = {{A1}} | {{A2}} | {{A3}}
A1 = {{Q1}}
A2 = {{Q1}}*10
A3 = {{Q1}}*100
{{grupo2}} = {{A4}} | {{A5}} | {{A6}}
A4 = {{Q2}}
A5 = {{Q2}}*10
A6 = {{Q2}}*100</t>
  </si>
  <si>
    <t>&lt;p&gt;Una medida en forma simple se expresa con una sola unidad, mientras que en forma compleja se emplean dos o más unidades.&lt;/p&gt;</t>
  </si>
  <si>
    <r>
      <rPr>
        <rFont val="Calibri, Arial"/>
        <color theme="1"/>
        <sz val="12.0"/>
      </rPr>
      <t xml:space="preserve">&lt;p&gt;1000 g equivalen a 1 kg, por lo que las unidades de millar de la medida expresada en forma simple corresponden a los kilogramos en forma compleja.&lt;/p&gt;
&lt;p&gt;{{T1}} g equivale a </t>
    </r>
    <r>
      <rPr>
        <rFont val="Calibri, Arial"/>
        <color theme="1"/>
        <sz val="12.0"/>
      </rPr>
      <t>{{Q1}}</t>
    </r>
    <r>
      <rPr>
        <rFont val="Calibri, Arial"/>
        <color theme="1"/>
        <sz val="12.0"/>
      </rPr>
      <t xml:space="preserve"> kg y </t>
    </r>
    <r>
      <rPr>
        <rFont val="Calibri, Arial"/>
        <color theme="1"/>
        <sz val="12.0"/>
      </rPr>
      <t>{{Q2}}</t>
    </r>
    <r>
      <rPr>
        <rFont val="Calibri, Arial"/>
        <color theme="1"/>
        <sz val="12.0"/>
      </rPr>
      <t xml:space="preserve"> g&lt;/p&gt;</t>
    </r>
  </si>
  <si>
    <t>{"id":"M3-MyM-11a-I-1","stimulus":"&lt;p&gt;Elige las opciones correctas para expresar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calculated":[{"name":"T1","function":"{{Q1}}*1000+{{Q2}}","temp":true},{"name":"A1","label":"{{function}}","function":"{{Q1}}","group":"1"},{"name":"A2","label":"{{function}}","function":"{{Q1}}*10","group":"1","incorrect":true},{"name":"A3","label":"{{function}}","function":"{{Q1}}*100","group":"1","incorrect":true},{"name":"A4","label":"{{Q2}}","function":"{{Q2}}","group":"2"},{"name":"A5","label":"{{function}}","function":"{{Q2}}*10","group":"2","incorrect":true},{"name":"A6","label":"{{function}}","function":"{{Q2}}*100","group":"2","incorrect":true}],"uniques":true},"algorithm":{"name":"groupResponses","template":"Cloze with drop down"}}</t>
  </si>
  <si>
    <t>&lt;p&gt;Elige las opciones correctas para expresar en forma simple la siguiente medida de masa.&lt;/p&gt;
&lt;p&gt;{{Q1}} kg y {{Q2}} g = {{grupo1}} g&lt;/p&gt;</t>
  </si>
  <si>
    <r>
      <rPr>
        <rFont val="Calibri, Arial"/>
        <color theme="1"/>
        <sz val="12.0"/>
      </rPr>
      <t xml:space="preserve">Q1: Mín 1; Máx 30; Step: 1
Q2: Mín 100; Máx </t>
    </r>
    <r>
      <rPr>
        <rFont val="Calibri, Arial"/>
        <color theme="1"/>
        <sz val="12.0"/>
      </rPr>
      <t>990</t>
    </r>
    <r>
      <rPr>
        <rFont val="Calibri, Arial"/>
        <color theme="1"/>
        <sz val="12.0"/>
      </rPr>
      <t>; Step: 10</t>
    </r>
  </si>
  <si>
    <t xml:space="preserve">{{grupo1}} = {{A1}} | {{A2}} | {{A3}}
A1 = {{Q1}}*1000+{{Q2}}
A2 = {{Q1}}*100+{{Q2}}
A3 = {{Q1}}+{{Q2}}
</t>
  </si>
  <si>
    <r>
      <rPr>
        <rFont val="Calibri, Arial"/>
        <color theme="1"/>
        <sz val="12.0"/>
      </rPr>
      <t xml:space="preserve">Para </t>
    </r>
    <r>
      <rPr>
        <rFont val="Calibri, Arial"/>
        <color theme="1"/>
        <sz val="12.0"/>
      </rPr>
      <t>convertir</t>
    </r>
    <r>
      <rPr>
        <rFont val="Calibri, Arial"/>
        <color theme="1"/>
        <sz val="12.0"/>
      </rPr>
      <t xml:space="preserve"> medidas de masa de forma compleja a simple, se expresan todas las unidades en la unidad </t>
    </r>
    <r>
      <rPr>
        <rFont val="Calibri, Arial"/>
        <color theme="1"/>
        <sz val="12.0"/>
      </rPr>
      <t>deseada</t>
    </r>
    <r>
      <rPr>
        <rFont val="Calibri, Arial"/>
        <color theme="1"/>
        <sz val="12.0"/>
      </rPr>
      <t xml:space="preserve"> y después se suman.</t>
    </r>
  </si>
  <si>
    <r>
      <rPr>
        <rFont val="Calibri, Arial"/>
        <color theme="1"/>
        <sz val="12.0"/>
      </rPr>
      <t xml:space="preserve">&lt;p&gt;Para convertir medidas de masa de forma compleja a simple, se expresan todas las unidades en la unidad deseada y después se suman.&lt;/p&gt;&lt;p&gt;{{Q1}} kg y {{Q2}} g = {{Q1}} × 1 000 g + {{Q2}} g = </t>
    </r>
    <r>
      <rPr>
        <rFont val="Calibri, Arial"/>
        <color theme="1"/>
        <sz val="12.0"/>
      </rPr>
      <t>{{A1}}</t>
    </r>
    <r>
      <rPr>
        <rFont val="Calibri, Arial"/>
        <color theme="1"/>
        <sz val="12.0"/>
      </rPr>
      <t xml:space="preserve"> g&lt;/p&gt;</t>
    </r>
  </si>
  <si>
    <t>{"id":"M3-MyM-11a-I-2","stimulus":"&lt;p&gt;Elige las opciones correctas para expresar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calculated":[{"name":"A1","label":"{{function}}","function":"{{Q1}}*1000+{{Q2}}","group":"1"},{"name":"A2","label":"{{function}}","function":"{{Q1}}*100+{{Q2}}","group":"1","incorrect":true},{"name":"A3","label":"{{function}}","function":" {{Q1}}+{{Q2}}","group":"1","incorrect":true}],"uniques":true},"algorithm":{"name":"groupResponses","template":"Cloze with drop down"}}</t>
  </si>
  <si>
    <t>&lt;p&gt;Expresa en forma compleja la siguiente medida de masa.&lt;/p&gt;
&lt;p&gt;{{T1}} g = {{A1}} kg y  {{A2}} g.&lt;/p&gt;</t>
  </si>
  <si>
    <r>
      <rPr>
        <rFont val="Calibri, Arial"/>
        <color theme="1"/>
        <sz val="12.0"/>
      </rPr>
      <t xml:space="preserve">Q1: Mín 1; Máx 30; Step: 1
Q2: Mín 100; Máx </t>
    </r>
    <r>
      <rPr>
        <rFont val="Calibri, Arial"/>
        <color theme="1"/>
        <sz val="12.0"/>
      </rPr>
      <t>990</t>
    </r>
    <r>
      <rPr>
        <rFont val="Calibri, Arial"/>
        <color theme="1"/>
        <sz val="12.0"/>
      </rPr>
      <t>; Step: 10</t>
    </r>
  </si>
  <si>
    <t>T1 = {{Q1}}*1000+{{Q2}}
A1 = {{Q1}}
A2 = {{Q2}}</t>
  </si>
  <si>
    <r>
      <rPr>
        <rFont val="Calibri, Arial"/>
        <color theme="1"/>
        <sz val="12.0"/>
      </rPr>
      <t xml:space="preserve">&lt;p&gt;1000 g equivalen a 1 kg, por lo que las unidades de millar de la medida expresada en forma simple corresponden a los kilogramos en forma compleja.&lt;/p&gt;
&lt;p&gt;{{T1}} g equivale a </t>
    </r>
    <r>
      <rPr>
        <rFont val="Calibri, Arial"/>
        <color theme="1"/>
        <sz val="12.0"/>
      </rPr>
      <t>{{Q1}}</t>
    </r>
    <r>
      <rPr>
        <rFont val="Calibri, Arial"/>
        <color theme="1"/>
        <sz val="12.0"/>
      </rPr>
      <t xml:space="preserve"> kg y </t>
    </r>
    <r>
      <rPr>
        <rFont val="Calibri, Arial"/>
        <color theme="1"/>
        <sz val="12.0"/>
      </rPr>
      <t>{{Q2}}</t>
    </r>
    <r>
      <rPr>
        <rFont val="Calibri, Arial"/>
        <color theme="1"/>
        <sz val="12.0"/>
      </rPr>
      <t xml:space="preserve"> g&lt;/p&gt;</t>
    </r>
  </si>
  <si>
    <t>{"id":"M3-MyM-11a-E-1","stimulus":"&lt;p&gt;Expresa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g&lt;/p&gt;","seed":{"parameters":[{"name":"Q1","label":null,"min":1,"max":30,"step":1},{"name":"Q2","label":null,"min":100,"max":990,"step":10}],"calculated":[{"name":"A1","label":"{{function}}","function":" {{Q1}}"},{"name":"A2","label":"{{function}}","function":" {{Q2}}"},{"name":"T1","label":"{{function}}","function":"{{Q1}}*1000+{{Q2}}","temp":true}],"uniques":true},"algorithm":{"name":"calculateOperation","params":{"method":"equivLiteral","keyboard":"NUMERICAL"}}}</t>
  </si>
  <si>
    <t>&lt;p&gt;Expresa en forma simple la siguiente medida de masa.&lt;/p&gt;
&lt;p&gt;{{Q1}} kg y {{Q2}} g = {{A1}} g.&lt;/p&gt;</t>
  </si>
  <si>
    <r>
      <rPr>
        <rFont val="Calibri, Arial"/>
        <color theme="1"/>
        <sz val="12.0"/>
      </rPr>
      <t xml:space="preserve">Q1: Mín 1; Máx 30; Step: 1
Q2: Mín 100; Máx </t>
    </r>
    <r>
      <rPr>
        <rFont val="Calibri, Arial"/>
        <color theme="1"/>
        <sz val="12.0"/>
      </rPr>
      <t>990</t>
    </r>
    <r>
      <rPr>
        <rFont val="Calibri, Arial"/>
        <color theme="1"/>
        <sz val="12.0"/>
      </rPr>
      <t>; Step: 10</t>
    </r>
  </si>
  <si>
    <t>A1 = {{Q1}}*1000+{{Q2}}</t>
  </si>
  <si>
    <r>
      <rPr>
        <rFont val="Calibri, Arial"/>
        <color theme="1"/>
        <sz val="12.0"/>
      </rPr>
      <t xml:space="preserve">Para </t>
    </r>
    <r>
      <rPr>
        <rFont val="Calibri, Arial"/>
        <color theme="1"/>
        <sz val="12.0"/>
      </rPr>
      <t>convertir</t>
    </r>
    <r>
      <rPr>
        <rFont val="Calibri, Arial"/>
        <color theme="1"/>
        <sz val="12.0"/>
      </rPr>
      <t xml:space="preserve"> medidas de masa de forma compleja a simple, se expresan todas las unidades en la unidad </t>
    </r>
    <r>
      <rPr>
        <rFont val="Calibri, Arial"/>
        <color theme="1"/>
        <sz val="12.0"/>
      </rPr>
      <t>deseada</t>
    </r>
    <r>
      <rPr>
        <rFont val="Calibri, Arial"/>
        <color theme="1"/>
        <sz val="12.0"/>
      </rPr>
      <t xml:space="preserve"> y después se suman.</t>
    </r>
  </si>
  <si>
    <r>
      <rPr>
        <rFont val="Calibri, Arial"/>
        <color theme="1"/>
        <sz val="12.0"/>
      </rPr>
      <t xml:space="preserve">&lt;p&gt;Para convertir medidas de masa de forma compleja a simple, se expresan todas las unidades en la unidad deseada y después se suman.&lt;/p&gt;&lt;p&gt;{{Q1}} kg y {{Q2}} g = {{Q1}} × 1 000 g + {{Q2}} g = </t>
    </r>
    <r>
      <rPr>
        <rFont val="Calibri, Arial"/>
        <color theme="1"/>
        <sz val="12.0"/>
      </rPr>
      <t>{{A1}}</t>
    </r>
    <r>
      <rPr>
        <rFont val="Calibri, Arial"/>
        <color theme="1"/>
        <sz val="12.0"/>
      </rPr>
      <t xml:space="preserve"> g&lt;/p&gt;</t>
    </r>
  </si>
  <si>
    <t>{"id":"M3-MyM-11a-E-2","stimulus":"&lt;p&gt;Expresa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g&lt;/p&gt;","seed":{"parameters":[{"name":"Q1","label":null,"min":1,"max":30,"step":1},{"name":"Q2","label":null,"min":100,"max":990,"step":10}],"calculated":[{"name":"A1","label":"{{function}}","function":" {{Q1}}*1000+{{Q2}}"}],"uniques":true},"algorithm":{"name":"calculateOperation","params":{"method":"equivLiteral","keyboard":"NUMERICAL"}}}</t>
  </si>
  <si>
    <t>&lt;p&gt;Un zoo necesita &lt;span class=\"no-break\"&gt;{{T1}} g&lt;/span&gt; de verduras al día para las tortugas. ¿Cuántos kg y g comen diariamente las tortugas?&lt;/p&gt;
&lt;p&gt;Las tortugas comen &lt;span class=\"no-break\"&gt;{{A1}} kg&lt;/span&gt; y &lt;span class=\"no-break\"&gt;{{A2}} g&lt;/span&gt; al día.&lt;/p&gt;</t>
  </si>
  <si>
    <r>
      <rPr>
        <rFont val="Calibri, Arial"/>
        <color theme="1"/>
        <sz val="12.0"/>
      </rPr>
      <t xml:space="preserve">Q1: Mín 1; Máx 9; Step: 1
Q2: Mín 100; Máx </t>
    </r>
    <r>
      <rPr>
        <rFont val="Calibri, Arial"/>
        <color theme="1"/>
        <sz val="12.0"/>
      </rPr>
      <t>990</t>
    </r>
    <r>
      <rPr>
        <rFont val="Calibri, Arial"/>
        <color theme="1"/>
        <sz val="12.0"/>
      </rPr>
      <t>; Step: 10</t>
    </r>
  </si>
  <si>
    <t>&lt;p&gt;Para transformar esta medida en forma compleja, ayúdate de una tabla como esta:&lt;/p&gt;
Tabla:
kg/hg/dag/g
{{Q1}}/{{T3}}/{{T4}}/{{T5}}</t>
  </si>
  <si>
    <r>
      <rPr>
        <rFont val="Calibri, Arial"/>
        <color theme="1"/>
        <sz val="12.0"/>
      </rPr>
      <t xml:space="preserve">¿Qué cantidad de verduras necesita el zoo al día para alimentar a las tortugas?
El zoo necesita {{A3}} gramos </t>
    </r>
    <r>
      <rPr>
        <rFont val="Calibri, Arial"/>
        <color theme="1"/>
        <sz val="12.0"/>
      </rPr>
      <t>de verduras para alimentar a las tortugas</t>
    </r>
    <r>
      <rPr>
        <rFont val="Calibri, Arial"/>
        <color theme="1"/>
        <sz val="12.0"/>
      </rPr>
      <t>.
(Cloze math)
A3 = {{T1}}</t>
    </r>
  </si>
  <si>
    <t>{
    "id": "M3-MyM-11a-A-1",
    "stimulus": "&lt;p&gt;Un zoo necesita &lt;span class=\"no-break\"&gt;{{T1}} g&lt;/span&gt; de verduras al día para las tortugas. ¿Cuántos kg y g comen diariamente las tortugas?&lt;/p&gt;",
    "template": "&lt;p&gt;Las tortugas comen &lt;span class=\"no-break\"&gt;{{response}} kg&lt;/span&gt; y &lt;span class=\"no-break\"&gt;{{response}} g&lt;/span&gt; al día.&lt;/p&gt;",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</si>
  <si>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&lt;p&gt;Hernán quiere cocinar varias pizzas para festejar su cumpleaños. En su cocina tiene &lt;span class=\"no-break\"&gt;{{T1}} g&lt;/span&gt; de harina. ¿Cuántos kg y g de harina tiene?&lt;/p&gt;
&lt;p&gt;Hernán tiene &lt;span class=\"no-break\"&gt;{{A1}} kg&lt;/span&gt; y &lt;span class=\"no-break\"&gt;{{A2}} g&lt;/span&gt; de harina.&lt;/p&gt;</t>
  </si>
  <si>
    <r>
      <rPr>
        <rFont val="Calibri, Arial"/>
        <color theme="1"/>
        <sz val="12.0"/>
      </rPr>
      <t xml:space="preserve">Q1: Mín 1; Máx 9; Step: 1
Q2: Mín 100; Máx </t>
    </r>
    <r>
      <rPr>
        <rFont val="Calibri, Arial"/>
        <color theme="1"/>
        <sz val="12.0"/>
      </rPr>
      <t>990</t>
    </r>
    <r>
      <rPr>
        <rFont val="Calibri, Arial"/>
        <color theme="1"/>
        <sz val="12.0"/>
      </rPr>
      <t>; Step: 10</t>
    </r>
  </si>
  <si>
    <t>¿Qué cantidad de harina tiene Hernán en su cocina necesita?
Hernán tiene {{A3}} gramos de harina.
(Cloze math)
A3 = {{T1}}</t>
  </si>
  <si>
    <t>{
    "id": "M3-MyM-11a-A-2",
    "stimulus": "&lt;p&gt;Hernán quiere cocinar varias pizzas para festejar su cumpleaños. En su cocina tiene &lt;span class=\"no-break\"&gt;{{T1}} g&lt;/span&gt; de harina. ¿Cuántos kg y g de harina tiene?&lt;/p&gt;",
    "template": "&lt;p&gt;Hernán tiene &lt;span class=\"no-break\"&gt;{{response}} kg&lt;/span&gt; y &lt;span class=\"no-break\"&gt;{{response}} g&lt;/span&gt; de harina.&lt;/p&gt;",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</si>
  <si>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&lt;p&gt;Mateo compró &lt;span class=\"no-break\"&gt;{{T1}} g&lt;/span&gt; de tomates para preparar una ensalada. ¿Cuántos kg y g de tomate compró?&lt;p&gt;
&lt;p&gt;Mateo compró &lt;span class=\"no-break\"&gt;{{A1}} kg&lt;/span&gt; y &lt;span class=\"no-break\"&gt;{{A2}} g&lt;/span&gt; de tomate.&lt;/p&gt;</t>
  </si>
  <si>
    <r>
      <rPr>
        <rFont val="Calibri, Arial"/>
        <color theme="1"/>
        <sz val="12.0"/>
      </rPr>
      <t xml:space="preserve">Q1: Mín 1; Máx 5; Step: 1
Q2: Mín 100; Máx </t>
    </r>
    <r>
      <rPr>
        <rFont val="Calibri, Arial"/>
        <color theme="1"/>
        <sz val="12.0"/>
      </rPr>
      <t>990</t>
    </r>
    <r>
      <rPr>
        <rFont val="Calibri, Arial"/>
        <color theme="1"/>
        <sz val="12.0"/>
      </rPr>
      <t>; Step: 10</t>
    </r>
  </si>
  <si>
    <t>{
    "id": "M3-MyM-11a-A-3",
    "stimulus": "&lt;p&gt;Mateo compró &lt;span class=\"no-break\"&gt;{{T1}} g&lt;/span&gt; de tomates para preparar una ensalada. ¿Cuántos kg y g de tomate compró?&lt;/p&gt;",
    "template": "&lt;p&gt;Mateo compró &lt;span class=\"no-break\"&gt;{{response}} kg&lt;/span&gt; y &lt;span class=\"no-break\"&gt;{{response}} g&lt;/span&gt; de tomate.&lt;/p&gt;",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t>
  </si>
  <si>
    <t>M3-MyM-12a</t>
  </si>
  <si>
    <t>Suma y resta medidas de masa dadas en forma simple (nºs de entre 3 y 4 cifras, sin decimales)</t>
  </si>
  <si>
    <t>Selecciona el resultado correcto de la siguiente operación.
{{Q1}} g + {{Q2}} g = {{grupo}} g
grupo = {{A1}}* | {{A2}} | {{A3}}</t>
  </si>
  <si>
    <t>Q1: Mín 100;Máx 3000; Step: 1
Q2: Mín 100;Máx 3000; Step: 1
Q3: Mín 1;Máx 99; Step: 1
Q4: Mín 1;Máx 99; Step: 1</t>
  </si>
  <si>
    <t>A1 = {{Q1}}+{{Q2}}
A2 = {{Q1}}+{{Q2}}-{{Q3}}
A3 = {{Q1}}+{{Q2}}+{{Q4}}</t>
  </si>
  <si>
    <t>Para realizar sumas de medidas de masa, todas las cantidades tienen que estar expresadas en la misma unidad.</t>
  </si>
  <si>
    <t>{"id":"M3-MyM-12a-I-1","stimulus":"&lt;p&gt;Selecciona el resultado correcto de la siguiente operación.&lt;/p&gt;","template":"&lt;p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t>
  </si>
  <si>
    <t>Selecciona el resultado correcto de la siguiente operación.
{{T1}} g − {{Q2}} g = {{grupo}} g
grupo = {{A1}}* | {{A2}} | {{A3}}</t>
  </si>
  <si>
    <t>Q1: Mín 100;Máx 999; Step: 1
Q2: Mín 100;Máx 999; Step: 1
Q3: Mín 1;Máx 99; Step: 1
Q4: Mín 1;Máx 99; Step: 1</t>
  </si>
  <si>
    <t>T1 = {{Q1}}+{{Q2}}
A1 = {{Q1}}
A2 = {{Q1}}+{{Q3}}
A3 = {{Q1}}+{{Q4}}</t>
  </si>
  <si>
    <t>Para realizar restas de medidas de masa, todas las cantidades tienen que estar expresadas en la misma unidad.</t>
  </si>
  <si>
    <t>{"id":"M3-MyM-12a-I-2","stimulus":"&lt;p&gt;Selecciona el resultado correcto de la siguiente operación.&lt;/p&gt;","template":"&lt;p style=\"text-align: center\"&gt;{{T1}} g − {{Q2}}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t>
  </si>
  <si>
    <t>Calcula la siguiente suma.
{{Q1}} g + {{Q2}} g = {{A1}} g</t>
  </si>
  <si>
    <t>Q1-Q2: Mín: 100; Máx: 1000; Step: 1</t>
  </si>
  <si>
    <t>{"id":"M3-MyM-12a-E-1","stimulus":"&lt;p&gt;Calcula la siguiente suma.&lt;/p&gt;","template":"&lt;p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name":"Q2","label":null,"min":100,"max":1000,"step":1}],"calculated":[{"name":"A1","label":"{{function}}","function":"{{Q1}}+{{Q2}}"}],"uniques":true},"algorithm":{"name":"calculateOperation","params":{"method":"equivLiteral","keyboard":"NUMERICAL"}}}</t>
  </si>
  <si>
    <t>Calcula la siguiente resta.
{{T2}} g  −{{Q4]} g = {{A2}} g</t>
  </si>
  <si>
    <t>T2 = {{Q3}}+{{Q4}}
A2 = {{Q3}}</t>
  </si>
  <si>
    <t>{"id":"M3-MyM-12a-E-2","stimulus":"&lt;p&gt;Calcula la siguiente resta.&lt;/p&gt;","template":"&lt;p style=\"text-align: center\"&gt;{{T2}} g − {{Q4}}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3","label":null,"min":100,"max":1000,"step":1},{"name":"Q4","label":null,"min":100,"max":1000,"step":1}],"calculated":[{"name":"T2","label":"{{function}}","function":"{{Q3}}+{{Q4}}","temp":true},{"name":"A2","label":"{{function}}","function":"{{Q3}}"}],"uniques":true},"algorithm":{"name":"calculateOperation","params":{"method":"equivLiteral","keyboard":"NUMERICAL"}}}</t>
  </si>
  <si>
    <t>Gonzalo tenía {{Q1}} g de harina en casa, pero ha ido al mercado a comprar {{Q2}} g más. Calcula cuántos gramos de harina tiene ahora.
Tiene {{A1}} g de harina en total.</t>
  </si>
  <si>
    <r>
      <rPr>
        <rFont val="Calibri"/>
        <color theme="1"/>
        <sz val="12.0"/>
      </rPr>
      <t>Q1: Mín: 100; Máx: 1000; Step: 10</t>
    </r>
    <r>
      <rPr>
        <rFont val="Calibri"/>
        <color theme="1"/>
        <sz val="12.0"/>
      </rPr>
      <t xml:space="preserve">
Q2: Mín: 100; Máx: 5000; </t>
    </r>
    <r>
      <rPr>
        <rFont val="Calibri"/>
        <color theme="1"/>
        <sz val="12.0"/>
      </rPr>
      <t>Step: 10</t>
    </r>
  </si>
  <si>
    <t>&lt;p&gt;Para realizar sumas de medidas de masa, todas las cantidades tienen que estar expresadas en la misma unidad.&lt;/p&gt;</t>
  </si>
  <si>
    <t>{"id":"M3-MyM-12a-A-1","stimulus":"&lt;p&gt;Gonzalo tenía {{Q1}} g de harina en casa, pero ha ido al mercado a comprar {{Q2}} g más. Calcula cuántos gramos de harina tiene ahora.&lt;/p&gt;","template":"&lt;p&gt;Tiene {{response}} g de harina en total.&lt;/p&gt;","hint":"&lt;p&gt;Para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10},{"name":"Q2","label":null,"min":100,"max":5000,"step":10}],"calculated":[{"name":"A1","label":"{{function}}","function":"{{Q1}}+{{Q2}}"}],"uniques":true},"algorithm":{"name":"calculateOperation","params":{"method":"equivLiteral","keyboard":"NUMERICAL"}}}</t>
  </si>
  <si>
    <t>Un recipiente de vidrio vacío, que pesa &lt;span class=\"no-break\"&gt;{{Q1}} g&lt;/span&gt;, se ha llenado con &lt;span class=\"no-break\"&gt;{{Q2}} g&lt;/span&gt; de agua. Calcula el peso total del recipiente con agua.
Ahora pesa &lt;span class=\"no-break\"&gt;{{A1}} g.&lt;/span&gt;</t>
  </si>
  <si>
    <t>Q1: Mín: 500; Máx: 1000; Step: 10
Q2: Mín: 1000; Máx: 5000; Step: 10</t>
  </si>
  <si>
    <t>&lt;p&gt;Para realizar sumas y restas de medidas de masa, todas las cantidades tienen que estar expresadas en la misma unidad.&lt;/p&gt;</t>
  </si>
  <si>
    <t>{"id":"M3-MyM-12a-A-2","stimulus":"&lt;p&gt;Un recipiente de vidrio vacío, que pesa &lt;span class=\"no-break\"&gt;{{Q1}} g&lt;/span&gt;, se ha llenado con &lt;span class=\"no-break\"&gt;{{Q2}} g&lt;/span&gt; de agua. Calcula el peso total del recipiente con agua.&lt;/p&gt;","template":"&lt;p&gt;Ahora pesa &lt;span class=\"no-break\"&gt;{{response}} g.&lt;/span&gt;&lt;/p&gt;","hint":"&lt;p&gt;Para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500,"max":1000,"step":10},{"name":"Q2","label":null,"min":1000,"max":5000,"step":10}],"calculated":[{"name":"A1","label":"{{function}}","function":"{{Q1}}+{{Q2}}"}],"uniques":true},"algorithm":{"name":"calculateOperation","params":{"method":"equivLiteral","keyboard":"NUMERICAL"}}}</t>
  </si>
  <si>
    <t>Alicia tiene {{Q1}} g de lentejas en un bote y ha utilizado {{Q2}} g para preparar la comida. Calcula cuántos gramos de lentejas quedan en el bote.
Quedan {{A1}} g de lentejas.</t>
  </si>
  <si>
    <t>Q1: Mín: 1500; Máx: 2500; Step: 10
Q2: Mín: 250; Máx: 1000; Step: 10</t>
  </si>
  <si>
    <t>A1 = {{Q1}}-{{Q2}}</t>
  </si>
  <si>
    <t>&lt;p&gt;Para realizar restas de medidas de masa, todas las cantidades tienen que estar expresadas en la misma unidad.&lt;/p&gt;</t>
  </si>
  <si>
    <t>{"id":"M3-MyM-12a-A-3","stimulus":"&lt;p&gt;Alicia tiene {{Q1}} g de lentejas en un bote y ha utilizado {{Q2}} g para preparar la comida. Calcula cuántos gramos de lentejas quedan en el bote.&lt;/p&gt;","template":"&lt;p&gt;Quedan {{response}} g de lentejas.&lt;/p&gt;","hint":"&lt;p&gt;Para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1500,"max":2500,"step":10},{"name":"Q2","label":null,"min":250,"max":1000,"step":10}],"calculated":[{"name":"A1","label":"{{function}}","function":"{{Q1}}-{{Q2}}"}],"uniques":true},"algorithm":{"name":"calculateOperation","params":{"method":"equivLiteral","keyboard":"NUMERICAL"}}}</t>
  </si>
  <si>
    <t>M3-MyM-12b</t>
  </si>
  <si>
    <t>Multiplica y divide medidas de masa dadas en forma simple (nºs de entre 3 y 4 cifras, sin decimales)</t>
  </si>
  <si>
    <t>Arrastra la solución de esta multiplicación.
{{Q1}} g × {{Q2}} = {{A1}} g</t>
  </si>
  <si>
    <t>Q1: Mín: 100; Máx: 999; Step: 1
Q2: Mín: 2; Máx: 9; Step: 1
Q3: Mín: 10; Máx: 90; Step: 10</t>
  </si>
  <si>
    <t>A1 = {{Q1}}*{{Q2}}
Distractores:
A3 = {{Q1}}+{{Q2}}
A4 = {{Q1}}-{{Q2}}
A5 = {{Q1}}*{{Q2}}+{{Q3}}</t>
  </si>
  <si>
    <t>Realiza la multiplicación y comprueba que el resultado está expresado en la misma unidad de masa que la dada.</t>
  </si>
  <si>
    <t>&lt;p&gt;Para multiplicar una medida de masa por un número, realiza la operación y expresa el resultado en esa misma unidad.&lt;/p&gt;</t>
  </si>
  <si>
    <t>{"id":"M3-MyM-12b-I-1","stimulus":"&lt;p&gt;Arrastra la solución de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t>
  </si>
  <si>
    <t>Arrastra la solución de esta división.
{{T1}} g : {{Q2}} = {{A1}} g</t>
  </si>
  <si>
    <t>Q1: Mín: 100; Máx: 500; Step: 1
Q2: Mín: 2; Máx: 9; Step: 1
Q3: Mín: 10; Máx: 90; Step: 10</t>
  </si>
  <si>
    <t>T1 = {{Q1}}*{{Q2}}
A1 = {{Q1}}
Distractores:
A3 = {{T1}}*{{Q2}}
A4 = {{T1}}+{{Q2}}
A5 = {{Q1}}-{{Q3}}</t>
  </si>
  <si>
    <t>Realiza la división y comprueba que el resultado está expresado en la misma unidad de masa que la dada.</t>
  </si>
  <si>
    <t>&lt;p&gt;Para dividir una medida de masa por un número, realiza la operación y expresa el resultado en esa misma unidad.&lt;/p&gt;</t>
  </si>
  <si>
    <t>{"id":"M3-MyM-12b-I-2","stimulus":"&lt;p&gt;Arrastra la solución de esta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t>
  </si>
  <si>
    <t>Calcula la siguiente división.
{{T1}} g : {{Q2}} = {{A1}} g</t>
  </si>
  <si>
    <t>Q1: Mín: 100; Máx: 500; Step: 1
Q2: Mín: 2; Máx: 9; Step: 1</t>
  </si>
  <si>
    <t>{"id":"M3-MyM-12b-E-1","stimulus":"&lt;p&gt;Calcula la siguiente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calculated":[{"name":"A1","label":"{{Q1}}","function":"{{Q1}}"},{"name":"T1","function":"{{Q1}}*{{Q2}}","temp":true}],"uniques":true},"algorithm":{"name":"calculateOperation","params":{"method":"equivLiteral","keyboard":"NUMERICAL"}}}</t>
  </si>
  <si>
    <t>Calcula la siguiente multiplicación.
{{Q1}} g × {{Q2}} = {{A2}} g</t>
  </si>
  <si>
    <t>Q1: Mín: 100; Máx: 999; Step: 1
Q2: Mín: 2; Máx: 9; Step: 1</t>
  </si>
  <si>
    <t>{"id":"M3-MyM-12b-E-2","stimulus":"&lt;p&gt;Calcula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calculated":[{"name":"A1","label":"{{function}}","function":"{{Q1}}*{{Q2}}"}],"uniques":true},"algorithm":{"name":"calculateOperation","params":{"method":"equivLiteral","keyboard":"NUMERICAL"}}}</t>
  </si>
  <si>
    <t>Leandro ha comprado {{Q1}} tabletas de chocolate. Si cada una tiene una masa de &lt;span class=\"no-break\"&gt;{{Q2}} g,&lt;/span&gt; ¿cuántos gramos de chocolate ha comprado en total?
Leandro ha comprado &lt;span class=\"no-break\"&gt;{{A1}} g&lt;/span&gt; de chocolate.</t>
  </si>
  <si>
    <t>Q1: Mín: 2; Máx: 9; Step: 1
Q2: Mín: 100; Máx: 500; Step: 50</t>
  </si>
  <si>
    <t>{"id":"M3-MyM-12b-A-1","stimulus":"&lt;p&gt;Leandro ha comprado {{Q1}} tabletas de chocolate. Si cada una tiene una masa de &lt;span class=\"no-break\"&gt;{{Q2}} g,&lt;/span&gt; ¿cuántos gramos de chocolate ha comprado en total?&lt;/p&gt;","template":"&lt;p&gt;Leandro ha comprado &lt;span class=\"no-break\"&gt;{{response}} g&lt;/span&gt; de chocolate.&lt;/p&gt;","hint":"&lt;p&gt;Realiza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2,"max":9,"step":1},{"name":"Q2","label":null,"min":100,"max":500,"step":50}],"calculated":[{"name":"A1","label":"{{function}}","function":"{{Q1}}*{{Q2}}"}],"uniques":true},"algorithm":{"name":"calculateOperation","params":{"method":"equivLiteral","keyboard":"NUMERICAL"}}}</t>
  </si>
  <si>
    <t>Un horno de pan reparte su producción entre {{Q1}} panaderías. Si cada una recibe {{Q2}} kg de pan al día, ¿cuántos kilogramos de pan entrega el horno en total?
El horno reparte {{A1}} kg de pan al día.</t>
  </si>
  <si>
    <t>En la panadería hacen reparto de pan a {{Q1}} sucursales. Cada una, de estas sucursales, recibe {{T1}} kilogramos de pan. ¿Cuántos kilogramos de pan entregan en total a las sucursales? 
Reparten {{A1}} kilogramos de pan a todas las sucursales.</t>
  </si>
  <si>
    <t>Q1: Mín = 5; Máx = 12; Step = 1
Q2: Mín = 100; Máx = 300; Step = 1</t>
  </si>
  <si>
    <t>{"id":"M3-MyM-12b-A-2","stimulus":"&lt;p&gt;Un horno de pan reparte su producción entre {{Q1}} panaderías. Si cada una recibe {{Q2}} kg de pan al día, ¿cuántos kilogramos de pan entrega el horno en total?&lt;/p&gt;","template":"&lt;p&gt;El horno reparte {{response}} kg de pan al día.&lt;/p&gt;","hint":"&lt;p&gt;Realiza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5,"max":12,"step":1},{"name":"Q2","label":null,"min":100,"max":300,"step":1}],"calculated":[{"name":"A1","label":"{{function}}","function":"{{Q1}}*{{Q2}}"}],"uniques":true},"algorithm":{"name":"calculateOperation","params":{"method":"equivLiteral","keyboard":"NUMERICAL"}}}</t>
  </si>
  <si>
    <t>Joaquín tiene {{T1}} g de maíz y los quiere repartir en {{Q2}} tarros iguales. Calcula cuántos gramos de maíz habrá en cada recipiente.
Cada tarro tendrá &lt;span class=\"no-break\"&gt;{{A1}} g&lt;/span&gt; de maíz.</t>
  </si>
  <si>
    <t>Q1: Mín: 100; Máx: 500; Step: 50
Q2: Mín: 2; Máx: 9; Step: 1</t>
  </si>
  <si>
    <t>{"id":"M3-MyM-12b-A-3","stimulus":"&lt;p&gt;Joaquín tiene {{T1}} g de maíz y los quiere repartir en {{Q2}} tarros iguales. Calcula cuántos gramos de maíz habrá en cada recipiente.&lt;/p&gt;","template":"&lt;p&gt;Cada tarro tendrá &lt;span class=\"no-break\"&gt;{{response}} g&lt;/span&gt; de maíz.&lt;/p&gt;","hint":"&lt;p&gt;Realiza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500,"step":50},{"name":"Q2","label":null,"min":2,"max":9,"step":1}],"calculated":[{"name":"T1","label":"{{function}}","function":"{{Q1}}*{{Q2}}","temp":true},{"name":"A1","label":"{{function}}","function":"{{Q1}}"}],"uniques":true},"algorithm":{"name":"calculateOperation","params":{"method":"equivLiteral","keyboard":"NUMERICAL"}}}</t>
  </si>
  <si>
    <t>Un granjero tiene que distribuir una cosecha de &lt;span class=\"no-break\"&gt;{{T1}} kg&lt;/span&gt; de patatas en {{Q1}} cajones. ¿Cuántos kilogramos habrá en cada cajón?
Cada cajón tendrá &lt;span class=\"no-break\"&gt;{{A1}} kg&lt;/span&gt; de patatas.</t>
  </si>
  <si>
    <t>El granjero cosecha {{T1}} kg de patatas, y los distribuye en {{Q1}} cajones para poder venderlos. ¿Cuántos kilogramos de patatas colocará en cada cajón?
Colocará {{A1}} kg de patatas en cada cajón.</t>
  </si>
  <si>
    <t>Q1: Mín: 100; Máx: 900; Step: 10
Q2: Mín: 5; Máx: 10; Step: 1</t>
  </si>
  <si>
    <t>{"id":"M3-MyM-12b-A-4","stimulus":"&lt;p&gt;Un granjero tiene que distribuir una cosecha de &lt;span class=\"no-break\"&gt;{{T1}} kg&lt;/span&gt; de patatas en {{Q1}} cajones. ¿Cuántos kilogramos habrá en cada cajón?&lt;/p&gt;","template":"&lt;p&gt;Cada cajón tendrá &lt;span class=\"no-break\"&gt;{{response}} kg&lt;/span&gt; de patatas.&lt;/p&gt;","hint":"&lt;p&gt;Realiza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900,"step":10},{"name":"Q2","label":null,"min":5,"max":10,"step":1}],"calculated":[{"name":"T1","label":"{{function}}","function":"{{Q1}}*{{Q2}}","temp":true},{"name":"A1","label":"{{function}}","function":"{{Q2}}"}],"uniques":true},"algorithm":{"name":"calculateOperation","params":{"method":"equivLiteral","keyboard":"NUMERICAL"}}}</t>
  </si>
  <si>
    <t>Los dueños de un refugio alimentan a {{Q1}} perros con &lt;span class=\"no-break\"&gt;{{T1}} g&lt;/span&gt; de comida a la semana. ¿Cuántos gramos de comida recibe cada perro?
Cada perro recibe &lt;span class=\"no-break\"&gt;{{A1}} g&lt;/span&gt; de comida a la semana.</t>
  </si>
  <si>
    <t xml:space="preserve">En un refugio para cachorros, se alimentan a {{Q1}} perros con {{T1}} kg de alimento balanceado, por semana. ¿Qué cantidad de alimento recibe cada cachorro semanalmente?
Cada cachorro recibe {{A1}} kg de alimento, por semana.
</t>
  </si>
  <si>
    <t>Q1: Mín: 5; Máx: 10; Step: 1
Q2: Mín: 350; Máx: 4500; Step: 50</t>
  </si>
  <si>
    <t>Realiza la división y comprueba que el resultado esté expresado en la misma unidad de masa que la dada.</t>
  </si>
  <si>
    <t>{"id":"M3-MyM-12b-A-5","stimulus":"&lt;p&gt;Los dueños de un refugio alimentan a {{Q1}} perros con &lt;span class=\"no-break\"&gt;{{T1}} g&lt;/span&gt; de comida a la semana. ¿Cuántos gramos de comida recibe cada perro?&lt;/p&gt;","template":"&lt;p&gt;Cada perro recibe &lt;span class=\"no-break\"&gt;{{response}} g&lt;/span&gt; de comida a la semana.&lt;/p&gt;","hint":"&lt;p&gt;Realiza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5,"max":10,"step":1},{"name":"Q2","label":null,"min":350,"max":4500,"step":50}],"calculated":[{"name":"T1","label":"{{function}}","function":"{{Q1}}*{{Q2}}","temp":true},{"name":"A1","label":"{{function}}","function":"{{Q2}}"}],"uniques":true},"algorithm":{"name":"calculateOperation","params":{"method":"equivLiteral","keyboard":"NUMERICAL"}}}</t>
  </si>
  <si>
    <t>M3-MyM-18a</t>
  </si>
  <si>
    <t>Entiende la unidad de área</t>
  </si>
  <si>
    <t>&lt;p&gt;Selecciona la figura que mide 6 unidades cuadradas.&lt;/p&gt;
M3-MyM-18a-1*
M3-MyM-18a-2*
M3-MyM-18a-3
M3-MyM-18a-4
M3-MyM-18a-5
M3-MyM-18a-6</t>
  </si>
  <si>
    <t>&lt;p&gt;Las unidades cuadradas tienen que tener todas el mismo tamaño.&lt;/p&gt;</t>
  </si>
  <si>
    <t>{"id":"M3-MyM-18a-I-1","stimulus":"&lt;p&gt;Selecciona la figura que mide 6 unidades cuadradas.&lt;/p&gt;","hint":"&lt;p&gt;Las unidades cuadradas tienen que tener todas el mismo tamaño.&lt;/p&gt;","feedback":"&lt;p&gt;Las unidades cuadradas tienen que tener todas el mismo tamaño.&lt;/p&gt;","seed":{"parameters":[],"calculated":[{"name":"A1","label":"&lt;img src=\"https://blueberry-assets.oneclick.es/M3_MyM_18a_1.svg\" width=\"300\"&gt;&lt;/img&gt;"},{"name":"A2","label":"&lt;img src=\"https://blueberry-assets.oneclick.es/M3_MyM_18a_2.svg\" width=\"300\"&gt;&lt;/img&gt;"},{"name":"A3","label":"&lt;img src=\"https://blueberry-assets.oneclick.es/M3_MyM_18a_3.svg\" width=\"300\"&gt;&lt;/img&gt;","incorrect":true},{"name":"A4","label":"&lt;img src=\"https://blueberry-assets.oneclick.es/M3_MyM_18a_4.svg\" width=\"300\"&gt;&lt;/img&gt;","incorrect":true},{"name":"A5","label":"&lt;img src=\"https://blueberry-assets.oneclick.es/M3_MyM_18a_5.svg\" width=\"300\"&gt;&lt;/img&gt;","incorrect":true},{"name":"A6","label":"&lt;img src=\"https://blueberry-assets.oneclick.es/M3_MyM_18a_6.svg\" width=\"300\"&gt;&lt;/img&gt;","incorrect":true}],"uniques":true},"algorithm":{"name":"trueFalse","template":"Multiple choice – standard","params":{"countCorrect":1,"countIncorrect":2,"showCheckIcon":false,"columns":3}}}</t>
  </si>
  <si>
    <t>&lt;p&gt;Selecciona la figura que mide 7 unidades cuadradas.&lt;/p&gt;
M3-MyM-18a-7*
M3-MyM-18a-8*
M3-MyM-18a-9
M3-MyM-18a-10
M3-MyM-18a-11
M3-MyM-18a-12</t>
  </si>
  <si>
    <t>{"id":"M3-MyM-18a-I-2","stimulus":"&lt;p&gt;Selecciona la figura que mide 7 unidades cuadradas.&lt;/p&gt;","hint":"&lt;p&gt;Las unidades cuadradas tienen que tener todas el mismo tamaño.&lt;/p&gt;","feedback":"&lt;p&gt;Las unidades cuadradas tienen que tener todas el mismo tamaño.&lt;/p&gt;","seed":{"parameters":[],"calculated":[{"name":"A1","label":"&lt;img src=\"https://blueberry-assets.oneclick.es/M3_MyM_18a_7.svg\" width=\"300\"&gt;&lt;/img&gt;"},{"name":"A2","label":"&lt;img src=\"https://blueberry-assets.oneclick.es/M3_MyM_18a_8.svg\" width=\"300\"&gt;&lt;/img&gt;"},{"name":"A3","label":"&lt;img src=\"https://blueberry-assets.oneclick.es/M3_MyM_18a_9.svg\" width=\"300\"&gt;&lt;/img&gt;","incorrect":true},{"name":"A4","label":"&lt;img src=\"https://blueberry-assets.oneclick.es/M3_MyM_18a_10.svg\" width=\"300\"&gt;&lt;/img&gt;","incorrect":true},{"name":"A5","label":"&lt;img src=\"https://blueberry-assets.oneclick.es/M3_MyM_18a_11.svg\" width=\"300\"&gt;&lt;/img&gt;","incorrect":true},{"name":"A6","label":"&lt;img src=\"https://blueberry-assets.oneclick.es/M3_MyM_18a_12.svg\" width=\"300\"&gt;&lt;/img&gt;","incorrect":true}],"uniques":true},"algorithm":{"name":"trueFalse","template":"Multiple choice – standard","params":{"countCorrect":1,"countIncorrect":2,"showCheckIcon":false,"columns":3}}}</t>
  </si>
  <si>
    <t>&lt;p&gt;Selecciona la figura que mide 8 unidades cuadradas.&lt;/p&gt;
M3-MyM-18a-13*
M3-MyM-18a-14*
M3-MyM-18a-15
M3-MyM-18a-16
M3-MyM-18a-17
M3-MyM-18a-18</t>
  </si>
  <si>
    <t>{"id":"M3-MyM-18a-I-3","stimulus":"&lt;p&gt;Selecciona la figura que mide 8 unidades cuadradas.&lt;/p&gt;","hint":"&lt;p&gt;Las unidades cuadradas tienen que tener todas el mismo tamaño.&lt;/p&gt;","feedback":"&lt;p&gt;Las unidades cuadradas tienen que tener todas el mismo tamaño.&lt;/p&gt;","seed":{"parameters":[],"calculated":[{"name":"A1","label":"&lt;img src=\"https://blueberry-assets.oneclick.es/M3_MyM_18a_13.svg\" width=\"300\"&gt;&lt;/img&gt;"},{"name":"A2","label":"&lt;img src=\"https://blueberry-assets.oneclick.es/M3_MyM_18a_14.svg\" width=\"300\"&gt;&lt;/img&gt;"},{"name":"A3","label":"&lt;img src=\"https://blueberry-assets.oneclick.es/M3_MyM_18a_15.svg\" width=\"300\"&gt;&lt;/img&gt;","incorrect":true},{"name":"A4","label":"&lt;img src=\"https://blueberry-assets.oneclick.es/M3_MyM_18a_16.svg\" width=\"300\"&gt;&lt;/img&gt;","incorrect":true},{"name":"A5","label":"&lt;img src=\"https://blueberry-assets.oneclick.es/M3_MyM_18a_17.svg\" width=\"300\"&gt;&lt;/img&gt;","incorrect":true},{"name":"A6","label":"&lt;img src=\"https://blueberry-assets.oneclick.es/M3_MyM_18a_18.svg\" width=\"300\"&gt;&lt;/img&gt;","incorrect":true}],"uniques":true},"algorithm":{"name":"trueFalse","template":"Multiple choice – standard","params":{"countCorrect":1,"countIncorrect":2,"showCheckIcon":false,"columns":3}}}</t>
  </si>
  <si>
    <t>M3-MyM-13a</t>
  </si>
  <si>
    <t>Mide áreas contando cuadrados unitarios (cm cuadrados, m cuadrados, pulgadas cuadradas, pies cuadrados y unidades improvisadas)</t>
  </si>
  <si>
    <t>Si cada cuadrado de la imagen mide 1 cm&lt;sup&gt;2&lt;/sup&gt;, ¿cuánto mide el área total de la figura?
M3-MyM-13a-1
9 cm&lt;sup&gt;2&lt;/sup&gt; *
10 cm&lt;sup&gt;2&lt;/sup&gt;
8 cm&lt;sup&gt;2&lt;/sup&gt;
11 cm&lt;sup&gt;2&lt;/sup&gt;
(Se ven 3)</t>
  </si>
  <si>
    <t>Para obtener el área de la figura, cuenta el número de cuadrados.</t>
  </si>
  <si>
    <t>&lt;p&gt;Para obtener el área de la figura, hay que contar el número de cuadrados.&lt;/p&gt;</t>
  </si>
  <si>
    <t>{"id":"M3-MyM-13a-I-1","stimulus":"&lt;p&gt;Si cada cuadrado de la imagen mide 1 cm&lt;sup&gt;2&lt;/sup&gt;, ¿cuánto mide el área total de la figura?&lt;/p&gt;&lt;div style=\"display:flex; justify-content:center;\"&gt;&lt;img src=\"https://blueberry-assets.oneclick.es/M3_MyM_13a_1.svg\" width=\"300\"&gt;&lt;/img&gt;&lt;/div&gt;","hint":"&lt;p&gt;Para obtener el área de la figura, cuenta el número de cuadrados.&lt;/p&gt;","feedback":"&lt;p&gt;Para obtener el área de la figura, hay que contar el número de cuadrados.&lt;/p&gt;","seed":{"parameters":[],"calculated":[{"name":"A1","label":"9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t>
  </si>
  <si>
    <t>Si cada cuadrado de la imagen mide 1 m&lt;sup&gt;2&lt;/sup&gt;, ¿cuánto mide el área total de la figura?
M3-MyM-13a-2
4 m&lt;sup&gt;2&lt;/sup&gt; *
5 m&lt;sup&gt;2&lt;/sup&gt;
3 m&lt;sup&gt;2&lt;/sup&gt;
6 m&lt;sup&gt;2&lt;/sup&gt;
(Se ven 3)</t>
  </si>
  <si>
    <t>{"id":"M3-MyM-13a-I-2","stimulus":"&lt;p&gt;Si cada cuadrado de la imagen mide 1 m&lt;sup&gt;2&lt;/sup&gt;, ¿cuánto mide el área total de la figura?&lt;/p&gt;&lt;div style=\"display:flex; justify-content:center;\"&gt;&lt;img src=\"https://blueberry-assets.oneclick.es/M3_MyM_13a_2.svg\" width=\"300\"&gt;&lt;/img&gt;&lt;/div&gt;","hint":"&lt;p&gt;Para obtener el área de la figura, cuenta el número de cuadrados.&lt;/p&gt;","feedback":"&lt;p&gt;Para obtener el área de la figura, hay que contar el número de cuadrados.&lt;/p&gt;","seed":{"parameters":[],"calculated":[{"name":"A1","label":"4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t>
  </si>
  <si>
    <t>Si cada cuadrado de la imagen mide 1 cm&lt;sup&gt;2&lt;/sup&gt;, ¿cuánto mide el área total de la figura?
M3-MyM-13a-3
20 cm&lt;sup&gt;2&lt;/sup&gt; *
21 cm&lt;sup&gt;2&lt;/sup&gt;
19 cm&lt;sup&gt;2&lt;/sup&gt;
22 cm&lt;sup&gt;2&lt;/sup&gt;
(Se ven 3)</t>
  </si>
  <si>
    <t>{"id":"M3-MyM-13a-I-3","stimulus":"&lt;p&gt;Si cada cuadrado de la imagen mide 1 cm&lt;sup&gt;2&lt;/sup&gt;, ¿cuánto mide el área total de la figura?&lt;/p&gt;&lt;div style=\"display:flex; justify-content:center;\"&gt;&lt;img src=\"https://blueberry-assets.oneclick.es/M3_MyM_13a_3.svg\" width=\"300\"&gt;&lt;/img&gt;&lt;/div&gt;","hint":"&lt;p&gt;Para obtener el área de la figura, cuenta el número de cuadrados.&lt;/p&gt;","feedback":"&lt;p&gt;Para obtener el área de la figura, hay que contar el número de cuadrados.&lt;/p&gt;","seed":{"parameters":[],"calculated":[{"name":"A1","label":"20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t>
  </si>
  <si>
    <t>Calcula el área total de la imagen si cada cuadrado mide 1 cm&lt;sup&gt;2&lt;/sup&gt;.
M3-MyM-13a-4
Área = {{A1}} cm&lt;sup&gt;2&lt;/sup&gt;</t>
  </si>
  <si>
    <t xml:space="preserve">
</t>
  </si>
  <si>
    <t>A1 = 9</t>
  </si>
  <si>
    <t>{"id":"M3-MyM-13a-E-1","stimulus":"&lt;p&gt;Calcula el área total de la imagen si cada cuadrado mide 1 cm&lt;sup&gt;2&lt;/sup&gt;.&lt;/p&gt;&lt;div style=\"display:flex; justify-content:center;\"&gt;&lt;img src=\"https://blueberry-assets.oneclick.es/M3_MyM_13a_4.svg\"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cuadrados.&lt;/p&gt;","seed":{"parameters":[],"calculated":[{"name":"A1","label":"{{function}}","function":"9"}],"uniques":true},"algorithm":{"name":"calculateOperation","params":{"method":"equivLiteral","keyboard":"NUMERICAL"}}}</t>
  </si>
  <si>
    <t>Calcula el área total de la imagen si cada cuadrado mide 1 cm&lt;sup&gt;2&lt;/sup&gt;.
M3-MyM-13a-5
Área = {{A1}} cm&lt;sup&gt;2&lt;/sup&gt;</t>
  </si>
  <si>
    <t>A1 = 12</t>
  </si>
  <si>
    <t>{"id":"M3-MyM-13a-E-2","stimulus":"&lt;p&gt;Calcula el área total de la imagen si cada cuadrado mide 1 cm&lt;sup&gt;2&lt;/sup&gt;.&lt;/p&gt;&lt;div style=\"display:flex; justify-content:center;\"&gt;&lt;img src=\"https://blueberry-assets.oneclick.es/M3_MyM_13a_5.svg\"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t>
  </si>
  <si>
    <t>Calcula el área total de la imagen si cada cuadrado mide 1 cm&lt;sup&gt;2&lt;/sup&gt;.
M3-MyM-13a-6
Área = {{A1}} cm&lt;sup&gt;2&lt;/sup&gt;</t>
  </si>
  <si>
    <t>{"id":"M3-MyM-13a-E-3","stimulus":"&lt;p&gt;Calcula el área total de la imagen si cada cuadrado mide 1 cm&lt;sup&gt;2&lt;/sup&gt;.&lt;/p&gt;&lt;div style=\"display:flex; justify-content:center;\"&gt;&lt;img src=\"https://blueberry-assets.oneclick.es/M3_MyM_13a_6.svg\"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t>
  </si>
  <si>
    <t>Calcula el área total de la imagen si cada cuadrado mide 1 cm&lt;sup&gt;2&lt;/sup&gt;.
M3-MyM-13a-7
Área = {{A1}} cm&lt;sup&gt;2&lt;/sup&gt;</t>
  </si>
  <si>
    <t>A1 = 7</t>
  </si>
  <si>
    <t>{"id":"M3-MyM-13a-E-4","stimulus":"&lt;p&gt;Calcula el área total de la imagen si cada cuadrado mide 1 cm&lt;sup&gt;2&lt;/sup&gt;.&lt;/p&gt;&lt;div style=\"display:flex; justify-content:center;\"&gt;&lt;img src=\"https://blueberry-assets.oneclick.es/M3_MyM_13a_7.svg\"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cuadrados.&lt;/p&gt;","seed":{"parameters":[],"calculated":[{"name":"A1","label":"{{function}}","function":"7"}],"uniques":true},"algorithm":{"name":"calculateOperation","params":{"method":"equivLiteral","keyboard":"NUMERICAL"}}}</t>
  </si>
  <si>
    <t>Calcula el área total de la imagen si cada cuadrado mide 1 cm&lt;sup&gt;2&lt;/sup&gt;.
M3-MyM-13a-8
Área = {{A1}} cm&lt;sup&gt;2&lt;/sup&gt;</t>
  </si>
  <si>
    <t>A1 = 10</t>
  </si>
  <si>
    <t>{"id":"M3-MyM-13a-E-5","stimulus":"&lt;p&gt;Calcula el área total de la imagen si cada cuadrado mide 1 cm&lt;sup&gt;2&lt;/sup&gt;.&lt;/p&gt;&lt;div style=\"display:flex; justify-content:center;\"&gt;&lt;img src=\"https://blueberry-assets.oneclick.es/M3_MyM_13a_8.svg\"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cuadrados.&lt;/p&gt;","seed":{"parameters":[],"calculated":[{"name":"A1","label":"{{function}}","function":"10"}],"uniques":true},"algorithm":{"name":"calculateOperation","params":{"method":"equivLiteral","keyboard":"NUMERICAL"}}}</t>
  </si>
  <si>
    <t>Calcula el área total de la imagen si cada cuadrado mide 1 cm&lt;sup&gt;2&lt;/sup&gt;.
M3-MyM-13a-9
Área = {{A1}} cm&lt;sup&gt;2&lt;/sup&gt;</t>
  </si>
  <si>
    <t>A1 = 6</t>
  </si>
  <si>
    <t>{"id":"M3-MyM-13a-E-6","stimulus":"&lt;p&gt;Calcula el área total de la imagen si cada cuadrado mide 1 cm&lt;sup&gt;2&lt;/sup&gt;.&lt;/p&gt;&lt;div style=\"display:flex; justify-content:center;\"&gt;&lt;img src=\"https://blueberry-assets.oneclick.es/M3_MyM_13a_9.svg\"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cuadrados.&lt;/p&gt;","seed":{"parameters":[],"calculated":[{"name":"A1","label":"{{function}}","function":"6"}],"uniques":true},"algorithm":{"name":"calculateOperation","params":{"method":"equivLiteral","keyboard":"NUMERICAL"}}}</t>
  </si>
  <si>
    <t>M3-MyM-13b</t>
  </si>
  <si>
    <t>Calcula el área de un rectángulo (lados son nºs enteros, m^2 y cm^2)</t>
  </si>
  <si>
    <t>¿Cuál es el área de este rectángulo?
(Imagen M3-MyM-13b-1: {{T0}} m de base y {{Q1}} m de altura)
{{T1}} m&lt;sup&gt;2&lt;/sup&gt;*
{{T2}} m&lt;sup&gt;2&lt;/sup&gt;
{{T3}} m&lt;sup&gt;2&lt;/sup&gt;
{{T4}} m&lt;sup&gt;2&lt;/sup&gt;
{{T5}} m&lt;sup&gt;2&lt;/sup&gt;
(se muestran 3 opciones)</t>
  </si>
  <si>
    <t>Q1: Mín: 2; Máx: 10; Step: 1</t>
  </si>
  <si>
    <t>T0 = 2*{{Q1}}
T1 = {{Q1}}*{{T0}}
T2 = {{Q1}}+{{T0}}
T3 = 3*{{Q1}}+2*{{T0}}
T4 = {{Q1}}*{{T0}}+1
T5 = {{Q1}}*{{T0}}-1</t>
  </si>
  <si>
    <t>El área de un rectángulo se calcula multiplicando la base por la altura.</t>
  </si>
  <si>
    <t>&lt;p&gt;El área de un rectángulo se calcula multiplicando la base por la altura:&lt;/p&gt;&lt;p&gt;Área de un rectángulo = {{Q1}} m × {{T1}} m = {{A1}} m&lt;sup&gt;2&lt;/sup&gt;&lt;/p&gt;</t>
  </si>
  <si>
    <t>{"id":"M3-MyM-13b-I-1","stimulus":"&lt;p&gt;¿Cuál es el área de este rectángulo?&lt;/p&gt;&lt;div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m&lt;/span&gt;&lt;/div&gt;&lt;/div&gt;&lt;/div&gt;&lt;/div&gt;","hint":"&lt;p&gt;El área de un rectángulo se calcula multiplicando la base por la altura.&lt;/p&gt;","feedback":"&lt;p&gt;El área de un rectángulo se calcula multiplicando la base por la altura:&lt;/p&gt;&lt;p style=\"text-align: center\"&gt;Área de un rectángulo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standard","params":{"countCorrect":1,"countIncorrect":2,"showCheckIcon":true}}}</t>
  </si>
  <si>
    <t>¿Cuál es el área de este rectángulo?
(Imagen M3-MyM-13b-2: {{T0}} cm de base y {{Q1}} cm de altura)
{{T1}} cm&lt;sup&gt;2&lt;/sup&gt;*
{{T2}} cm&lt;sup&gt;2&lt;/sup&gt;
{{T3}} cm&lt;sup&gt;2&lt;/sup&gt;
{{T4}} cm&lt;sup&gt;2&lt;/sup&gt;
{{T5}} cm&lt;sup&gt;2&lt;/sup&gt;
(se muestran 3 opciones)</t>
  </si>
  <si>
    <t>Q1: Mín: 2; Máx: 16; Step: 2</t>
  </si>
  <si>
    <t>T0 = 1.5*{{Q1}}
T1 = {{Q1}}*{{T0}}
T2 = {{Q1}}+{{T0}}
T3 = 3*{{Q1}}+2*{{T0}}
T4 = {{Q1}}*{{T0}}+1
T4 = {{Q1}}*{{T0}}-1</t>
  </si>
  <si>
    <t>&lt;p&gt;El área de un rectángulo se calcula multiplicando la base por la altura:&lt;/p&gt;&lt;p&gt;Área de un rectángulo = {{Q1}} cm × {{T1}} cm = {{A1}} cm&lt;sup&gt;2&lt;/sup&gt;&lt;/p&gt;</t>
  </si>
  <si>
    <t>{"id":"M3-MyM-13b-I-2","stimulus":"&lt;p&gt;¿Cuál es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cm&lt;/span&gt;\n\t\t&lt;/div&gt;\n\t&lt;/div&gt;\n&lt;/div&gt;&lt;/div&gt;","hint":"&lt;p&gt;El área de un rectángulo se calcula multiplicando la base por la altura.&lt;/p&gt;","feedback":"&lt;p&gt;El área de un rectángulo se calcula multiplicando la base por la altura:&lt;/p&gt;&lt;p style=\"text-align: center\"&gt;Área de un rectángulo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t>
  </si>
  <si>
    <t>Calcula el área de este rectángulo.
(Imagen M3-MyM-13b-1: de {{T1}} cm de base y {{Q1}} cm de altura)
Su área mide {{A1}} cm&lt;sup&gt;2&lt;/sup&gt;.</t>
  </si>
  <si>
    <t>T1 = 2*{{Q1}}
A1 = {{Q1}}*{{T1}}</t>
  </si>
  <si>
    <t>¿Cuáles son las medidas del rectángulo?
Base = {{A2}} cm
Altura = {{A3}} cm
[Cloze with math]
A2 = {{T1}}
A3 = {{Q1}}</t>
  </si>
  <si>
    <t>¿Cuál es la fórmula del área de un rectángulo?
Área del rectángulo = base × altura *
Área del rectángulo = base × altura/2
Área del rectángulo = lado × lado
(single choice)</t>
  </si>
  <si>
    <t>Ahora calcula el área del rectángulo.
Área del rectángulo = base × altura = {{T1}} cm × {{Q1}} cm = {{A1}} cm&lt;sup&gt;2&lt;/sup&gt;
(cloze math)</t>
  </si>
  <si>
    <t>{"id":"M3-MyM-13b-E-1","seed":{"parameters":[{"name":"Q1","label":null,"min":2,"max":10,"step":1}],"uniques":true},"scaffolding":[{"id":"step-0","stimulus":"&lt;p&gt;Calcula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cm&lt;/span&gt;\n\t\t&lt;/div&gt;\n\t&lt;/div&gt;\n&lt;/div&gt;&lt;/div&gt;","template":"&lt;p&gt;Su área mide {{response}} cm&lt;sup&gt;2&lt;/sup&gt;.&lt;/p&gt;","seed":{"calculated":[{"name":"T1","label":"{{function}}","function":"2*{{Q1}}","temp":true},{"name":"0-A1","label":"{{function}}","function":"{{Q1}}*{{T1}}"}]},"algorithm":{"name":"calculateOperation","params":{"method":"equivLiteral","keyboard":"NUMERICAL"}}},{"id":"step-1","stimulus":"&lt;p&gt;¿Cuáles son las medidas del rectángulo?&lt;/p&gt;","template":"&lt;p&gt;Base = {{response}} cm&lt;/p&gt;&lt;p&gt;Altura = {{response}} cm&lt;/p&gt;","seed":{"calculated":[{"name":"T1","label":"{{function}}","function":"2*{{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2*{{Q1}}","temp":true},{"name":"3-A1","label":"{{function}}","function":"{{Q1}}*{{T1}}"}]},"algorithm":{"name":"calculateOperation","params":{"method":"equivLiteral","keyboard":"NUMERICAL"}}}]}</t>
  </si>
  <si>
    <t>Calcula el área de este rectángulo.
(Imagen M3-MyM-13b-2: de {{T1}} m de base y {{Q1}} m de altura)
Su área mide {{A1}} m&lt;sup&gt;2&lt;/sup&gt;.</t>
  </si>
  <si>
    <t>T1 = 1.5*{{Q1}}
A1 = {{Q1}}*{{T1}}</t>
  </si>
  <si>
    <t>¿Cuáles son las medidas del rectángulo?
Base = {{A2}} m
Altura = {{A3}} m
[Cloze with math]
A2 = {{T1}}
A3 = {{Q1}}</t>
  </si>
  <si>
    <t>{"id":"M3-MyM-13b-E-2","seed":{"parameters":[{"name":"Q1","label":null,"min":2,"max":16,"step":2}],"uniques":true},"scaffolding":[{"id":"step-0","stimulus":"&lt;p&gt;Calcula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m&lt;/span&gt;\n\t\t&lt;/div&gt;\n\t&lt;/div&gt;\n&lt;/div&gt;&lt;/div&gt;","template":"&lt;p&gt;Su área mide {{response}} m&lt;sup&gt;2&lt;/sup&gt;.&lt;/p&gt;","seed":{"calculated":[{"name":"T1","label":"{{function}}","function":"1.5*{{Q1}}","temp":true},{"name":"0-A1","label":"{{function}}","function":"{{Q1}}*{{T1}}"}]},"algorithm":{"name":"calculateOperation","params":{"method":"equivLiteral","keyboard":"NUMERICAL"}}},{"id":"step-1","stimulus":"&lt;p&gt;¿Cuáles son las medidas del rectángulo?&lt;/p&gt;","template":"&lt;p&gt;Base = {{response}} m&lt;/p&gt;&lt;p&gt;Altura = {{response}} m&lt;/p&gt;","seed":{"calculated":[{"name":"T1","label":"{{function}}","function":"1.5*{{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m × {{Q1}} m = {{response}} m&lt;sup&gt;2&lt;/sup&gt;&lt;/p&gt;","seed":{"calculated":[{"name":"T1","label":"{{function}}","function":"1.5*{{Q1}}","temp":true},{"name":"3-A1","label":"{{function}}","function":"{{Q1}}*{{T1}}"}]},"algorithm":{"name":"calculateOperation","params":{"method":"equivLiteral","keyboard":"NUMERICAL"}}}]}</t>
  </si>
  <si>
    <t>Calcula el área de este mapa.
(Imagen M3-MyM-13b-3 con {{T1}} cm de base y {{Q1}} cm de altura)
Su área mide {{A1}} cm&lt;sup&gt;2&lt;/sup&gt;.</t>
  </si>
  <si>
    <t>Q1: Mín: 50; Máx: 90; Step: 1</t>
  </si>
  <si>
    <t>T1 = math.floor(5*{{Q1}}/7)
A1 = {{Q1}}*{{T1}}</t>
  </si>
  <si>
    <t>¿Cuáles son las medidas del mapa?
Base = {{A2}} cm
Altura = {{A3}} cm
[Cloze with math]
A2 = {{T1}}
A3 = {{Q1}}</t>
  </si>
  <si>
    <t>{"id":"M3-MyM-13b-A-1","seed":{"parameters":[{"name":"Q1","label":null,"min":50,"max":90,"step":1}],"uniques":true},"scaffolding":[{"id":"step-0","stimulus":"&lt;p&gt;Calcula el área de 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cm&lt;/span&gt;\n\t\t&lt;/div&gt;\n\t&lt;/div&gt;\n&lt;/div&gt;&lt;/div&gt;","template":"&lt;p&gt;Su área mide {{response}} cm&lt;sup&gt;2&lt;/sup&gt;.&lt;/p&gt;","seed":{"calculated":[{"name":"T1","label":"{{function}}","function":"math.floor(5*{{Q1}}/7)","temp":true},{"name":"0-A1","label":"{{function}}","function":"{{Q1}}*{{T1}}"}]},"algorithm":{"name":"calculateOperation","params":{"method":"equivLiteral","keyboard":"NUMERICAL"}}},{"id":"step-1","stimulus":"&lt;p&gt;¿Cuáles son las medidas del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(5*{{Q1}}/7)","temp":true},{"name":"3-A1","label":"{{function}}","function":"{{Q1}}*{{T1}}"}]},"algorithm":{"name":"calculateOperation","params":{"method":"equivLiteral","keyboard":"NUMERICAL"}}}]}</t>
  </si>
  <si>
    <t>Calcula el área de este cuadro.
(Imagen M3-MyM-13b-4 con {{T1}} cm de base y {{Q1}} cm de altura)
Su área mide {{A1}} cm&lt;sup&gt;2&lt;/sup&gt;.</t>
  </si>
  <si>
    <t>T1 = math.floor({{Q1}}/3)
A1 = {{Q1}}*{{T1}}</t>
  </si>
  <si>
    <t>¿Cuáles son las medidas del cuadro?
Base = {{A2}} cm
Altura = {{A3}} cm
[Cloze with math]
A2 = {{T1}}
A3 = {{Q1}}</t>
  </si>
  <si>
    <t>{"id":"M3-MyM-13b-A-2","seed":{"parameters":[{"name":"Q1","label":null,"min":50,"max":90,"step":1}],"uniques":true},"scaffolding":[{"id":"step-0","stimulus":"&lt;p&gt;Calcula el área de este cuadro.&lt;/p&gt;&lt;div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cm&lt;/span&gt;\n\t\t&lt;/div&gt;\n\t&lt;/div&gt;\n&lt;/div&gt;&lt;/div&gt;","template":"&lt;p&gt;Su área mide {{response}} cm&lt;sup&gt;2&lt;/sup&gt;.&lt;/p&gt;","seed":{"calculated":[{"name":"T1","label":"{{function}}","function":"math.floor({{Q1}}/3)","temp":true},{"name":"0-A1","label":"{{function}}","function":"{{Q1}}*{{T1}}"}]},"algorithm":{"name":"calculateOperation","params":{"method":"equivLiteral","keyboard":"NUMERICAL"}}},{"id":"step-1","stimulus":"&lt;p&gt;¿Cuáles son las medidas del cuadro?&lt;/p&gt;","template":"&lt;p&gt;Base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Q1}}/3)","temp":true},{"name":"3-A1","label":"{{function}}","function":"{{Q1}}*{{T1}}"}]},"algorithm":{"name":"calculateOperation","params":{"method":"equivLiteral","keyboard":"NUMERICAL"}}}]}</t>
  </si>
  <si>
    <t>Calcula el área de este mantel.
(Imagen M3-MyM-13b-5 con {{T1}} cm de base y {{Q1}} cm de altura)
Su área mide {{A1}} cm&lt;sup&gt;2&lt;/sup&gt;.</t>
  </si>
  <si>
    <t>T1 = math.floor(3*{{Q1}}/7)
A1 = {{Q1}}*{{T1}}</t>
  </si>
  <si>
    <t>¿Cuáles son las medidas del mantel?
Base = {{A2}} cm
Altura = {{A3}} cm
[Cloze with math]
A2 = {{T1}}
A3 = {{Q1}}</t>
  </si>
  <si>
    <t>{"id":"M3-MyM-13b-A-3","seed":{"parameters":[{"name":"Q1","label":null,"min":50,"max":90,"step":1}],"uniques":true},"scaffolding":[{"id":"step-0","stimulus":"&lt;p&gt;Calcula el área de este mantel.&lt;/p&gt;&lt;div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cm&lt;/span&gt;\n\t\t&lt;/div&gt;\n\t&lt;/div&gt;\n&lt;/div&gt;&lt;/div&gt;","template":"&lt;p&gt;Su área mide {{response}} cm&lt;sup&gt;2&lt;/sup&gt;.&lt;/p&gt;","seed":{"calculated":[{"name":"T1","label":"{{function}}","function":"math.floor(3*{{Q1}}/7)","temp":true},{"name":"0-A1","label":"{{function}}","function":"{{Q1}}*{{T1}}"}]},"algorithm":{"name":"calculateOperation","params":{"method":"equivLiteral","keyboard":"NUMERICAL"}}},{"id":"step-1","stimulus":"&lt;p&gt;¿Cuáles son las medidas del mantel?&lt;/p&gt;","template":"&lt;p&gt;Base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{{Q1}} cm × {{T1}} cm = {{response}} cm&lt;sup&gt;2&lt;/sup&gt;&lt;/p&gt;","seed":{"calculated":[{"name":"T1","label":"{{function}}","function":"math.floor(3*{{Q1}}/7)","temp":true},{"name":"3-A1","label":"{{function}}","function":"{{Q1}}*{{T1}}"}]},"algorithm":{"name":"calculateOperation","params":{"method":"equivLiteral","keyboard":"NUMERICAL"}}}]}</t>
  </si>
  <si>
    <t>M3-MyM-13c</t>
  </si>
  <si>
    <t>Calcula el área de un rectángulo con lados expresados como A y (B+C) para llegar a la solución A*B + A*C (lados son nºs enteros, m^2 y cm^2)</t>
  </si>
  <si>
    <t>Selecciona la igualdad con la que se puede calcular el área de este rectángulo.
(Imagen M3-MyM-13c-1)
Área = {{T1}} × ({{Q1}} + {{T1}}) = {{T1}} × {{Q1}} + {{T1}} × {{T1}} cm&lt;sup&gt;2&lt;/sup&gt;*
Área = {{T1}} × ({{Q1}} + {{T1}}) = {{T1}} + {{Q1}} × {{T1}} + {{T1}} cm&lt;sup&gt;2&lt;/sup&gt;
Área = {{T1}} × ({{Q1}} + {{T1}}) = {{T1}} + {{Q1}} + {{T1}} + {{T1}} cm&lt;sup&gt;2&lt;/sup&gt;
Área = {{T1}} × ({{Q1}} + {{T1}}) = {{T1}} × {{Q1}} × {{T1}} × {{T1}} cm&lt;sup&gt;2&lt;/sup&gt;
Área = {{T1}} × ({{Q1}} + {{T1}}) = {{T1}} × {{Q1}} − {{T1}} × {{T1}} cm&lt;sup&gt;2&lt;/sup&gt;
Se ven 3</t>
  </si>
  <si>
    <t>Q1: Mín: 5; Máx: 40; Step: 1</t>
  </si>
  <si>
    <t>T1 = 2*{{Q1}}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</si>
  <si>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t>
  </si>
  <si>
    <t>T2 = {{T1}} × {{Q1}}
T3 = {{T1}} × {{T1}}
T4 = {{T1}}*({{Q1}}+{{T1}})</t>
  </si>
  <si>
    <t>{
    "id": "M3-MyM-13c-I-1",
    "stimulus": "&lt;p&gt;Selecciona la igualdad con la que se puede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"&lt;p&gt;El área de un rectángulo se calcula multiplicando la base por la altura.&lt;/p&gt;",
    "feedback": "&lt;p&gt;El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"Área = {{T1}} × ({{Q1}} + {{T1}}) = {{T1}} × {{Q1}} + {{T1}} × {{T1}} cm&lt;sup&gt;2&lt;/sup&gt;"
            },
            {
                "name": "A2",
                "label": "Área = {{T1}} × ({{Q1}} + {{T1}}) = {{T1}} + {{Q1}} × {{T1}} + {{T1}} cm&lt;sup&gt;2&lt;/sup&gt;",
                "incorrect": true
            },
            {
                "name": "A3",
                "label": "Área = {{T1}} × ({{Q1}} + {{T1}}) = {{T1}} + {{Q1}} + {{T1}} + {{T1}} cm&lt;sup&gt;2&lt;/sup&gt;",
                "incorrect": true
            },
            {
                "name": "A4",
                "label": "Área = {{T1}} × ({{Q1}} + {{T1}}) = {{T1}} × {{Q1}} × {{T1}} × {{T1}} cm&lt;sup&gt;2&lt;/sup&gt;",
                "incorrect": true
            },
            {
                "name": "A5",
                "label": "Área = {{T1}} × ({{Q1}} + {{T1}}) = {{T1}} × {{Q1}} − {{T1}} × {{T1}} cm&lt;sup&gt;2&lt;/sup&gt;",
                "incorrect": true
            }
        ],
        "uniques": true
    },
    "algorithm": {
        "name": "trueFalse",
        "template": "Multiple choice – standard",
        "params": {
            "countCorrect": 1,
            "countIncorrect": 2,
            "showCheckIcon":true
        }
    }
}</t>
  </si>
  <si>
    <t>Selecciona la igualdad con la que se puede calcular el área de este rectángulo.
(Imagen M3-MyM-13c-2)
Área = {{T1}} × ({{Q1}} + {{T2}}) = {{T1}} × {{Q1}} + {{T1}} × {{T2}} cm&lt;sup&gt;2&lt;/sup&gt;*
Área = {{T1}} × ({{Q1}} + {{T2}}) = {{T1}} + {{Q1}} × {{T1}} + {{T2}} cm&lt;sup&gt;2&lt;/sup&gt;
Área = {{T1}} × ({{Q1}} + {{T2}}) = {{T1}} + {{Q1}} + {{T1}} + {{T2}} cm&lt;sup&gt;2&lt;/sup&gt;
Área = {{T1}} × ({{Q1}} + {{T2}}) = {{T1}} × {{Q1}} × {{T1}} × {{T2}} cm&lt;sup&gt;2&lt;/sup&gt;
Área = {{T1}} × ({{Q1}} + {{T2}}) = {{T1}} × {{Q1}} − {{T1}} × {{T2}} cm&lt;sup&gt;2&lt;/sup&gt;
Se ven 3</t>
  </si>
  <si>
    <t>T1 = 2*{{Q1}}
T2 = 3*{{Q1}}</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</si>
  <si>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{{T3}} + {{T4}} = {{T5}} cm&lt;sup&gt;2&lt;/sup&gt;&lt;/p&gt;</t>
  </si>
  <si>
    <t>T3 = {{T1}} × {{Q1}}
T4 = {{T1}} × {{T2}}
T5 = {{T1}}*({{Q1}}+{{T2}})</t>
  </si>
  <si>
    <t>{
    "id": "M3-MyM-13c-I-2",
    "stimulus": "&lt;p&gt;Selecciona la igualdad con la que se puede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"&lt;p&gt;El área de un rectángulo se calcula multiplicando la base por la altura.&lt;/p&gt;",
    "feedback": "&lt;p&gt;El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"Área = {{T1}} × ({{Q1}} + {{T2}}) = {{T1}} × {{Q1}} + {{T1}} × {{T2}} cm&lt;sup&gt;2&lt;/sup&gt;"
            },
            {
                "name": "A2",
                "label": "Área = {{T1}} × ({{Q1}} + {{T2}}) = {{T1}} + {{Q1}} × {{T1}} + {{T2}} cm&lt;sup&gt;2&lt;/sup&gt;",
                "incorrect": true
            },
            {
                "name": "A3",
                "label": "Área = {{T1}} × ({{Q1}} + {{T2}}) = {{T1}} + {{Q1}} + {{T1}} + {{T2}} cm&lt;sup&gt;2&lt;/sup&gt;",
                "incorrect": true
            },
            {
                "name": "A4",
                "label": "Área = {{T1}} × ({{Q1}} + {{T2}}) = {{T1}} × {{Q1}} × {{T1}} × {{T2}} cm&lt;sup&gt;2&lt;/sup&gt;",
                "incorrect": true
            },
            {
                "name": "A5",
                "label": "Área = {{T1}} × ({{Q1}} + {{T2}}) = {{T1}} × {{Q1}} − {{T1}} × {{T2}} cm&lt;sup&gt;2&lt;/sup&gt;",
                "incorrect": true
            }
        ],
        "uniques": true
    },
    "algorithm": {
        "name": "trueFalse",
        "template": "Multiple choice – standard",
        "params": {
            "countCorrect": 1,
            "countIncorrect": 2,
            "showCheckIcon": true
        }
    }
}</t>
  </si>
  <si>
    <t>Completa las siguientes operaciones para calcular el área de este rectángulo.
(Imagen M3-MyM-13c-1)
Área = {{T1}} × ({{Q1}} + {{T1}}) = {{T1}} × {{Q1}} + {{T1}} × {{T1}} = {{A1}} + {{T2}} + {{A2}} cm&lt;sup&gt;2&lt;/sup&gt;</t>
  </si>
  <si>
    <t>T1 = 2*{{Q1}}
T2 = 4*{{Q1}}*{{Q1}}
A1 = {{Q1}}*{{T1}}
A2 = {{T1}}*({{Q1}}+{{T1}})</t>
  </si>
  <si>
    <t>&lt;p&gt;El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{{A1}} + {{T2}} = {{A2}} cm&lt;sup&gt;2&lt;/sup&gt;&lt;/p&gt;</t>
  </si>
  <si>
    <t>{"id":"M3-MyM-13c-E-1","stimulus":"&lt;p&gt;Completa las siguientes operaciones para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{{T1}}) cm&lt;sup&gt;2&lt;/sup&gt;&lt;/p&gt;&lt;p&gt;Para resolver estos cálculos, aplica la propiedad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t>
  </si>
  <si>
    <t>Completa las siguientes operaciones para calcular el área de este rectángulo.
(Imagen M3-MyM-13c-2)
Área = {{T1}} × ({{Q1}} + {{T2}}) = {{T1}} × {{Q1}} + {{T1}} × {{T2}} = {{A1}} + {{T3}} + {{A2}} cm&lt;sup&gt;2&lt;/sup&gt;</t>
  </si>
  <si>
    <t>T1 = 2*{{Q1}}
T2 = 3*{{Q1}}
T3 = {{T1}}*{{T2}}
A1 = {{Q1}}*{{T1}}
A2 = {{T1}}*({{Q1}}+{{T2}})</t>
  </si>
  <si>
    <t>&lt;p&gt;El área de un rectángulo se calcula multiplicando la base por la altura. En este caso:&lt;/p&gt;&lt;p&gt;Área = altura × base = {{T1}} × ({{Q1}} + {{T2}}) cm&lt;sup&gt;2&lt;/sup&gt;&lt;/p&gt;&lt;p&gt;Para resolver estos cálculos, aplica la propiedad distributiva:&lt;/p&gt;&lt;p&gt;Área = base × altura = {{T1}} × ({{Q1}} + {{T2}}) = {{T1}} × {{Q1}} + {{T1}} × {{T2}} = {{A1}} + {{T3}} = {{A2}} cm&lt;sup&gt;2&lt;/sup&gt;&lt;/p&gt;</t>
  </si>
  <si>
    <t>{"id":"M3-MyM-13c-E-2","stimulus":"&lt;p&gt;Completa las siguientes operaciones para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</si>
  <si>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Para preparar una reunión familiar, Enric ha juntado dos mesas con las medidas de la siguiente imagen. Completa estas operaciones para calcular el área total de las mesas.
(Imagen M3-MyM-13c-2)
Área = {{T1}} × ({{Q1}} + {{T2}}) = {{T1}} × {{Q1}} + {{T1}} × {{T2}} = {{A1}} + {{T3}} = {{A2}} cm&lt;sup&gt;2&lt;/sup&gt;</t>
  </si>
  <si>
    <t>Q1: Mín: 45; Máx: 65; Step: 1</t>
  </si>
  <si>
    <t>{"id":"M3-MyM-13c-A-1","stimulus":"&lt;p&gt;Para preparar una reunión familiar, Enric ha juntado dos mesas con las medidas de la siguiente imagen. Completa estas operaciones para calcular el área total de 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</si>
  <si>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Durante la reforma de su casa, Micaela ha ampliado su habitación para que tenga las medidas de la siguiente imagen. Completa estas operaciones para calcular la nueva área de la habitación.
(Imagen M3-MyM-13c-3)
Área = {{Q1}} × ({{Q1}} + {{T1}}) = {{Q1}} × {{Q1}} + {{Q1}} × {{T1}} = {{T2}} + {{A1}} = {{A2}} m&lt;sup&gt;2&lt;/sup&gt;</t>
  </si>
  <si>
    <t>Q1: Mín: 3; Máx: 6; Step: 1</t>
  </si>
  <si>
    <t>T1 = 2*{{Q1}}
T2 = {{Q1}}*{{Q1}}
A1 = {{Q1}}*{{T1}}
A2 = {{Q1}}*({{Q1}}+{{T1}})</t>
  </si>
  <si>
    <t>&lt;p&gt;El área de un rectángulo se calcula multiplicando la base por la altura. En este caso:&lt;/p&gt;&lt;p&gt;Área = altura × base = {{Q1}} × ({{Q1}} + {{T1}}) m&lt;sup&gt;2&lt;/sup&gt;&lt;/p&gt;&lt;p&gt;Para resolver estos cálculos, aplica la propiedad distributiva:&lt;/p&gt;&lt;p&gt;Área = {{Q1}} × ({{Q1}} + {{T1}}) = {{Q1}} × {{Q1}} + {{Q1}} × {{T1}} = {{T2}} + {{A1}} + {{A2}} m&lt;sup&gt;2&lt;/sup&gt;&lt;/p&gt;</t>
  </si>
  <si>
    <t>{"id":"M3-MyM-13c-A-2","stimulus":"&lt;p&gt;Durante la reforma de su casa, Micaela ha ampliado su habitación para que tenga las medidas de la siguiente imagen. Completa estas operaciones para calcular la nueva área de la habitación.&lt;/p&gt;&lt;div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m&lt;sup&gt;2&lt;/sup&gt;&lt;/p&gt;","hint":"&lt;p&gt;El área de un rectángulo se calcula multiplicando la base por la altura.&lt;/p&gt;","feedback":"&lt;p&gt;El área de un rectángulo se calcula multiplicando la base por la altura. En este caso:&lt;/p&gt;&lt;p style=\"text-align: center\"&gt;Área = altura × base = {{Q1}} × ({{Q1}} + {{T1}}) m&lt;sup&gt;2&lt;/sup&gt;&lt;/p&gt;&lt;p&gt;Para resolver estos cálculos, aplica la propiedad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t>
  </si>
  <si>
    <t>Como la piscina que iba a construir le parecía pequeña, Darío ha mandado ensancharla para que tenga las medidas de la siguiente imagen. Completa estas operaciones para calcular la nueva área de la piscina.
(Imagen M3-MyM-13c-2)
Área = {{T1}} × ({{Q1}} + {{T2}}) = {{T1}} × {{Q1}} + {{T1}} × {{T2}} = {{A1}} + {{T3}} = {{A2}} m&lt;sup&gt;2&lt;/sup&gt;</t>
  </si>
  <si>
    <t>Q1: Mín: 1; Máx: 4; Step: 1</t>
  </si>
  <si>
    <t>&lt;p&gt;El área de un rectángulo se calcula multiplicando la base por la altura. En este caso:&lt;/p&gt;&lt;p&gt;Área = altura × base = {{T1}} × ({{Q1}} + {{T2}}) m&lt;sup&gt;2&lt;/sup&gt;&lt;/p&gt;&lt;p&gt;Para resolver estos cálculos, aplica la propiedad distributiva:&lt;/p&gt;&lt;p&gt;Área = base × altura = {{T1}} × ({{Q1}} + {{T2}}) = {{T1}} × {{Q1}} + {{T1}} × {{T2}} = {{A1}} + {{T3}} = {{A2}} m&lt;sup&gt;2&lt;/sup&gt;&lt;/p&gt;</t>
  </si>
  <si>
    <t>{"id":"M3-MyM-13c-A-3","stimulus":"&lt;p&gt;Como la piscina que iba a construir le parecía pequeña, Darío ha mandado ensancharla para que tenga las medidas de la siguiente imagen. Completa estas operaciones para calcular la nueva área de la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m&lt;sup&gt;2&lt;/sup&gt;&lt;/p&gt;","hint":"&lt;p&gt;El área de un rectángulo se calcula multiplicando la base por la altura.&lt;/p&gt;","feedback":"&lt;p&gt;El área de un rectángulo se calcula multiplicando la base por la altura. En este caso:&lt;/p&gt;&lt;p style=\"text-align: center\"&gt;Área = altura × base = {{T1}} × ({{Q1}} + {{T2}}) m&lt;sup&gt;2&lt;/sup&gt;&lt;/p&gt;&lt;p&gt;Para resolver estos cálculos, aplica la propiedad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t>
  </si>
  <si>
    <t>M3-MyM-13d</t>
  </si>
  <si>
    <t>Calcula el área total a partir de la suma de los áreas de rectángulos contiguos (lados son nºs enteros, m^2 y cm^2)</t>
  </si>
  <si>
    <t>Selecciona el área de la siguiente figura.
Imagen M3-MyM-13d-1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</si>
  <si>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</si>
  <si>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5*{{Q1}}
T4 = 11*{{Q1}}*{{Q1}}
T5 = 11*{{Q1}}*{{Q1}}+{{Q2}}
T6 = 11*{{Q1}}*{{Q1}}+{{Q3}}
T7 = 11*{{Q1}}*{{Q1}}-{{Q4}}
T8 = 11*{{Q1}}*{{Q1}}-{{Q5}}</t>
  </si>
  <si>
    <t>Primero hay que dividir la figura en dos rectángulos. ¿Cuánto mide el lado con un signo de interrogación?
Tabla sin bordes:
M3-MyM-13d-8 | M3-MyM-13d-9 (con el lado ? sin informar)
? = {{A1}} cm
(Cloze math)
A1 = 3*{{Q1}}</t>
  </si>
  <si>
    <t>A continuación, calcula las áreas de los dos rectángulos.
Tabla sin bordes:
M3-MyM-13d-8                    | M3-MyM-13d-9 (con el lado ? informado con T11)
Área = {{A2}} cm&lt;sup&gt;2&lt;/sup&gt;| Área = {{A3}} cm&lt;sup&gt;2&lt;/sup&gt;
T11 = 3*{{Q1}}
A2 = 8*{{Q1}}*{{Q1}}
A3 = 3*{{Q1}}*{{Q1}}</t>
  </si>
  <si>
    <t>Por último, calcula el área total.
Tabla sin bordes:
M3-MyM-13d-8 | M3-MyM-13d-9 (con el lado ? informado con T11)
Área = {{T9}} cm&lt;sup&gt;2&lt;/sup&gt; + {{T10}} cm&lt;sup&gt;2&lt;/sup&gt; = {{A4}} cm&lt;sup&gt;2&lt;/sup&gt;
T9 = 8*{{Q1}}*{{Q1}}
T10 = 3*{{Q1}}*{{Q1}}
A4 = 11*{{Q1}}*{{Q1}}</t>
  </si>
  <si>
    <t>{
    "id": "M3-MyM-13d-I-1",
    "seed": {
        "parameters": [
            {
                "name": "Q1",
                "label": null,
                "list": [
                    2,
                    3,
                    4,
                    5
                ]
            },
            {
                "name": "Q2",
                "label": null,
                "min": 1,
                "max": 10,
                "step": 1
            },
            {
                "name": "Q3",
                "label": null,
                "min": 1,
                "max": 10,
                "step": 1
            },
            {
                "name": "Q4",
                "label": null,
                "min": 1,
                "max": 10,
                "step": 1
            },
            {
                "name": "Q5",
                "label": null,
                "min": 1,
                "max": 10,
                "step": 1
            }
        ],
        "uniques": true
    },
    "scaffolding": [
        {
            "id": "step-0",
            "stimulus": "&lt;p&gt;Selecciona el área de la siguiente figura.&lt;/p&gt;&lt;div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"Área = {{T4}} cm&lt;sup&gt;2&lt;/sup&gt;"
                    },
                    {
                        "name": "A2",
                        "label": "Área = {{T5}} cm&lt;sup&gt;2&lt;/sup&gt;",
                        "incorrect": true
                    },
                    {
                        "name": "A3",
                        "label": "Área = {{T6}} cm&lt;sup&gt;2&lt;/sup&gt;",
                        "incorrect": true
                    },
                    {
                        "name": "A4",
                        "label": "Área = {{T7}} cm&lt;sup&gt;2&lt;/sup&gt;",
                        "incorrect": true
                    },
                    {
                        "name": "A5",
                        "label": "Área = {{T8}} cm&lt;sup&gt;2&lt;/sup&gt;",
                        "incorrect": true
                    }
                ]
            },
            "algorithm": {
                "name": "trueFalse",
                "template": "Multiple choice – standard",
                "params": {
                    "countCorrect": 1,
                    "countIncorrect": 2,
                    "showCheckIcon": false,
                    "columns": 3
                }
            }
        },
        {
            "id": "step-1",
            "stimulus": "&lt;p&gt;Primero hay que dividir la figura en dos rectángulos. ¿Cuánto mide el lado con un signo de interrogación?&lt;/p&gt;",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"&lt;p&gt;A continuación, calcula las áreas de los dos rectángulos.&lt;/p&gt;",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center\"&gt;Área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t>
  </si>
  <si>
    <t>Selecciona el área de la siguiente figura.
Imagen M3-MyM-13d-2 (utilizar la imagen de la hoja Imágenes para ver dónde se ponen las etiquetas)
Área = {{T4}} cm&lt;sup&gt;2&lt;/sup&gt;*
Área = {{T5}} cm&lt;sup&gt;2&lt;/sup&gt;
Área = {{T6}} cm&lt;sup&gt;2&lt;/sup&gt;
Área = {{T7}} cm&lt;sup&gt;2&lt;/sup&gt;
Área = {{T8}} cm&lt;sup&gt;2&lt;/sup&gt;
(se ven 3)</t>
  </si>
  <si>
    <t>Q1 = List = 2, 3, 4, 5
Q2 = Min = 1; Max = 10; step = 1
Q3 = Min = 1; Max = 10; step = 1
Q4 = Min = 1; Max = 10; step = 1
Q5 = Min = 1; Max = 10; step = 1</t>
  </si>
  <si>
    <t>T1 = 2*{{Q1}}
T2 = 4*{{Q1}}
T3 = 3*{{Q1}}
T4 = 9*{{Q1}}*{{Q1}}
T5 = 9*{{Q1}}*{{Q1}}+{{Q2}}
T6 = 9*{{Q1}}*{{Q1}}+{{Q3}}
T7 = 9*{{Q1}}*{{Q1}}-{{Q4}}
T8 = 9*{{Q1}}*{{Q1}}-{{Q5}}</t>
  </si>
  <si>
    <t>Primero hay que dividir la figura en dos rectángulos. ¿Cuánto mide el lado con un signo de interrogación?
Tabla sin bordes:
M3-MyM-13d-10 (con el lado ? sin informar) | M3-MyM-13d-11
? = {{A1}} cm
(Cloze math)
A1 = 3*{{Q1}}</t>
  </si>
  <si>
    <t>A continuación, calcula las áreas de los dos rectángulos.
Tabla sin bordes:
M3-MyM-13d-10 (con el lado ? informado con T11) | M3-MyM-13d-11
Área = {{A2}} cm&lt;sup&gt;2&lt;/sup&gt;| Área = {{A3}} cm&lt;sup&gt;2&lt;/sup&gt;
T11 = 3*{{Q1}}
A2 = 6*{{Q1}}*{{Q1}}
A3 = 3*{{Q1}}*{{Q1}}</t>
  </si>
  <si>
    <t>Por último, calcula el área total.
Tabla sin bordes:
M3-MyM-13d-10 (con el lado ? informado con T11) | M3-MyM-13d-11
Área = {{T9}} cm&lt;sup&gt;2&lt;/sup&gt; + {{T10}} cm&lt;sup&gt;2&lt;/sup&gt; = {{A4}} cm&lt;sup&gt;2&lt;/sup&gt;
T11 = 3*{{Q1}}
T9 = 6*{{Q1}}*{{Q1}}
T10 = 3*{{Q1}}*{{Q1}}
A4 = 9*{{Q1}}*{{Q1}}</t>
  </si>
  <si>
    <t>{"id":"M3-MyM-13d-I-2","seed":{"parameters":[{"name":"Q1","label":null,"list":[2,3,4,5]},{"name":"Q2","label":null,"min":1,"max":10,"step":1},{"name":"Q3","label":null,"min":1,"max":10,"step":1},{"name":"Q4","label":null,"min":1,"max":10,"step":1},{"name":"Q5","label":null,"min":1,"max":10,"step":1}],"uniques":true},"scaffolding":[{"id":"step-0","stimulus":"&lt;p&gt;Selecciona el área de la siguiente figura.&lt;/p&gt;&lt;div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</si>
  <si>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Calcula el área del siguiente polígono.
Imagen M3-MyM-13d-3 (utilizar la imagen de la hoja Imágenes para ver dónde se ponen las etiquetas)
Su área mide {{A1}} cm&lt;sup&gt;2&lt;/sup&gt;.</t>
  </si>
  <si>
    <t>Q1 = List = 2, 3, 4, 5</t>
  </si>
  <si>
    <t>T1 = 2*{{Q1}}
A1 = 5*{{Q1}}*{{Q1}}</t>
  </si>
  <si>
    <t>Primero hay que dividir la figura en dos rectángulos. ¿Cuánto mide el lado con un signo de interrogación?
Tabla sin bordes:
M3-MyM-13d-12 (con el lado ? sin informar) | M3-MyM-13d-13
? = {{A1}} cm
(Cloze math)
A2 = 3*{{Q1}}</t>
  </si>
  <si>
    <t>A continuación, calcula las áreas de los dos rectángulos.
Tabla sin bordes:
M3-MyM-13d-12 (con el lado ? informado con T2) | M3-MyM-13d-13
Área = {{A3}} cm&lt;sup&gt;2&lt;/sup&gt;| Área = {{A4}} cm&lt;sup&gt;2&lt;/sup&gt;
T2 = 3*{{Q1}}
A3 = 3*{{Q1}}*{{Q1}}
A4 = 2*{{Q1}}*{{Q1}}</t>
  </si>
  <si>
    <t>Por último, calcula el área total.
Tabla sin bordes:
M3-MyM-13d-12 (con el lado ? informado con T2) | M3-MyM-13d-13
Área = {{T3}} cm&lt;sup&gt;2&lt;/sup&gt; + {{T4}} cm&lt;sup&gt;2&lt;/sup&gt; = {{A4}} cm&lt;sup&gt;2&lt;/sup&gt;
T2 = 3*{{Q1}}
T3 = 3*{{Q1}}*{{Q1}}
T4 = 2*{{Q1}}*{{Q1}}
A4 = 5*{{Q1}}*{{Q1}}</t>
  </si>
  <si>
    <t>{"id":"M3-MyM-13d-E-1","seed":{"parameters":[{"name":"Q1","label":null,"list":[2,3,4,5]}],"uniques":true},"scaffolding":[{"id":"step-0","stimulus":"&lt;p&gt;Calcula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cm&lt;/span&gt;\n\t\t&lt;/div&gt;\n\t&lt;/div&gt;\n&lt;/div&gt;&lt;/div&gt;","template":"Su área mide {{response}} cm&lt;sup&gt;2&lt;/su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</si>
  <si>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Calcula el área del siguiente polígono.
Imagen M3-MyM-13d-4 (utilizar la imagen de la hoja Imágenes para ver dónde se ponen las etiquetas)
Su área mide {{A1}} cm&lt;sup&gt;2&lt;/sup&gt;.</t>
  </si>
  <si>
    <t>A1 = 4*{{Q1}}*{{Q1}}</t>
  </si>
  <si>
    <t>Primero hay que dividir la figura en dos rectángulos. ¿Cuánto mide el lado con un signo de interrogación?
Tabla sin bordes:
M3-MyM-13d-14 (con el lado ? sin informar) | M3-MyM-13d-15
? = {{A1}} cm
(Cloze math)
A2 = 3*{{Q1}}</t>
  </si>
  <si>
    <t>A continuación, calcula las áreas de los dos rectángulos.
Tabla sin bordes:
M3-MyM-13d-14 (con el lado ? informado como {{T1}} cm) | M3-MyM-13d-15
Área = {{A3}} cm&lt;sup&gt;2&lt;/sup&gt;| Área = {{A4}} cm&lt;sup&gt;2&lt;/sup&gt;
T1 = 3*{{Q1}}
A3 = 3*{{Q1}}*{{Q1}}
A4 = {{Q1}}*{{Q1}}</t>
  </si>
  <si>
    <t>Por último, calcula el área total.
Tabla sin bordes:
M3-MyM-13d-14 (con el lado ? informado como {{T1}} cm) | M3-MyM-13d-15
Área = {{T2}} cm&lt;sup&gt;2&lt;/sup&gt; + {{T3}} cm&lt;sup&gt;2&lt;/sup&gt; = {{A4}} cm&lt;sup&gt;2&lt;/sup&gt;
T1 = 3*{{Q1}}
T2 = 3*{{Q1}}*{{Q1}}
T3 = {{Q1}}*{{Q1}}
A4 = 4*{{Q1}}*{{Q1}}</t>
  </si>
  <si>
    <t>{"id":"M3-MyM-13d-E-2","seed":{"parameters":[{"name":"Q1","label":null,"list":[2,3,4,5]}],"uniques":true},"scaffolding":[{"id":"step-0","stimulus":"&lt;p&gt;Calcula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cm&lt;/span&gt;\n\t\t&lt;/div&gt;\n\t&lt;/div&gt;\n&lt;/div&gt;&lt;/div&gt;","template":"Su área mide {{response}} cm&lt;sup&gt;2&lt;/sup&gt;.","seed":{"calculated":[{"name":"A1","label":"{{function}}","function":"4*{{Q1}}*{{Q1}}"}]},"algorithm":{"name":"calculateOperation","params":{"method":"equivLiteral","keyboard":"NUMERICAL"}}},{"id":"step-1","stimulus":"&lt;p&gt;Primero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t>
  </si>
  <si>
    <t>El jardín de la casa de Yolanda es como el que aparece en esta imagen. Calcula su área.
Imagen M3-MyM-13d-1 (utilizar la imagen de la hoja Imágenes para ver dónde se ponen las etiquetas. Cambiar los "cm" por "m")
Su área mide &lt;span class=\"no-break\"&gt;{{A1}} m&lt;sup&gt;2&lt;/sup&gt;.&lt;/span&gt;</t>
  </si>
  <si>
    <t>T1 = 2*{{Q1}}
T2 = 4*{{Q1}}
T3 = 5*{{Q1}}
A1 = 11*{{Q1}}*{{Q1}}</t>
  </si>
  <si>
    <t>Primero hay que dividir la figura en dos rectángulos. ¿Cuánto mide el lado con un signo de interrogación?
Tabla sin bordes:
M3-MyM-13d-8 | M3-MyM-13d-9 (con el lado ? sin informar)
? = {{A1}} m
(Cloze math)
A1 = 3*{{Q1}}</t>
  </si>
  <si>
    <t>A continuación, calcula las áreas de los dos rectángulos.
Tabla sin bordes:
M3-MyM-13d-8                    | M3-MyM-13d-9 (con el lado ? informado con T11)
Área = {{A2}} m&lt;sup&gt;2&lt;/sup&gt;| Área = {{A3}} m&lt;sup&gt;2&lt;/sup&gt;
T11 = 3*{{Q1}}
A2 = 8*{{Q1}}*{{Q1}}
A3 = 3*{{Q1}}*{{Q1}}</t>
  </si>
  <si>
    <t>Por último, calcula el área total.
Tabla sin bordes:
M3-MyM-13d-8 | M3-MyM-13d-9 (con el lado ? informado con T11)
Área = {{T9}} m&lt;sup&gt;2&lt;/sup&gt; + {{T10}} m&lt;sup&gt;2&lt;/sup&gt; = {{A4}} m&lt;sup&gt;2&lt;/sup&gt;
T9 = 8*{{Q1}}*{{Q1}}
T10 = 3*{{Q1}}*{{Q1}}
A4 = 11*{{Q1}}*{{Q1}}</t>
  </si>
  <si>
    <t>{"id":"M3-MyM-13d-A-1","seed":{"parameters":[{"name":"Q1","label":null,"list":[2,3,4,5]}],"uniques":true},"scaffolding":[{"id":"step-0","stimulus":"&lt;p&gt;El jardín de la casa de Yolanda es como el que aparece en esta imagen. Calcula su área.&lt;/p&gt;&lt;div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m&lt;/span&gt;\n\t\t&lt;/div&gt;\n\t&lt;/div&gt;\n&lt;/div&gt;&lt;/div&gt;","template":"Su área mide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t>
  </si>
  <si>
    <t>Una piscina pública tiene las medidas de esta imagen. Calcula su área.
Imagen M3-MyM-13d-2 (utilizar la imagen de la hoja Imágenes para ver dónde se ponen las etiquetas. Cambiar los "cm" por "m")
Su área mide &lt;span class=\"no-break\"&gt;{{A1}} m&lt;sup&gt;2&lt;/sup&gt;.&lt;/span&gt;</t>
  </si>
  <si>
    <t>T1 = 2*{{Q1}}
T2 = 4*{{Q1}}
T3 = 3*{{Q1}}
A1 = 9*{{Q1}}*{{Q1}}</t>
  </si>
  <si>
    <t>Primero hay que dividir la figura en dos rectángulos. ¿Cuánto mide el lado con un signo de interrogación?
Tabla sin bordes:
M3-MyM-13d-10 (con el lado ? sin informar) | M3-MyM-13d-11
? = {{A1}} m
(Cloze math)
A1 = 3*{{Q1}}</t>
  </si>
  <si>
    <t>A continuación, calcula las áreas de los dos rectángulos.
Tabla sin bordes:
M3-MyM-13d-10 (con el lado ? informado con T11) | M3-MyM-13d-11
Área = {{A2}} m&lt;sup&gt;2&lt;/sup&gt;| Área = {{A3}} m&lt;sup&gt;2&lt;/sup&gt;
T11 = 3*{{Q1}}
A2 = 6*{{Q1}}*{{Q1}}
A3 = 3*{{Q1}}*{{Q1}}</t>
  </si>
  <si>
    <t>Por último, calcula el área total.
Tabla sin bordes:
M3-MyM-13d-10 (con el lado ? informado con T11) | M3-MyM-13d-11
Área = {{T9}} m&lt;sup&gt;2&lt;/sup&gt; + {{T10}} m&lt;sup&gt;2&lt;/sup&gt; = {{A4}} m&lt;sup&gt;2&lt;/sup&gt;
T11 = 3*{{Q1}}
T9 = 6*{{Q1}}*{{Q1}}
T10 = 3*{{Q1}}*{{Q1}}
A4 = 9*{{Q1}}*{{Q1}}</t>
  </si>
  <si>
    <t>{"id":"M3-MyM-13d-A-2","seed":{"parameters":[{"name":"Q1","label":null,"list":[2,3,4,5]}],"uniques":true},"scaffolding":[{"id":"step-0","stimulus":"&lt;p&gt;Una piscina pública tiene las medidas de esta imagen. Calcula su área.&lt;/p&gt;&lt;div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m&lt;/span&gt;\n\t\t&lt;/div&gt;\n\t&lt;/div&gt;\n&lt;/div&gt;&lt;/div&gt;","template":"Su área mide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t>
  </si>
  <si>
    <t>Un trozo de tela tiene las medidas de esta imagen. Calcula su área. 
(Figura M3-MyM-13d-3)
Su área mide &lt;span class=\"no-break\"&gt;{{A1}} cm&lt;sup&gt;2&lt;/sup&gt;.&lt;/span&gt;</t>
  </si>
  <si>
    <t>{"id":"M3-MyM-13d-A-3","seed":{"parameters":[{"name":"Q1","label":null,"list":[2,3,4,5]}],"uniques":true},"scaffolding":[{"id":"step-0","stimulus":"&lt;p&gt;Un trozo de tela tiene las medidas de esta imagen. Calcula su área.&lt;/p&gt;&lt;div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cm&lt;/span&gt;\n\t\t&lt;/div&gt;\n\t&lt;/div&gt;\n&lt;/div&gt;&lt;/div&gt;","template":"&lt;p&gt;Su área mide &lt;span class=\"no-break\"&gt;{{response}} cm&lt;sup&gt;2&lt;/sup&gt;.&lt;/span&gt;&lt;/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t>
  </si>
  <si>
    <t>M3-MyM-14a</t>
  </si>
  <si>
    <t>Utiliza el calendario</t>
  </si>
  <si>
    <t>Selecciona los meses que tienen 31 días.
{{Q1}} *
{{Q2}} *
{{Q3}}</t>
  </si>
  <si>
    <t>Q1 = List = ["Enero","Mayo", "Marzo","Julio","Octubre", "Agosto","Diciembre"]
Q2 = List = ["Enero","Mayo", "Marzo","Julio","Octubre", "Agosto","Diciembre"]
Q3 = List = ["Febrero","Abril","Junio", "Septiembre","Noviembre"]</t>
  </si>
  <si>
    <t>De los 12 meses que componen un año, 7 tienen 31 días.</t>
  </si>
  <si>
    <t>&lt;p&gt;Utiliza los nudillos de ambos puños para ver qué meses tienen 31 días. Los meses que queden sobre los nudillos tienen 31 días, el resto, 30 días. Febrero es la excepción ya que se compone de 28 o 29 días según sea o no año bisiesto.&lt;/p&gt;
Imagen M3-MyM-14a-1a</t>
  </si>
  <si>
    <t>{
    "id": "M3-MyM-14a-I-1",
    "stimulus": "&lt;p&gt;Selecciona los meses que tienen 31 días.&lt;/p&gt;",
    "hint": "&lt;p&gt;De los 12 meses que componen un año, 7 tienen 31 días.&lt;/p&gt;",
    "feedback": "&lt;p&gt;Utiliza los nudillos de ambos puños para ver qué meses tienen 31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
    "seed": {
        "parameters": [
            {
                "name": "Q1",
                "label": null,
                "list": [
                    "Enero",
                    "Mayo",
                    "Marzo",
                    "Julio",
                    "Octubre",
                    "Agosto",
                    "Diciembre"
                ]
            },
            {
                "name": "Q2",
                "label": null,
                "list": [
                    "Enero",
                    "Mayo",
                    "Marzo",
                    "Julio",
                    "Octubre",
                    "Agosto",
                    "Diciembre"
                ]
            },
            {
                "name": "Q3",
                "label": null,
                "list": [
                    "Febrero",
                    "Abril",
                    "Junio",
                    "Septiembre",
                    "Noviembre"
                ]
            }
        ],
        "calculated": [
            {
                "name": "A1",
                "label": "{{Q1}}"
            },
            {
                "name": "A2",
                "label": "{{Q2}}"
            },
            {
                "name": "A3",
                "label": "{{Q3}}",
                "incorrect": true
            }
        ],
        "uniques": true
    },
    "algorithm": {
        "name": "trueFalse",
        "template": "Multiple choice – multiple response",
        "params": {
            "countCorrect": 2,
            "countIncorrect": 1,
            "showCheckIcon": false,
            "columns": 3
        }
    }
}</t>
  </si>
  <si>
    <t>Selecciona los meses que tienen 30 días.
{{Q1}} *
{{Q2}} *
{{Q3}}</t>
  </si>
  <si>
    <t>Q1 = List = ["Abril","Junio", "Septiembre","Noviembre"]
Q2 = List = ["Abril","Junio", "Septiembre","Noviembre"]
Q3 = List = ["Enero","Febrero","Mayo", "Marzo","Julio","Octubre", "Agosto","Diciembre"]</t>
  </si>
  <si>
    <t>De los 12 meses que componen un año, 4 tienen 30 días.</t>
  </si>
  <si>
    <t>&lt;p&gt;Utiliza los nudillos de ambos puños para ver qué meses tienen 30 días. Los meses que queden sobre los nudillos tienen 31 días, el resto, 30 días. Febrero es la excepción ya que se compone de 28 o 29 días según sea o no año bisiesto.&lt;/p&gt;
Imagen M3-MyM-14a-1a</t>
  </si>
  <si>
    <t>{"id":"M3-MyM-14a-I-2","stimulus":"&lt;p&gt;Selecciona los meses que tienen 30 días.&lt;/p&gt;","hint":"&lt;p&gt;De los 12 meses que componen un año, 4 tienen 30 días.&lt;/p&gt;","feedback":"&lt;p&gt;Utiliza los nudillos de ambos puños para ver qué meses tienen 30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seed":{"parameters":[{"name":"Q1","label":null,"list":["Abril","Junio","Septiembre","Noviembre"]},{"name":"Q2","label":null,"list":["Abril","Junio","Septiembre","Noviembre"]},{"name":"Q3","label":null,"list":["Enero","Febrero","Mayo","Marzo","Julio","Octubre","Agosto","Diciembre"]}],"calculated":[{"name":"A1","label":"{{Q1}}"},{"name":"A2","label":"{{Q2}}"},{"name":"A3","label":"{{Q3}}","incorrect":true}],"uniques":true},"algorithm":{"name":"trueFalse","template":"Multiple choice – multiple response","params":{"countCorrect":2,"countIncorrect":1,"showCheckIcon":false,
            "columns": 3
        }
    }
}</t>
  </si>
  <si>
    <t>Selecciona las afirmaciones correctas.
{{A1}}*
{{A2}}*
{{A7}}*
{{A3}}*
{{A4}}
{{A5}}
{{A6}}
(se ven 3 opciones, 2 correctas)</t>
  </si>
  <si>
    <t>A1 = "Cada 4 años, febrero tiene 29 días."
A7 = "Los años son bisiestos cada 4 años."
A2 = "Un año bisiesto tiene 366 días."
A3 = "Excepto febrero, un mes puede tener 30 o 31 días."
A4 = "Un mes puede tener 7 o 14 días."
A5 = "En los años bisiestos, febrero tiene un día menos."
A6 = "Un año equivale a 365 días o a 11 meses."</t>
  </si>
  <si>
    <t>El calendario permite organizar los días del año en períodos llamados semanas y meses.</t>
  </si>
  <si>
    <t>&lt;p&gt;Cada &lt;b&gt;año&lt;/b&gt; tiene &lt;b&gt;365 días&lt;/b&gt;, excepto cuando es &lt;b&gt;bisiesto,&lt;/b&gt; que tiene &lt;b&gt;366 días.&lt;/b&gt;&lt;/p&gt;&lt;p&gt;Un año está formado por &lt;b&gt;12 meses.&lt;b/&gt;&lt;/p&gt;
Sí falla A4
&lt;p&gt;Excepto febrero, un mes puede tener 30 o 31 días.&lt;/p&gt;
Sí falla A5
&lt;p&gt;En los años bisiestos, febrero tiene un día más.&lt;/p&gt;
Sí falla A6
&lt;p&gt;En un año hay 12 meses.&lt;/p&gt;</t>
  </si>
  <si>
    <t>{"id":"M3-MyM-14a-I-3","stimulus":"&lt;p&gt;Selecciona las afirmaciones correctas.&lt;/p&gt;","hint":"&lt;p&gt;El calendario permite organizar los días del año en períodos llamados semanas y meses.&lt;/p&gt;","feedback":"&lt;p&gt;Cada &lt;b&gt;año&lt;/b&gt; tiene &lt;b&gt;365 días&lt;/b&gt;, excepto cuando es &lt;b&gt;bisiesto,&lt;/b&gt; que tiene &lt;b&gt;366 días.&lt;/b&gt;&lt;/p&gt;&lt;p&gt;Un año está formado por &lt;b&gt;12 meses.&lt;/b&gt;&lt;/p&gt;","seed":{"parameters":[],"calculated":[{"name":"A1","label":"Cada 4 años, febrero tiene 29 días."},{"name":"A7","label":"Los años son bisiestos cada 4 años."},{"name":"A2","label":"Un año bisiesto tiene 366 días."},{"name":"A3","label":"Excepto febrero, un mes puede tener 30 o 31 días."},{"name":"A4","label":"Un mes puede tener 7 o 14 días.","incorrect":true,"feedback":"&lt;p&gt;Excepto febrero, un mes puede tener 30 o 31 días.&lt;/p&gt;"},{"name":"A5","label":"En los años bisiestos, febrero tiene un día menos.","incorrect":true,"feedback":"&lt;p&gt;En los años bisiestos, febrero tiene un día más.&lt;/p&gt;"},{"name":"A6","label":"Un año equivale a 365 días o a 11 meses.","incorrect":true,"feedback":"&lt;p&gt;En un año hay 12 meses.&lt;/p&gt;"}],"uniques":true},"algorithm":{"name":"trueFalse","template":"Multiple choice – multiple response","params":{"countCorrect":2,"countIncorrect":1,"showCheckIcon":true}}}</t>
  </si>
  <si>
    <t>Hoy es {{Q1}} de mayo. ¿Cuántas noches habrá antes del {{Q2}} de julio?
Habrá {{A1}} noches.</t>
  </si>
  <si>
    <t>Hoy es 10 de Mayo, ¿cuántas noches dormiremos antes del 20 de Julio?</t>
  </si>
  <si>
    <r>
      <rPr>
        <rFont val="Calibri"/>
        <color theme="1"/>
        <sz val="12.0"/>
      </rPr>
      <t xml:space="preserve">Q1 = Min = </t>
    </r>
    <r>
      <rPr>
        <rFont val="Calibri"/>
        <color theme="1"/>
        <sz val="12.0"/>
      </rPr>
      <t>2</t>
    </r>
    <r>
      <rPr>
        <rFont val="Calibri"/>
        <color theme="1"/>
        <sz val="12.0"/>
      </rPr>
      <t>; Máx = 31; Step = 1
Q2 = Min = 1; Máx = 31; Step = 1</t>
    </r>
  </si>
  <si>
    <t>A1 = 61-{{Q1}}+{{Q2}}</t>
  </si>
  <si>
    <t>&lt;p&gt;Ayúdate de un calendario:&lt;/p&gt;
Imagen M3-MyM-14a-1</t>
  </si>
  <si>
    <t>&lt;p&gt;Para calcular las noches de este período, suma los {{T1}} días que quedan de mayo, los 30 días del mes de junio y los {{Q2}} días de julio.&lt;/p&gt;&lt;p&gt;{{T1}} + 30 + {{Q2}} = {{A1}} noches&lt;/p&gt;
Imagen M3-MyM-14a-1</t>
  </si>
  <si>
    <t>T1 = 31-{{Q1}}</t>
  </si>
  <si>
    <t>{"id":"M3-MyM-14a-E-1","stimulus":"&lt;p&gt;Hoy es {{Q1}} de mayo. ¿Cuántas noches habrá antes del {{Q2}} de julio?&lt;/p&gt;","template":"&lt;p&gt;Habrá {{response}} noches.&lt;/p&gt;","hint":"&lt;p&gt;Ayúdate de un calendario:&lt;/p&gt;&lt;div style=\"display:flex; justify-content:center;\"&gt;&lt;img src=\"https://blueberry-assets.oneclick.es/M3_MyM_14a_1.svg\" width=\"150%\"&gt;&lt;/img&gt;&lt;/div&gt;","feedback":"&lt;p&gt;Para calcular las noches de este período, suma los {{T1}} días que quedan de mayo, los 30 días del mes de junio y los {{Q2}} días de julio.&lt;/p&gt;&lt;p&gt;{{T1}} + 30 + {{Q2}} = {{A1}} noches&lt;/p&gt;&lt;div style=\"display:flex; justify-content:center;\"&gt;&lt;img src=\"https://blueberry-assets.oneclick.es/M3_MyM_14a_1.svg\" width=\"150%\"&gt;&lt;/img&gt;&lt;/div&gt;","seed":{"parameters":[{"name":"Q1","label":null,"min":2,"max":31,"step":1},{"name":"Q2","label":null,"min":1,"max":31,"step":1}],"calculated":[{"name":"T1","label":"{{function}}","function":"31-{{Q1}}","temp":true},{"name":"A1","label":"{{function}}","function":"61-{{Q1}}+{{Q2}}"}],"uniques":true},"algorithm":{"name":"calculateOperation","params":{"method":"equivLiteral","keyboard":"NUMERICAL"}}}</t>
  </si>
  <si>
    <t>Las vacaciones de Damián en la playa empiezan el {{Q1}} de julio. Sus padres han reservado {{Q2}} noches en un hotel. ¿Cuál será el último día en el hotel?
El último día será el {{A1}} de agosto.</t>
  </si>
  <si>
    <t>Q1 = Min = 26; Máx = 31; Step = 1
Q2 = Min = 7; Máx = 14; Step = 1</t>
  </si>
  <si>
    <t>A1 = {{Q1}} + {{Q2}}-32</t>
  </si>
  <si>
    <t>&lt;p&gt;Ayúdate de un calendario:&lt;/p&gt;
Imagen M3-MyM-14a-2</t>
  </si>
  <si>
    <t>&lt;p&gt;Para saber cuál será el último día, reparte las {{Q2}} noches: {{T1}} en julio y {{T2}} en agosto.&lt;/p&gt;
Imagen M3-MyM-14a-2</t>
  </si>
  <si>
    <t>T1 = 32-{{Q1}}
T2 = {{Q1}} + {{Q2}}-32</t>
  </si>
  <si>
    <t>{"id":"M3-MyM-14a-E-2","stimulus":"&lt;p&gt;Las vacaciones de Damián en la playa empiezan el {{Q1}} de julio. Sus padres han reservado {{Q2}} noches en un hotel. ¿Cuál será el último día en el hotel?&lt;/p&gt;","template":"&lt;p&gt;El último día será el {{response}} de agosto.&lt;/p&gt;","hint":"&lt;p&gt;Ayúdate de un calendario:&lt;/p&gt;&lt;div style=\"display:flex; justify-content:center;\"&gt;&lt;img src=\"https://blueberry-assets.oneclick.es/M3_MyM_14a_2.svg\" width=\"100%\"&gt;&lt;/img&gt;&lt;/div&gt;","feedback":"&lt;p&gt;Para saber cuál será el último día, reparte las {{Q2}} noches: {{T1}} en julio y {{T2}} en agosto.&lt;/p&gt;&lt;div style=\"display:flex; justify-content:center;\"&gt;&lt;img src=\"https://blueberry-assets.oneclick.es/M3_MyM_14a_2.svg\"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t>
  </si>
  <si>
    <t>Hoy es {{Q1}} de noviembre y hace {{Q2}} días fue el cumpleaños de Andrea. ¿Qué día cumple años Andrea?
Cumple años el {{A1}} de octubre.</t>
  </si>
  <si>
    <t>Q1 = Min = 5 ; Máx = 15 ; Step = 1
Q2 = Min = 16 ; Máx = 30 ; Step = 1</t>
  </si>
  <si>
    <t>A1 = 31-{{Q2}}+{{Q1}}</t>
  </si>
  <si>
    <t>&lt;p&gt;Ayúdate de un calendario:&lt;/p&gt;
Imagen M3-MyM-14a-3</t>
  </si>
  <si>
    <t>&lt;p&gt;Para saber cuándo fue su cumpleaños, reparte los {{Q2}} días: {{Q1}} en noviembre y {{T1}} en octubre. Como octubre tiene 31 días, el cumpleaños fue el {{A1}}.&lt;/p&gt;
Imagen M3-MyM-14a-3</t>
  </si>
  <si>
    <t>T1 = {{Q2}}-{{Q1}}</t>
  </si>
  <si>
    <t>{"id":"M3-MyM-14a-E-3","stimulus":"&lt;p&gt;Hoy es {{Q1}} de noviembre y hace {{Q2}} días fue el cumpleaños de Andrea. ¿Qué día cumple años Andrea?&lt;/p&gt;","template":"&lt;p&gt;Cumple años el {{response}} de octubre.&lt;/p&gt;","hint":"&lt;p&gt;Ayúdate de un calendario:&lt;/p&gt;&lt;div style=\"display:flex; justify-content:center;\"&gt;&lt;img src=\"https://blueberry-assets.oneclick.es/M3_MyM_14a_3.svg\" width=\"100%\"&gt;&lt;/img&gt;&lt;/div&gt;","feedback":"&lt;p&gt;Para saber cuándo fue su cumpleaños, reparte los {{Q2}} días: {{Q1}} en noviembre y {{T1}} en octubre. Como octubre tiene 31 días, el cumpleaños fue el {{A1}}.&lt;/p&gt;&lt;div style=\"display:flex; justify-content:center;\"&gt;&lt;img src=\"https://blueberry-assets.oneclick.es/M3_MyM_14a_3.svg\" width=\"85%\"&gt;&lt;/img&gt;&lt;/div&gt;","seed":{"parameters":[{"name":"Q1","label":null,"min":5,"max":15,"step":1},{"name":"Q2","label":null,"min":16,"max":30,"step":1}],"calculated":[{"name":"T1","label":"{{function}}","function":"{{Q2}}-{{Q1}}","temp":true},{"name":"A1","label":"{{function}}","function":"31-{{Q2}}+{{Q1}}"}],"uniques":true},"algorithm":{"name":"calculateOperation","params":{"method":"equivLiteral","keyboard":"NUMERICAL"}}}</t>
  </si>
  <si>
    <t>M3-MyM-14b</t>
  </si>
  <si>
    <t>Establece equivalencias entre años, meses, semanas y días</t>
  </si>
  <si>
    <t>Une las expresiones equivalentes. 
{{Q1}} años :  {{A1}} meses
{{Q2}} años :  {{A2}} días
{{Q3}} semanas  : {{A3}} días</t>
  </si>
  <si>
    <r>
      <rPr>
        <rFont val="Calibri"/>
        <color theme="1"/>
        <sz val="12.0"/>
      </rPr>
      <t xml:space="preserve">{{Q1}} : Mín = 2; Máx = 7 ; Step = 1
{{Q2}}  = List = [2, 3, 4]
{{Q3}} : Mín = 2; Máx = </t>
    </r>
    <r>
      <rPr>
        <rFont val="Calibri"/>
        <color theme="1"/>
        <sz val="12.0"/>
      </rPr>
      <t>11</t>
    </r>
    <r>
      <rPr>
        <rFont val="Calibri"/>
        <color theme="1"/>
        <sz val="12.0"/>
      </rPr>
      <t xml:space="preserve"> ; Step = 1</t>
    </r>
  </si>
  <si>
    <t>A1 = {{Q1}}*12
A2 = {{Q2}}*365
A3 = {{Q3}}*7</t>
  </si>
  <si>
    <t>&lt;p&gt;Un &lt;b&gt;año&lt;/b&gt; equivale a 365 días o 12 meses. Una &lt;b&gt;semana&lt;/b&gt; equivale a 7 días.&lt;/p&gt;</t>
  </si>
  <si>
    <t>&lt;p&gt;Un &lt;b&gt;año&lt;/b&gt; equivale a 365 días o 12 meses.&lt;/p&gt;&lt;p&gt;Una &lt;b&gt;semana&lt;/b&gt; equivale a 7 días.&lt;/p&gt;</t>
  </si>
  <si>
    <t>{"id":"M3-MyM-14b-I-1","stimulus":"&lt;p&gt;Arrastra cada expresión de tiempo hasta su equivalente.&lt;/p&gt;","hint":"&lt;p&gt;Un &lt;b&gt;año&lt;/b&gt; equivale a 365 días o 12 meses. Una &lt;b&gt;semana&lt;/b&gt; equivale a 7 días.&lt;/p&gt;","feedback":"&lt;p&gt;Un &lt;b&gt;año&lt;/b&gt; equivale a 365 días o 12 meses.&lt;/p&gt;&lt;p&gt;Una &lt;b&gt;semana&lt;/b&gt; equivale a 7 días.&lt;/p&gt;","seed":{"parameters":[{"name":"Q1","label":null,"min":2,"max":7,"step":1},{"name":"Q2","label":null,"list":[2,3,4]},{"name":"Q3","label":null,"min":2,"max":11,"step":1}],"calculated":[{"name":"A1","label":"{{Q1}} años","function":"{{Q1}}*12 + ' meses'"},{"name":"A2","label":"{{Q2}} años","function":"{{Q2}}*365 + ' días'"},{"name":"A3","label":"{{Q3}} semanas","function":"{{Q3}}*7 + ' días'"}],"isNumToWords":true,"uniques":true},"algorithm":{"name":"linkOperationResult","params":{"invert":true},"template":"Match list"}}</t>
  </si>
  <si>
    <t>Indica si estas frases son verdaderas o falsas.
{{Q1}} semanas son {{T1}} días. *
{{T2}} meses son {{Q2}} años.*
{{T3}} días son {{Q3}} semanas.*
{{T4}} meses son {{T5}} años.
{{T6}} días son {{T7}} semanas.
{{T8}} días son {{T9}} semanas.
Se ven 3, 2 correctas</t>
  </si>
  <si>
    <r>
      <rPr>
        <rFont val="Calibri"/>
        <color theme="1"/>
        <sz val="12.0"/>
      </rPr>
      <t xml:space="preserve">Q1: Min = 2; Máx = 10 ; Step = 1
Q2 : List = [2, 3, 4]
Q3 : Min = 2; Máx = 9 ; Step = 1
</t>
    </r>
    <r>
      <rPr>
        <rFont val="Calibri"/>
        <color theme="1"/>
        <sz val="12.0"/>
      </rPr>
      <t>Q4: List = [1, 2, 3, 4]
Q5 : Min = 1; Máx = 7 ; Step = 1
Q6 : Min = 1; Máx = 7 ; Step = 1</t>
    </r>
  </si>
  <si>
    <t>T1 = 7*{{Q1}}
T2 = 12*{{Q2}}
T3 = {{Q3}}*7
T4 = {{Q4}}*12
T5 = {{Q4}}+1
T6 = {{Q5}}*7
T7 = {{Q5}}+1
T8 = {{Q6}}*7
T9 = {{Q6}}+3</t>
  </si>
  <si>
    <t>Un &lt;b&gt;año&lt;/b&gt; equivale a 12 meses. Una &lt;b&gt;semana,&lt;/b&gt; a 7 días.</t>
  </si>
  <si>
    <t>&lt;p&gt;Un &lt;b&gt;año&lt;/b&gt; equivale a 12 meses. Una &lt;b&gt;semana,&lt;/b&gt; a 7 días.&lt;/p&gt;
-Si falla A4
&lt;p&gt;{{T4}} meses son {{Q4}} años.&lt;/p&gt;
-Si falla A5
&lt;p&gt;{{T6}} días son {{Q5}} semanas.&lt;/p&gt;
-Si falla A6
&lt;p&gt;{{T8}} días son {{Q6}} semanas.&lt;/p&gt;</t>
  </si>
  <si>
    <t>{"id":"M3-MyM-14b-I-2","stimulus":"&lt;p&gt;Indica si estas frases son verdaderas o falsas.&lt;/p&gt;","hint":"&lt;p&gt;Un &lt;b&gt;año&lt;/b&gt; equivale a 12 meses. Una &lt;b&gt;semana,&lt;/b&gt; a 7 días.&lt;/p&gt;","feedback":"&lt;p&gt;Un &lt;b&gt;año&lt;/b&gt; equivale a 12 meses. Una &lt;b&gt;semana,&lt;/b&gt; a 7 dí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son {{T1}} días."},{"name":"A2","label":"{{T2}} meses son {{Q2}} años."},{"name":"A3","label":"{{T3}} días son {{Q3}} semanas."},{"name":"A4","label":"{{T4}} meses son {{T5}} años.","incorrect":true,"feedback":"&lt;p&gt;{{T4}} meses son {{Q4}} años.&lt;/p&gt;"},{"name":"A5","label":"{{T6}} días son {{T7}} semanas.","incorrect":true,"feedback":"&lt;p&gt;{{T6}} días son {{Q5}} semanas.&lt;/p&gt;"},{"name":"A6","label":"{{T8}} días son {{T9}} semanas.","incorrect":true,"feedback":"&lt;p&gt;{{T8}} días son {{Q6}} semanas.&lt;/p&gt;"}],"uniques":true},"algorithm":{"name":"trueFalse","template":"Choice matrix – inline","params":{"countCorrect":2,"countIncorrect":1,"options":["Verdadero","Falso"]}}}</t>
  </si>
  <si>
    <t>¿A cuántos meses equivalen {{Q1}} años y medio?
A {{A1}} meses.</t>
  </si>
  <si>
    <t>Q1 = Mín = 2; Máx = 9 ; Step = 1</t>
  </si>
  <si>
    <t>A1 = {{Q1}}*12+6</t>
  </si>
  <si>
    <t>Un año equivale a 12 meses.</t>
  </si>
  <si>
    <t>&lt;p&gt;Un año equivale a 12 meses. Por tanto:&lt;/p&gt;&lt;p&gt;{{Q1}} × 12 + 6 = {{A1}} meses&lt;/p&gt;</t>
  </si>
  <si>
    <t>{"id":"M3-MyM-14b-E-1","stimulus":"&lt;p&gt;¿A cuántos meses equivalen {{Q1}} años y medio?&lt;/p&gt;","template":"&lt;p&gt;A {{response}} meses.&lt;/p&gt;","hint":"&lt;p&gt;Un año equivale a 12 meses.&lt;/p&gt;","feedback":"&lt;p&gt;Un año equivale a 12 meses. Por tanto:&lt;/p&gt;&lt;p&gt;{{Q1}} × 12 + 6 = {{A1}} meses&lt;/p&gt;","seed":{"parameters":[{"name":"Q1","label":null,"min":2,"max":9,"step":1}],"calculated":[{"name":"A1","label":"{{function}}","function":"{{Q1}}*12+6"}],"uniques":true},"algorithm":{"name":"calculateOperation","params":{"method":"equivLiteral","keyboard":"NUMERICAL"}}}</t>
  </si>
  <si>
    <t>¿A cuántas semanas equivalen {{T1}} días?
A {{A1}} semanas.</t>
  </si>
  <si>
    <t>T1 = {{Q1}}*7
A1 = {{Q1}}</t>
  </si>
  <si>
    <t>Una semana equivale a 7 días.</t>
  </si>
  <si>
    <t>&lt;p&gt;Una semana equivale a 7 días. Por tanto:&lt;/p&gt;&lt;p&gt;{{T1}} : 7 = {{A1}} semanas&lt;/p&gt;</t>
  </si>
  <si>
    <t>{"id":"M3-MyM-14b-E-2","stimulus":"&lt;p&gt;¿A cuántas semanas equivalen {{T1}} días?&lt;/p&gt;","template":"&lt;p&gt;A {{response}} semanas.&lt;/p&gt;","hint":"&lt;p&gt;Una semana equivale a 7 días.&lt;/p&gt;","feedback":"&lt;p&gt;Una semana equivale a 7 días. Por tanto:&lt;/p&gt;&lt;p&gt;{{T1}} : 7 = {{Q1}} semanas&lt;/p&gt;","seed":{"parameters":[{"name":"Q1","label":null,"min":2,"max":9,"step":1}],"calculated":[{"name":"T1","label":"{{function}}","function":"{{Q1}}*7","temp":"true"},{"name":"A1","label":"{{function}}","function":"{{Q1}}"}],"uniques":true},"algorithm":{"name":"calculateOperation","params":{"method":"equivLiteral","keyboard":"NUMERICAL"}}}</t>
  </si>
  <si>
    <t>¿Cuántos meses son {{Q2}} años?
Son {{A2}} meses.</t>
  </si>
  <si>
    <t>Q2 = Mín = 2; Máx = 5 ; Step = 1</t>
  </si>
  <si>
    <t>A2 = {{Q2}}*12</t>
  </si>
  <si>
    <t>&lt;p&gt;Un año equivale a 12 meses. Por tanto:&lt;/p&gt;&lt;p&gt;{{Q2}} × 12 = {{A2}} meses&lt;/p&gt;</t>
  </si>
  <si>
    <t>{"id":"M3-MyM-14b-E-3","stimulus":"&lt;p&gt;¿Cuántos meses son {{Q2}} años?&lt;/p&gt;","template":"&lt;p&gt;Son {{response}} meses.&lt;/p&gt;","hint":"&lt;p&gt;Un año equivale a 12 meses.&lt;/p&gt;","feedback":"&lt;p&gt;Un año equivale a 12 meses. Por tanto:&lt;/p&gt;&lt;p&gt;{{Q2}} × 12 = {{A1}} meses&lt;/p&gt;","seed":{"parameters":[{"name":"Q2","label":null,"min":2,"max":5,"step":1}],"calculated":[{"name":"A1","label":"{{function}}","function":"{{Q2}}*12"}],"uniques":true},"algorithm":{"name":"calculateOperation","params":{"method":"equivLiteral","keyboard":"NUMERICAL"}}}</t>
  </si>
  <si>
    <t>M3-MyM-15a</t>
  </si>
  <si>
    <t>Expresa la hora que marca un reloj analógico y digital</t>
  </si>
  <si>
    <t>Selecciona la hora que marca este reloj.
Imagen M3-MyM-15a-1
Las siete y cuarto.*
Las once menos veinte.
La una y media.
Las ocho y veinte.
(Se ven 3)</t>
  </si>
  <si>
    <t>En un reloj analógico, la manecilla corta señala las horas y la larga, los minutos.</t>
  </si>
  <si>
    <t>&lt;p&gt;En un reloj analógico, la manecilla corta señala las horas y la larga, los minutos.&lt;/p&gt;</t>
  </si>
  <si>
    <r>
      <rPr>
        <rFont val="Calibri"/>
        <sz val="12.0"/>
      </rPr>
      <t>{"id":"M3-MyM-15a-I-1","stimulus":"&lt;p&gt;Selecciona la hora que marca este reloj.&lt;/p&gt;&lt;div style=\"display:flex; justify-content:center;\"&gt;&lt;img src=\"https://bluebe</t>
    </r>
    <r>
      <rPr>
        <rFont val="Calibri"/>
        <color rgb="FF000000"/>
        <sz val="12.0"/>
      </rPr>
      <t>rry-assets.oneclick.es/M3_MyM_15a_1.svg\" width=\"300\"&gt;&lt;/img&gt;&lt;/div&gt;","hint</t>
    </r>
    <r>
      <rPr>
        <rFont val="Calibri"/>
        <sz val="12.0"/>
      </rPr>
      <t>":"&lt;p&gt;En un reloj analógico, la manecilla corta señala las horas y la larga, los minutos.&lt;/p&gt;","feedback":"&lt;p&gt;En un reloj analógico, la manecilla corta señala las horas y la larga, los minutos.&lt;/p&gt;","seed":{"parameters":[],"calculated":[{"name":"A1","label":"Las siete y cuarto."},{"name":"A2","label":"Las once menos veinte.","incorrect":true},{"name":"A3","label":"La una y media.","incorrect":true},{"name":"A4","label":"Las ocho y veinte.","incorrect":true}],"uniques":true},"algorithm":{"name":"trueFalse","template":"Multiple choice – standard","params":{"countCorrect":1,"countIncorrect":2,"showCheckIcon":false,"columns":3
        }
    }
}</t>
    </r>
  </si>
  <si>
    <t>Selecciona la hora que marca este reloj.
Imagen M3-MyM-15a-2
Las siete y cuarto.
Las once menos veinte.*
La una y media.
Las ocho y veinte.
(Se ven 3)</t>
  </si>
  <si>
    <r>
      <rPr>
        <rFont val="Calibri"/>
        <sz val="12.0"/>
      </rPr>
      <t>{"id":"M3-MyM-15a-I-2","stimulus":"&lt;p&gt;Selecciona la hora que marca este reloj.&lt;/p&gt;&lt;div style=\"display:flex; justify-content:center;\"&gt;&lt;img src=\"https://blue</t>
    </r>
    <r>
      <rPr>
        <rFont val="Calibri"/>
        <color rgb="FF000000"/>
        <sz val="12.0"/>
      </rPr>
      <t>berry-assets.oneclick.es/M3_MyM_15a_2.svg\"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veinte."},{"name":"A3","label":"La una y media.","incorrect":true},{"name":"A4","label":"Las ocho y veinte.","incorrect":true}],"uniques":true},"algorithm":{"name":"trueFalse","template":"Multiple choice – standard","params":{"countCorrect":1,"countIncorrect":2,"showCheckIcon":false,"columns":3
        }
    }
}</t>
    </r>
  </si>
  <si>
    <t>Selecciona la hora que marca este reloj.
Imagen M3-MyM-15a-3
Las siete y cuarto.
Las once menos veinte.
La una y media.*
Las ocho y veinte.
(Se ven 3)</t>
  </si>
  <si>
    <r>
      <rPr>
        <rFont val="Calibri"/>
        <sz val="12.0"/>
      </rPr>
      <t>{"id":"M3-MyM-15a-I-3","stimulus":"&lt;p&gt;Selecciona la hora que marca este reloj.&lt;/p&gt;&lt;div style=\"display:flex; justify-content:center;\"&gt;&lt;img src=\"https://blue</t>
    </r>
    <r>
      <rPr>
        <rFont val="Calibri"/>
        <color rgb="FF000000"/>
        <sz val="12.0"/>
      </rPr>
      <t>berry-assets.oneclick.es/M3_MyM_15a_3.svg\"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media."},{"name":"A4","label":"Las ocho y veinte.","incorrect":true}],"uniques":true},"algorithm":{"name":"trueFalse","template":"Multiple choice – standard","params":{"countCorrect":1,"countIncorrect":2,"showCheckIcon":false,"columns":3
        }
    }
}</t>
    </r>
  </si>
  <si>
    <t>Selecciona la hora que marca este reloj.
Imagen M3-MyM-15a-4
Las siete y cuarto.
Las once menos veinte.
La una y media.
Las ocho y veinte.*
(Se ven 3)</t>
  </si>
  <si>
    <r>
      <rPr>
        <rFont val="Calibri"/>
        <sz val="12.0"/>
      </rPr>
      <t>{"id":"M3-MyM-15a-I-4","stimulus":"&lt;p&gt;Selecciona la hora que marca este reloj.&lt;/p&gt;&lt;div style=\"display:flex; justify-content:center;\"&gt;&lt;img src=\"https://blue</t>
    </r>
    <r>
      <rPr>
        <rFont val="Calibri"/>
        <color rgb="FF000000"/>
        <sz val="12.0"/>
      </rPr>
      <t>berry-assets.oneclick.es/M3_MyM_15a_4.svg\" width=\"300\"&gt;&lt;/img&gt;&lt;/div&gt;","hi</t>
    </r>
    <r>
      <rPr>
        <rFont val="Calibri"/>
        <sz val="12.0"/>
      </rPr>
      <t>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media.","incorrect":true},{"name":"A4","label":"Las ocho y veinte."}],"uniques":true},"algorithm":{"name":"trueFalse","template":"Multiple choice – standard","params":{"countCorrect":1,"countIncorrect":2,"showCheckIcon":false,"columns":3
        }
    }
}</t>
    </r>
  </si>
  <si>
    <t>Selecciona la hora que marca este reloj.
Imagen M3-MyM-15a-5
Las seis menos cuarto.*
Las seis y veinticinco.
Las dos en punto.
Las cuatro y media.
(Se ven 3)</t>
  </si>
  <si>
    <t>En un reloj digital, el número antes de los dos puntos marca la hora y el de después, los minutos.</t>
  </si>
  <si>
    <r>
      <rPr>
        <rFont val="Calibri"/>
        <sz val="12.0"/>
      </rPr>
      <t>{"id":"M3-MyM-15a-I-5","stimulus":"&lt;p&gt;Selecciona la hora que marca este reloj.&lt;/p&gt;&lt;div style=\"display:flex; justify-content:center;\"&gt;&lt;img src=\"https://blue</t>
    </r>
    <r>
      <rPr>
        <rFont val="Calibri"/>
        <color rgb="FF000000"/>
        <sz val="12.0"/>
      </rPr>
      <t>berry-assets.oneclick.es/M3_MyM_15a_5.svg\"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cuarto."},{"name":"A2","label":"Las seis y veinticinco.","incorrect":true},{"name":"A3","label":"Las dos en punto.","incorrect":true},{"name":"A4","label":"Las cuatro y media.","incorrect":true}],"uniques":true},"algorithm":{"name":"trueFalse","template":"Multiple choice – standard","params":{"countCorrect":1,"countIncorrect":2,"showCheckIcon":false,"columns":3
        }
    }
}</t>
    </r>
  </si>
  <si>
    <t>Selecciona la hora que marca este reloj.
Imagen M3-MyM-15a-6
Las seis menos cuarto.
Las seis y veinticinco.*
Las dos en punto.
Las cuatro y media.
(Se ven 3)</t>
  </si>
  <si>
    <r>
      <rPr>
        <rFont val="Calibri"/>
        <sz val="12.0"/>
      </rPr>
      <t>{"id":"M3-MyM-15a-I-6","stimulus":"&lt;p&gt;Selecciona la hora que marca este reloj.&lt;/p&gt;&lt;div style=\"display:flex; justify-content:center;\"&gt;&lt;img src=\"https://blue</t>
    </r>
    <r>
      <rPr>
        <rFont val="Calibri"/>
        <color rgb="FF000000"/>
        <sz val="12.0"/>
      </rPr>
      <t>berry-assets.oneclick.es/M3_MyM_15a_6.svg\"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veinticinco."},{"name":"A3","label":"Las dos en punto.","incorrect":true},{"name":"A4","label":"Las cuatro y media.","incorrect":true}],"uniques":true},"algorithm":{"name":"trueFalse","template":"Multiple choice – standard","params":{"countCorrect":1,"countIncorrect":2,"showCheckIcon":false,"columns":3
        }
    }
}</t>
    </r>
  </si>
  <si>
    <t>Selecciona la hora que marca este reloj.
Imagen M3-MyM-15a-7
Las seis menos cuarto.
Las seis y veinticinco.
Las dos en punto.*
Las cuatro y media.
(Se ven 3)</t>
  </si>
  <si>
    <r>
      <rPr>
        <rFont val="Calibri"/>
        <sz val="12.0"/>
      </rPr>
      <t>{"id":"M3-MyM-15a-I-7","stimulus":"&lt;p&gt;Selecciona la hora que marca este reloj.&lt;/p&gt;&lt;div style=\"display:flex; justify-content:center;\"&gt;&lt;img src=\"https://blue</t>
    </r>
    <r>
      <rPr>
        <rFont val="Calibri"/>
        <color rgb="FF000000"/>
        <sz val="12.0"/>
      </rPr>
      <t>berry-assets.oneclick.es/M3_MyM_15a_7.svg\"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punto."},{"name":"A4","label":"Las cuatro y media.","incorrect":true}],"uniques":true},"algorithm":{"name":"trueFalse","template":"Multiple choice – standard","params":{"countCorrect":1,"countIncorrect":2,"showCheckIcon":false,"columns":3
        }
    }
}</t>
    </r>
  </si>
  <si>
    <t>Selecciona la hora que marca este reloj.
Imagen M3-MyM-15a-8
Las seis menos cuarto.
Las seis y veinticinco.
Las dos en punto.
Las cuatro y media.*
(Se ven 3)</t>
  </si>
  <si>
    <r>
      <rPr>
        <rFont val="Calibri"/>
        <sz val="12.0"/>
      </rPr>
      <t>{"id":"M3-MyM-15a-I-8","stimulus":"&lt;p&gt;Selecciona la hora que marca este reloj.&lt;/p&gt;&lt;div style=\"display:flex; justify-content:center;\"&gt;&lt;img src=\"https://blue</t>
    </r>
    <r>
      <rPr>
        <rFont val="Calibri"/>
        <color rgb="FF000000"/>
        <sz val="12.0"/>
      </rPr>
      <t>berry-assets.oneclick.es/M3_MyM_15a_8.svg\" width=\"300\"&gt;&lt;/img&gt;&lt;/div&gt;","hi</t>
    </r>
    <r>
      <rPr>
        <rFont val="Calibri"/>
        <sz val="12.0"/>
      </rPr>
      <t>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punto.","incorrect":true},{"name":"A4","label":"Las cuatro y media."}],"uniques":true},"algorithm":{"name":"trueFalse","template":"Multiple choice – standard","params":{"countCorrect":1,"countIncorrect":2,"showCheckIcon":false,"columns":3
        }
    }
}</t>
    </r>
  </si>
  <si>
    <t>¿Qué hora marca este reloj? Escríbela con palabras.
Imagen M3-MyM-15a-1
El reloj marca {{A1}}.</t>
  </si>
  <si>
    <t>A1 = "las siete y cuarto"</t>
  </si>
  <si>
    <r>
      <rPr>
        <rFont val="Calibri"/>
        <sz val="12.0"/>
      </rPr>
      <t>{"id":"M3-MyM-15a-E-1","stimulus":"&lt;p&gt;¿Qué hora marca este reloj? Escríbela con palabras.&lt;/p&gt;&lt;div style=\"display:flex; justify-content:center;\"&gt;&lt;img src=\"https://blue</t>
    </r>
    <r>
      <rPr>
        <rFont val="Calibri"/>
        <color rgb="FF000000"/>
        <sz val="12.0"/>
      </rPr>
      <t>berry-assets.oneclick.es/M3_MyM_15a_1.svg\" width=\"300\"&gt;&lt;/img&gt;&lt;/div&gt;","te</t>
    </r>
    <r>
      <rPr>
        <rFont val="Calibri"/>
        <sz val="12.0"/>
      </rPr>
      <t>mplate":"&lt;p&gt;El reloj marca {{response}}.&lt;/p&gt;","hint":"&lt;p&gt;En un reloj analógico, la manecilla corta señala las horas y la larga, los minutos.&lt;/p&gt;","feedback":"&lt;p&gt;En un reloj analógico, la manecilla corta señala las horas y la larga, los minutos.&lt;/p&gt;","seed":{"parameters":[],"calculated":[{"name":"A1","label":"las siete y cuarto"}],"uniques":true},"algorithm":{"name":"calculateOperation","template":"Cloze with text"}}</t>
    </r>
  </si>
  <si>
    <t>¿Qué hora marca este reloj? Escríbela con palabras.
Imagen M3-MyM-15a-2
El reloj marca {{A1}}.</t>
  </si>
  <si>
    <t>A1 = "las once menos veinte"</t>
  </si>
  <si>
    <t>{"id":"M3-MyM-15a-E-2","stimulus":"&lt;p&gt;¿Qué hora marca este reloj? Escríbela con palabras.&lt;/p&gt;&lt;div style=\"display:flex; justify-content:center;\"&gt;&lt;img src=\"https://blueberry-assets.oneclick.es/M3_MyM_15a_2.svg\"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once menos veinte"}],"uniques":true},"algorithm":{"name":"calculateOperation","template":"Cloze with text"}}</t>
  </si>
  <si>
    <t>¿Qué hora marca este reloj? Escríbela con palabras.
Imagen M3-MyM-15a-3
El reloj marca {{A1}}.</t>
  </si>
  <si>
    <t>A1 = "la una y media"</t>
  </si>
  <si>
    <t>{"id":"M3-MyM-15a-E-3","stimulus":"&lt;p&gt;¿Qué hora marca este reloj? Escríbela con palabras.&lt;/p&gt;&lt;div style=\"display:flex; justify-content:center;\"&gt;&lt;img src=\"https://blueberry-assets.oneclick.es/M3_MyM_15a_3.svg\"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 una y media"}],"uniques":true},"algorithm":{"name":"calculateOperation","template":"Cloze with text"}}</t>
  </si>
  <si>
    <t>¿Qué hora marca este reloj? Escríbela con palabras.
Imagen M3-MyM-15a-4
El reloj marca {{A1}}.</t>
  </si>
  <si>
    <t>A1 = "las ocho y veinte"</t>
  </si>
  <si>
    <t>{"id":"M3-MyM-15a-E-4","stimulus":"&lt;p&gt;¿Qué hora marca este reloj? Escríbela con palabras.&lt;/p&gt;&lt;div style=\"display:flex; justify-content:center;\"&gt;&lt;img src=\"https://blueberry-assets.oneclick.es/M3_MyM_15a_4.svg\"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ocho y veinte"}],"uniques":true},"algorithm":{"name":"calculateOperation","template":"Cloze with text"}}</t>
  </si>
  <si>
    <t>¿Qué hora marca este reloj? Escríbela con palabras.
Imagen M3-MyM-15a-5
El reloj marca {{A1}}.</t>
  </si>
  <si>
    <t>A1 = "las seis menos cuarto"</t>
  </si>
  <si>
    <r>
      <rPr>
        <rFont val="Calibri"/>
        <sz val="12.0"/>
      </rPr>
      <t>{"id":"M3-MyM-15a-E-5","stimulus":"&lt;p&gt;¿Qué hora marca este reloj? Escríbela con palabras.&lt;/p&gt;&lt;div style=\"display:flex; justify-content:center;\"&gt;&lt;img src=\"https://blue</t>
    </r>
    <r>
      <rPr>
        <rFont val="Calibri"/>
        <color rgb="FF000000"/>
        <sz val="12.0"/>
      </rPr>
      <t>berry-assets.oneclick.es/M3_MyM_15a_5.svg\"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cuarto"}],"uniques":true},"algorithm":{"name":"calculateOperation","template":"Cloze with text"}}</t>
    </r>
  </si>
  <si>
    <t>¿Qué hora marca este reloj? Escríbela con palabras.
Imagen M3-MyM-15a-6
El reloj marca {{A1}}.</t>
  </si>
  <si>
    <t>A1 = "las seis y veinticinco"</t>
  </si>
  <si>
    <r>
      <rPr>
        <rFont val="Calibri"/>
        <sz val="12.0"/>
      </rPr>
      <t>{"id":"M3-MyM-15a-E-6","stimulus":"&lt;p&gt;¿Qué hora marca este reloj? Escríbela con palabras.&lt;/p&gt;&lt;div style=\"display:flex; justify-content:center;\"&gt;&lt;img src=\"https://blue</t>
    </r>
    <r>
      <rPr>
        <rFont val="Calibri"/>
        <color rgb="FF000000"/>
        <sz val="12.0"/>
      </rPr>
      <t>berry-assets.oneclick.es/M3_MyM_15a_6.svg\"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y veinticinco"}],"uniques":true},"algorithm":{"name":"calculateOperation","template":"Cloze with text"}}</t>
    </r>
  </si>
  <si>
    <t>¿Qué hora marca este reloj? Escríbela con palabras.
Imagen M3-MyM-15a-7
El reloj marca {{A1}}.</t>
  </si>
  <si>
    <t>A1 = "las dos en punto"</t>
  </si>
  <si>
    <r>
      <rPr>
        <rFont val="Calibri"/>
        <sz val="12.0"/>
      </rPr>
      <t>{"id":"M3-MyM-15a-E-7","stimulus":"&lt;p&gt;¿Qué hora marca este reloj? Escríbela con palabras.&lt;/p&gt;&lt;div style=\"display:flex; justify-content:center;\"&gt;&lt;img src=\"https://blue</t>
    </r>
    <r>
      <rPr>
        <rFont val="Calibri"/>
        <color rgb="FF000000"/>
        <sz val="12.0"/>
      </rPr>
      <t>berry-assets.oneclick.es/M3_MyM_15a_7.svg\"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dos en punto"}],"uniques":true},"algorithm":{"name":"calculateOperation","template":"Cloze with text"}}</t>
    </r>
  </si>
  <si>
    <t>¿Qué hora marca este reloj? Escríbela con palabras.
Imagen M3-MyM-15a-8
El reloj marca {{A1}}.</t>
  </si>
  <si>
    <t>A1 = "las cuatro y media"</t>
  </si>
  <si>
    <r>
      <rPr>
        <rFont val="Calibri"/>
        <sz val="12.0"/>
      </rPr>
      <t>{"id":"M3-MyM-15a-E-8","stimulus":"&lt;p&gt;¿Qué hora marca este reloj? Escríbela con palabras.&lt;/p&gt;&lt;div style=\"display:flex; justify-content:center;\"&gt;&lt;img src=\"https://blue</t>
    </r>
    <r>
      <rPr>
        <rFont val="Calibri"/>
        <color rgb="FF000000"/>
        <sz val="12.0"/>
      </rPr>
      <t>berry-assets.oneclick.es/M3_MyM_15a_8.svg\" width=\"300\"&gt;&lt;/img&gt;&lt;/div&gt;","te</t>
    </r>
    <r>
      <rPr>
        <rFont val="Calibri"/>
        <sz val="12.0"/>
      </rPr>
      <t>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cuatro y media"}],"uniques":true},"algorithm":{"name":"calculateOperation","template":"Cloze with text"}}</t>
    </r>
  </si>
  <si>
    <t>M3-MyM-15b</t>
  </si>
  <si>
    <t>Relaciona los conceptos de cuarto de hora, media y tres cuartos de hora con sus equivalencias en minutos</t>
  </si>
  <si>
    <t>Arrastra la solución de esta equivalencia.
{{Q1}} cuartos de hora = {{A1}} minutos</t>
  </si>
  <si>
    <t>Drag and 
drop</t>
  </si>
  <si>
    <t>A1 = {{Q1}}*15
Distractores:
A2 = {{Q1}}*30
A3 = {{Q1}}*60</t>
  </si>
  <si>
    <t>Un cuarto de hora es la cuarta parte de 60 minutos.</t>
  </si>
  <si>
    <t>&lt;p&gt;Un cuarto de hora son 15 minutos. Por tanto:&lt;/p&gt;&lt;p&gt;{{Q1}} cuartos de hora × 15 minutos = {{A1}} minutos&lt;/p&gt;</t>
  </si>
  <si>
    <t>{"id":"M3-MyM-15b-I-1","stimulus":"&lt;p&gt;Arrastra la solución de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t>
  </si>
  <si>
    <t>Arrastra la solución de esta equivalencia.
{{Q2}} medias horas = {{A2}} minutos</t>
  </si>
  <si>
    <t>A2 = {{Q2}}*30
Distractores:
A1 = {{Q2}}*15
A3 = {{Q2}}*60</t>
  </si>
  <si>
    <t>Media hora es la mitad de 60 minutos.</t>
  </si>
  <si>
    <t>&lt;p&gt;Media hora son 30 minutos. Por tanto:&lt;/p&gt;&lt;p&gt;{{Q1}} medias horas × 30 minutos = {{A2}} minutos&lt;/p&gt;</t>
  </si>
  <si>
    <t>{"id":"M3-MyM-15b-I-2","stimulus":"&lt;p&gt;Arrastra la solución de esta equivalencia.&lt;/p&gt;","template":"&lt;p style=\"text-align: center\"&gt;{{Q1}} medias horas = {{response}} minutos&lt;/p&gt;","hint":"&lt;p&gt;Media hora es la mitad de 60 minutos.&lt;/p&gt;","feedback":"&lt;p&gt;Media hora son 30 minutos. Por tanto:&lt;/p&gt;&lt;p style=\"text-align: center\"&gt;{{Q1}} medias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t>
  </si>
  <si>
    <t>Completa esta equivalencia.
{{Q1}} cuartos de hora = {{A1}} minutos</t>
  </si>
  <si>
    <t>A1 = {{Q1}}*15</t>
  </si>
  <si>
    <t>{"id":"M3-MyM-15b-E-1","stimulus":"&lt;p&gt;Completa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minutos&lt;/p&gt;","seed":{"parameters":[{"name":"Q1","label":null,"list":[2,3,4,5]}],"calculated":[{"name":"A1","label":"{{function}}","function":"{{Q1}}*15"}],"uniques":true},"algorithm":{"name":"calculateOperation","params":{"method":"equivLiteral","keyboard":"NUMERICAL"}}}</t>
  </si>
  <si>
    <t>Completa esta equivalencia.
{{Q1}} medias horas = {{A1}} minutos</t>
  </si>
  <si>
    <t>A1 = {{Q1}}*30</t>
  </si>
  <si>
    <t>&lt;p&gt;Media hora son 30 minutos. Por tanto:&lt;/p&gt;&lt;p&gt;{{Q1}} medias horas × 30 minutos = {{A1}} minutos&lt;/p&gt;</t>
  </si>
  <si>
    <t>{"id":"M3-MyM-15b-E-2","stimulus":"&lt;p&gt;Completa esta equivalencia.&lt;/p&gt;","template":"&lt;p style=\"text-align: center\"&gt;{{Q1}} medias horas = {{response}} minutos&lt;/p&gt;","hint":"&lt;p&gt;Media hora es la mitad de 60 minutos.&lt;/p&gt;","feedback":"&lt;p&gt;Media hora son 30 minutos. Por tanto:&lt;/p&gt;&lt;p style=\"text-align: center\"&gt;{{Q1}} medias horas = {{Q1}} × 30 minutos = {{A1}} minutos&lt;/p&gt;","seed":{"parameters":[{"name":"Q1","label":null,"list":[2,3,4,5]}],"calculated":[{"name":"A1","label":"{{function}}","function":"{{Q1}}*30"}],"uniques":true},"algorithm":{"name":"calculateOperation","params":{"method":"equivLiteral","keyboard":"NUMERICAL"}}}</t>
  </si>
  <si>
    <t>Ángela y Sergio han jugado al pádel durante {{T1}} minutos. ¿Cómo se puede reescribir esta duración?
Han jugado durante {{A1}} cuartos de hora y {{A2}} minutos.</t>
  </si>
  <si>
    <t>Q1 = List = 2, 3, 4, 5
Q2 = Mín: 1; Máx: 14; Step: 1</t>
  </si>
  <si>
    <t>T1 = 15*{{Q1}}+{{Q2}}
A1 = {{Q1}}
A2 = {{Q2}}</t>
  </si>
  <si>
    <t>&lt;p&gt;Un cuarto de hora son 15 minutos. Por tanto:&lt;/p&gt;&lt;p&gt;{{T1}} minutos : 15 minutos = {{Q1}} cuartos de hora, resto = {{Q2}} minutos&lt;/p&gt;</t>
  </si>
  <si>
    <t>{"id":"M3-MyM-15b-A-1","stimulus":"&lt;p&gt;Ángela y Sergio han jugado al pádel durante {{T1}} minutos. ¿Cómo se puede reescribir esta duración?&lt;/p&gt;","template":"&lt;p&gt;Han jugado durante {{response}} cuartos de hora y {{response}} minutos.&lt;/p&gt;","hint":"&lt;p&gt;Un cuarto de hora es la cuarta parte de 60 minutos.&lt;/p&gt;","feedback":"&lt;p&gt;Un cuarto de hora son 15 minutos. Por tanto:&lt;/p&gt;&lt;p&gt;{{T1}} minutos : 15 minutos = {{Q1}} cuartos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t>
  </si>
  <si>
    <t>En el cine se está proyectando una película cuya duración es de {{T1}} minutos. ¿Cómo se puede reescribir esta duración?
La película dura {{A1}} medias horas y {{A2}} minutos.</t>
  </si>
  <si>
    <t>Q1 = List = 2, 3, 4
Q2 = Mín: 1; Máx: 29; Step: 1</t>
  </si>
  <si>
    <t>T1 = 30*{{Q1}}+{{Q2}}
A1 = {{Q1}}
A2 = {{Q2}}</t>
  </si>
  <si>
    <t>&lt;p&gt;Media hora son 30 minutos. Por tanto:&lt;/p&gt;&lt;p&gt;{{T1}} minutos : 30 minutos = {{Q1}} medias horas, resto = {{Q2}} minutos&lt;/p&gt;</t>
  </si>
  <si>
    <t>{"id":"M3-MyM-15b-A-2","stimulus":"&lt;p&gt;En el cine se está proyectando una película cuya duración es de {{T1}} minutos. ¿Cómo se puede reescribir esta duración?&lt;/p&gt;","template":"&lt;p&gt;La película dura {{response}} medias horas y {{response}} minutos.&lt;/p&gt;","hint":"&lt;p&gt;Media hora es la mitad de 60 minutos.&lt;/p&gt;","feedback":"&lt;p&gt;Media hora son 30 minutos. Por tanto:&lt;/p&gt;&lt;p&gt;{{T1}} minutos : 30 minutos = {{Q1}} medias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t>
  </si>
  <si>
    <t>Esther asiste a un curso de inglés cuyas clases duran tres cuartos de hora. Si en el último mes ha asistido a {{Q1}} clases, calcula los minutos totales que ha recibido clase.
Ha recibido {{A1}} minutos de clase.</t>
  </si>
  <si>
    <t>Q1 = Mín = 4; Máx = 8; Step =1</t>
  </si>
  <si>
    <t>A1 = {{Q1}}*45</t>
  </si>
  <si>
    <t>Tres cuartos de hora son 45 minutos.</t>
  </si>
  <si>
    <t>&lt;p&gt;Tres cuartos de hora son 45 minutos. Por tanto:&lt;/p&gt;&lt;p&gt;45 minutos × {{Q1}} clases = {{A1}} minutos&lt;/p&gt;</t>
  </si>
  <si>
    <t>{"id":"M3-MyM-15b-A-3","stimulus":"&lt;p&gt;Esther asiste a un curso de inglés cuyas clases duran tres cuartos de hora. Si en el último mes ha asistido a {{Q1}} clases, calcula los minutos totales que ha recibido clase.&lt;/p&gt;","template":"&lt;p&gt;Ha recibido {{response}} minutos de clase.&lt;/p&gt;","hint":"&lt;p&gt;Tres cuartos de hora son 45 minutos.&lt;/p&gt;","feedback":"&lt;p&gt;Tres cuartos de hora son 45 minutos. Por tanto:&lt;/p&gt;&lt;p&gt;45 minutos × {{Q1}} clases = {{A1}} minutos&lt;/p&gt;","seed":{"parameters":[{"name":"Q1","label":null,"min":4,"max":8,"step":1}],"calculated":[{"name":"A1","label":"{{function}}","function":"{{Q1}}*45"}],"uniques":true},"algorithm":{"name":"calculateOperation","params":{"method":"equivLiteral","keyboard":"NUMERICAL"}}}</t>
  </si>
  <si>
    <t>M3-MyM-15c</t>
  </si>
  <si>
    <t>Establece las equivalencias entre las diferentes unidades de tiempo</t>
  </si>
  <si>
    <t>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class=\"no-break\"&gt;{{T4}} h&lt;/span&gt; = &lt;span class=\"no-break\"&gt;{{Q4}} min&lt;/span&gt;
&lt;span class=\"no-break\"&gt;{{Q5}} min&lt;/span&gt; = &lt;span class=\"no-break\"&gt;{{T5}} h&lt;/span&gt;
&lt;span class=\"no-break\"&gt;{{Q6}} s&lt;/span&gt; = &lt;span class=\"no-break\"&gt;{{T6}} min&lt;/span&gt;
(Se ven 3 opciones, 1 correcta; etiquetas: Correcto | Incorrecto)</t>
  </si>
  <si>
    <t>Q1-Q6: Mín: 1; Máx: 10; Step: 1</t>
  </si>
  <si>
    <t>T1 = {{Q1}}*60 
T2 = {{Q2}}*60 
T3 = {{Q3}}*60
T4 = {{Q4}}*60
T5 = {{Q5}}*60
T6 = {{Q6}}*60</t>
  </si>
  <si>
    <t>&lt;p&gt;Las equivalencias entre las unidades de tiempo son:&lt;/p&gt;&lt;p&gt;1 h = 60 min&lt;/p&gt;&lt;p&gt;1 min = 60 s&lt;/p&gt;</t>
  </si>
  <si>
    <t>&lt;p&gt;Las equivalencias entre las unidades de tiempo son:&lt;/p&gt;&lt;p&gt;1 h = 60 min&lt;/p&gt;&lt;p&gt;1 min = 60 s&lt;/p&gt;
-SI falla A4
&lt;p&gt;La equivalencia correcta es:&lt;/p&gt;&lt;p&gt;&lt;span class=\"no-break\"&gt;{{Q4}} h&lt;/span&gt; = &lt;span class=\"no-break\"&gt;{{T4}} min&lt;/span&gt;&lt;/p&gt;
-Si falla A5
&lt;p&gt;La equivalencia correcta es:&lt;/p&gt;&lt;p&gt;&lt;span class=\"no-break\"&gt;{{T5}} min&lt;/span&gt; = &lt;span class=\"no-break\"&gt;{{Q5}} h&lt;/span&gt;&lt;/p&gt;
-Sí falla A6
&lt;p&gt;La equivalencia correcta es:&lt;/p&gt;&lt;p&gt;&lt;span class=\"no-break\"&gt;{{T6}} s&lt;/span&gt; = &lt;span class=\"no-break\"&gt;{{Q6}} min&lt;/span&gt;&lt;/p&gt;</t>
  </si>
  <si>
    <t>{"id":"M3-MyM-15c-I-1","stimulus":"&lt;p&gt;Selecciona si las siguientes equivalencias son correctas o no.&lt;/p&gt;","hint":"&lt;p&gt;Las equivalencias entre las unidades de tiempo son:&lt;/p&gt;&lt;p style=\"text-align: center\"&gt;1 h = 60 min&lt;/p&gt;&lt;p style=\"text-align: center\"&gt;1 min = 60 s&lt;/p&gt;","feedback":"&lt;p&gt;Las equivalencias entre las unidades de tiempo son:&lt;/p&gt;&lt;p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min&lt;/span&gt;","incorrect":true,"feedback":"&lt;p&gt;La equivalencia correcta es:&lt;/p&gt;&lt;p&gt;&lt;span class=\"no-break\"&gt;{{Q4}} h&lt;/span&gt; = &lt;span class=\"no-break\"&gt;{{T4}} min&lt;/span&gt;&lt;/p&gt;"},{"name":"A5","label":"&lt;span class=\"no-break\"&gt;{{Q5}} min&lt;/span&gt; = &lt;span class=\"no-break\"&gt;{{T5}} h&lt;/span&gt;","incorrect":true,"feedback":"&lt;p&gt;La equivalencia correcta es:&lt;/p&gt;&lt;p&gt;&lt;span class=\"no-break\"&gt;{{T5}} min&lt;/span&gt; = &lt;span class=\"no-break\"&gt;{{Q5}} h&lt;/span&gt;&lt;/p&gt;"},{"name":"A6","label":"&lt;span class=\"no-break\"&gt;{{Q6}} s&lt;/span&gt; = &lt;span class=\"no-break\"&gt;{{T6}} min&lt;/span&gt;","incorrect":true,"feedback":"&lt;p&gt;La equivalencia correcta es:&lt;/p&gt;&lt;p&gt;&lt;span class=\"no-break\"&gt;{{T6}} s&lt;/span&gt; = &lt;span class=\"no-break\"&gt;{{Q6}} min&lt;/span&gt;&lt;/p&gt;"}],"uniques":true},"algorithm":{"name":"trueFalse","template":"Choice matrix – inline","params":{"countCorrect":1,"countIncorrect":2,"options":["Correcto","Incorrecto"]}}}</t>
  </si>
  <si>
    <t>Completa la siguiente equivalencia.
&lt;span class=\"no-break\"&gt;{{Q1}} h&lt;/span&gt; = &lt;span class=\"no-break\"&gt;{{A1}} min&lt;/span&gt;</t>
  </si>
  <si>
    <t>Q1: List: [1; 2, 3, 4, 5]</t>
  </si>
  <si>
    <t xml:space="preserve">A1 = {{Q1}}*60 </t>
  </si>
  <si>
    <t>&lt;p&gt;La equivalencia entre horas y minutos es:&lt;/p&gt;&lt;p&gt;1 h = 60 min&lt;/p&gt;</t>
  </si>
  <si>
    <t>&lt;p&gt;La equivalencia se calcula de esta manera:&lt;/p&gt;&lt;p&gt;{{Q1}} h × 60 = {{A1}} min&lt;/p&gt;</t>
  </si>
  <si>
    <t>{
    "id": "M3-MyM-15c-E-1",
    "stimulus": "&lt;p&gt;Completa la siguiente equivalencia.&lt;/p&gt;",
    "template": "&lt;p style=\"text-align: center\"&gt;&lt;span class=\"no-break\"&gt;{{Q1}} h&lt;/span&gt; = &lt;span class=\"no-break\"&gt;{{response}} min&lt;/span&gt;&lt;p&gt;",
    "hint": "&lt;p&gt;La equivalencia entre horas y minutos es:&lt;/p&gt;&lt;p style=\"text-align: center\"&gt;1 h = 60 min&lt;/p&gt;",
    "feedback": "&lt;p&gt;La equivalencia se calcula de esta manera:&lt;/p&gt;&lt;p style=\"text-align: center\"&gt;{{Q1}} h × 60 = {{A1}} min&lt;/p&gt;",
    "seed": {
        "parameters": [
            {
                "name": "Q1",
                "label": null,
                "list": [
                    1,
                    2,
                    3,
                    4,
                    5
                ]
            }
        ],
        "calculated": [
            {
                "name": "A1",
                "label": "{{function}}",
                "function": "{{Q1}}*60"
            }
        ],
        "uniques": true
    },
    "algorithm": {
        "name": "calculateOperation",
        "params": {
            "method": "equivLiteral",
            "keyboard": "NUMERICAL"
        }
    }
}</t>
  </si>
  <si>
    <t>Completa la siguiente equivalencia.
&lt;span class=\"no-break\"&gt;{{T1}} min&lt;/span&gt; = &lt;span class=\"no-break\"&gt;{{A1}} h&lt;/span&gt;</t>
  </si>
  <si>
    <t>T1 = {{Q1}}*60
A1 = {{Q1}}</t>
  </si>
  <si>
    <t>&lt;p&gt;La equivalencia se calcula de esta manera:&lt;/p&gt;&lt;p&gt;{{Q1}} min : 60 = {{A1}} h&lt;/p&gt;</t>
  </si>
  <si>
    <t>{
    "id": "M3-MyM-15c-E-2",
    "stimulus": "&lt;p&gt;Completa la siguiente equivalencia.&lt;/p&gt;",
    "template": "&lt;p style=\"text-align: center\"&gt;&lt;span class=\"no-break\"&gt;{{T1}} min&lt;/span&gt; = &lt;span class=\"no-break\"&gt;{{response}} h&lt;/span&gt;&lt;/p&gt;",
    "hint": "&lt;p&gt;La equivalencia entre horas y minutos es:&lt;/p&gt;&lt;p style=\"text-align: center\"&gt;1 h = 60 min&lt;/p&gt;",
    "feedback": "&lt;p&gt;La equivalencia se calcula de esta manera:&lt;/p&gt;&lt;p&gt;{{T1}}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t>
  </si>
  <si>
    <t>Completa la siguiente equivalencia.
&lt;span class=\"no-break\"&gt;{{T1}} s&lt;/span&gt; = &lt;span class=\"no-break\"&gt;{{A1}} min&lt;/span&gt;</t>
  </si>
  <si>
    <t>&lt;p&gt;La equivalencia entre minutos y segundos es:&lt;/p&gt;&lt;p&gt;1 min = 60 s&lt;/p&gt;</t>
  </si>
  <si>
    <t>&lt;p&gt;La equivalencia se calcula de esta manera:&lt;/p&gt;&lt;p&gt;{{Q1}} s : 60 = {{A1}} min&lt;/p&gt;</t>
  </si>
  <si>
    <t>{"id":"M3-MyM-15c-E-3","stimulus":"&lt;p&gt;Completa la siguiente equivalencia.&lt;/p&gt;","template":"&lt;p style=\"text-align: center\"&gt;&lt;span class=\"no-break\"&gt;{{T1}} s&lt;/span&gt; = &lt;span class=\"no-break\"&gt;{{response}} min&lt;/span&gt;&lt;/p&gt;","hint":"&lt;p&gt;La equivalencia entre minutos y segundos es:&lt;/p&gt;&lt;p style=\"text-align: center\"&gt;1 min = 60 s&lt;/p&gt;","feedback":"&lt;p&gt;La equivalencia se calcula de esta manera:&lt;/p&gt;&lt;p&gt;{{T1}} s : 60 = {{A1}} min&lt;/p&gt;","seed":{"parameters":[{"name":"Q1","label":null,"list":[1,2,3,4,5]}],"calculated":[{"name":"T1","label":"{{function}}","function":"{{Q1}}*60","temp":true},{"name":"A1","label":"{{function}}","function":"{{Q1}}"}],"uniques":true},"algorithm":{"name":"calculateOperation","params":{"method":"equivLiteral","keyboard":"NUMERICAL"}}}</t>
  </si>
  <si>
    <t>Completa la siguiente equivalencia.
&lt;span class=\"no-break\"&gt;{{Q1}} min&lt;/span&gt; = &lt;span class=\"no-break\"&gt;{{A1}} s&lt;/span&gt;</t>
  </si>
  <si>
    <t>&lt;p&gt;La equivalencia se calcula de esta manera:&lt;/p&gt;&lt;p&gt;{{Q1}} min × 60 = {{A1}} s&lt;/p&gt;</t>
  </si>
  <si>
    <t>{"id":"M3-MyM-15c-E-4","stimulus":"&lt;p&gt;Completa la siguiente equivalencia.&lt;/p&gt;","template":"&lt;p style=\"text-align: center\"&gt;&lt;span class=\"no-break\"&gt;{{Q1}} min&lt;/span&gt; = &lt;span class=\"no-break\"&gt;{{response}} s&lt;/span&gt;&lt;/p&gt;","hint":"&lt;p&gt;La equivalencia entre minutos y segundos es:&lt;/p&gt;&lt;p style=\"text-align: center\"&gt;1 min = 60 s&lt;/p&gt;","feedback":"&lt;p&gt;La equivalencia se calcula de esta manera:&lt;/p&gt;&lt;p style=\"text-align: center\"&gt;{{Q1}} min × 60 = {{A1}} s&lt;/p&gt;","seed":{"parameters":[{"name":"Q1","label":null,"list":[1,2,3,4,5]}],"calculated":[{"name":"A1","label":"{{function}}","function":"{{Q1}}*60"}],"uniques":true},"algorithm":{"name":"calculateOperation","params":{"method":"equivLiteral","keyboard":"NUMERICAL"}}}</t>
  </si>
  <si>
    <t>Miguel ha llegado al estadio &lt;span class=\"no-break\"&gt;{{Q1}} s&lt;/span&gt; antes de que empiece el concierto. ¿A cuántos minutos equivale este tiempo?
Ha llegado &lt;span class=\"no-break\"&gt;{{A1}} min&lt;/span&gt; antes.</t>
  </si>
  <si>
    <t>Q1: Mín: 300; Máx: 2700; Step: 60</t>
  </si>
  <si>
    <t>A1 = {{Q1}}/60</t>
  </si>
  <si>
    <t>¿Cuántos segundos antes llegó Miguel al concierto?
Llegó {{A2}} s antes.
(Cloze with Math)
A2:  {{Q1}}</t>
  </si>
  <si>
    <t>¿Qué pide el enunciado?
Expresar los segundos en minutos.*
Expresar los segundos en horas.
Expresar los minutos en segundos.
(Single choice)</t>
  </si>
  <si>
    <t>Para convertir los segundos en minutos, ¿cuál es la equivalencia correcta?
1 min = 60 s*
60 min = 1 s
1 min = 3 600 s
(Single choice)</t>
  </si>
  <si>
    <t>Utiliza la equivalencia del paso anterior para calcular cuántos minutos antes llegó Miguel al concierto.
{{Q1}} s : 60 = {{A3}} min
(Close with Math)
A3 = {{Q1}}/60</t>
  </si>
  <si>
    <t>{"id":"M3-MyM-15c-A-1","seed":{"parameters":[{"name":"Q1","label":null,"min":300,"max":2700,"step":60}],"uniques":true},"scaffolding":[{"id":"step-0","stimulus":"&lt;p&gt;Miguel ha llegado al estadio &lt;span class=\"no-break\"&gt;{{Q1}} s&lt;/span&gt; antes de que empiece el concierto. ¿A cuántos minutos equivale este tiempo?&lt;/p&gt;","template":"&lt;p&gt;Ha llegado &lt;span class=\"no-break\"&gt;{{response}} min&lt;/span&gt; antes.&lt;/p&gt;","seed":{"calculated":[{"name":"0-A1","label":"{{function}}","function":"{{Q1}}/60"}]},"algorithm":{"name":"calculateOperation","params":{"method":"equivLiteral","keyboard":"NUMERICAL"}}},{"id":"step-1","stimulus":"&lt;p&gt;¿Cuántos segundos antes llegó Miguel al concierto?&lt;/p&gt;","template":"&lt;p&gt;Llegó {{response}} s antes.&lt;/p&gt;","seed":{"calculated":[{"name":"1-A1","label":"{{function}}","function":"{{Q1}}"}]},"algorithm":{"name":"calculateOperation","params":{"method":"equivLiteral","keyboard":"NUMERICAL"}}},{"id":"step-2","stimulus":"&lt;p&gt;¿Qué pide el enunciado?&lt;/p&gt;","seed":{"calculated":[{"name":"2-A1","label":"&lt;p&gt;Expresar los segundos en minutos.&lt;/p&gt;"},{"name":"2-A2","label":"&lt;p&gt;Expresar los segundos en horas.&lt;/p&gt;","incorrect":true},{"name":"2-A3","label":"&lt;p&gt;Expresar los minutos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minutos antes llegó Miguel al concierto.&lt;/p&gt;","template":"&lt;p style=\"text-align: center\"&gt;{{Q1}} s : 60 = {{response}} min&lt;/p&gt;","seed":{"calculated":[{"name":"4-A1","label":"{{function}}","function":"{{Q1}}/60"}]},"algorithm":{"name":"calculateOperation","params":{"method":"equivLiteral","keyboard":"NUMERICAL"}}}]}</t>
  </si>
  <si>
    <t>Un trayecto en tren a París ha durado &lt;span class=\"no-break\"&gt;{{Q1}} h.&lt;/span&gt;. ¿A cuántos minutos equivale este tiempo?
El trayecto ha durado &lt;span class=\"no-break\"&gt;{{A1}} min.&lt;/span&gt;</t>
  </si>
  <si>
    <t>Q1: Mín: 1; Máx: 15; Step: 1</t>
  </si>
  <si>
    <t>A1 = {{Q1}}*60</t>
  </si>
  <si>
    <t>¿Cuánto tiempo ha durado el trayecto a París?
El trayecto ha sido de {{A2}} h.
(Cloze with Math)
A2 = {{Q1}}</t>
  </si>
  <si>
    <t>¿Qué pide el enunciado?
Expresar la duración del trayecto en minutos.*
Expresar la duración del trayecto en segundos.
Expresar la duración del trayecto en horas.
(Single choice)</t>
  </si>
  <si>
    <t>Para convertir las horas en minutos, ¿cuál es la equivalencia correcta?
1 h = 60 min*
1 h = 3 600 min
60 h = 1 min
(Single choice)</t>
  </si>
  <si>
    <t>Utiliza la equivalencia del paso anterior para calcular cuántos minutos ha durado el trayecto.
{{Q1}} h × 60 = {{A3}} min
(Close with Math)
A3 = {{Q1}}*60</t>
  </si>
  <si>
    <t>{"id":"M3-MyM-15c-A-2","seed":{"parameters":[{"name":"Q1","label":null,"min":1,"max":15,"step":1}],"uniques":true},"scaffolding":[{"id":"step-0","stimulus":"&lt;p&gt;Un trayecto en tren a París ha durado &lt;span class=\"no-break\"&gt;{{Q1}} h&lt;/span&gt;. ¿A cuántos minutos equivale este tiempo?&lt;/p&gt;","template":"&lt;p&gt;El trayecto ha durado &lt;span class=\"no-break\"&gt;{{response}} min.&lt;/span&gt;&lt;/p&gt;","seed":{"calculated":[{"name":"0-A1","label":"{{function}}","function":"{{Q1}}*60"}]},"algorithm":{"name":"calculateOperation","params":{"method":"equivLiteral","keyboard":"NUMERICAL"}}},{"id":"step-1","stimulus":"&lt;p&gt;¿Cuánto tiempo ha durado el trayecto a París?&lt;/p&gt;","template":"&lt;p&gt;El trayecto ha sido de {{response}} h.&lt;/p&gt;","seed":{"calculated":[{"name":"1-A1","label":"{{function}}","function":"{{Q1}}"}]},"algorithm":{"name":"calculateOperation","params":{"method":"equivLiteral","keyboard":"NUMERICAL"}}},{"id":"step-2","stimulus":"&lt;p&gt;¿Qué pide el enunciado?&lt;/p&gt;","seed":{"calculated":[{"name":"2-A1","label":"&lt;p&gt;Expresar la duración del trayecto en minutos.&lt;/p&gt;"},{"name":"2-A2","label":"&lt;p&gt;Expresar la duración del trayecto en segundos.&lt;/p&gt;","incorrect":true},{"name":"2-A3","label":"&lt;p&gt;Expresar la duración del trayecto en horas.&lt;/p&gt;","incorrect":true}]},"algorithm":{"name":"trueFalse","template":"Multiple choice – standard"}},{"id":"step-3","stimulus":"&lt;p&gt;Para convertir las horas en minutos, ¿cuál es la equivalencia correcta?&lt;/p&gt;","seed":{"calculated":[{"name":"3-A1","label":"&lt;p style=\"text-align: center\"&gt;1 h = 60 min&lt;/p&gt;"},{"name":"2-A2","label":"&lt;p style=\"text-align: center\"&gt;1 h = 3 600 min&lt;/p&gt;","incorrect":true},{"name":"2-A3","label":"&lt;p&gt;60 h = 1 min&lt;/p&gt;","incorrect":true}]},"algorithm":{"name":"trueFalse","template":"Multiple choice – standard"}},{"id":"step-4","stimulus":"&lt;p&gt;Utiliza la equivalencia del paso anterior para calcular cuántos minutos ha durado el trayecto.&lt;/p&gt;","template":"&lt;p style=\"text-align: center\"&gt;{{Q1}} h × 60 = {{response}} min&lt;/p&gt;","seed":{"calculated":[{"name":"4-A1","label":"{{function}}","function":"{{Q1}}*60"}]},"algorithm":{"name":"calculateOperation","params":{"method":"equivLiteral","keyboard":"NUMERICAL"}}}]}</t>
  </si>
  <si>
    <t>El tiempo de espera estimado para la compra de unas entradas es de &lt;span class=\"no-break\"&gt;{{Q1}} s.&lt;/span&gt; ¿A cuántos minutos equivalen?
El tiempo de espera es de &lt;span class=\"no-break\"&gt;{{A1}} min.&lt;/span&gt;</t>
  </si>
  <si>
    <t>Q1: Mín: 600; Máx: 2700; Step: 60</t>
  </si>
  <si>
    <t>¿Cuántos segundos dura la espera para la compra de entradas?
El tiempo de espera es de {{A2}} s.
(Cloze with Math)
A2 = {{Q1}}</t>
  </si>
  <si>
    <t>¿Qué pide el enunciado?
Expresar el tiempo de espera en minutos.*
Expresar el tiempo de espera en horas.
Expresar el tiempo de espera en segundos.
(Single choice)</t>
  </si>
  <si>
    <t>Utiliza la equivalencia del paso anterior para calcular cuántos son los minutos de espera.
{{Q1}} s : 60 = {{A3}} min
(Close with Math)
A3 = {{Q1}}/60</t>
  </si>
  <si>
    <t>{"id":"M3-MyM-15c-A-3","seed":{"parameters":[{"name":"Q1","label":null,"min":600,"max":2700,"step":60}],"uniques":true},"scaffolding":[{"id":"step-0","stimulus":"&lt;p&gt;El tiempo de espera estimado para la compra de unas entradas es de &lt;span class=\"no-break\"&gt;{{Q1}} s.&lt;/span&gt; ¿A cuántos minutos equivalen?&lt;/p&gt;","template":"&lt;p&gt;El tiempo de espera es de &lt;span class=\"no-break\"&gt;{{response}} min.&lt;/span&gt;&lt;/p&gt;","seed":{"calculated":[{"name":"0-A1","label":"{{function}}","function":"{{Q1}}/60"}]},"algorithm":{"name":"calculateOperation","params":{"method":"equivLiteral","keyboard":"NUMERICAL"}}},{"id":"step-1","stimulus":"&lt;p&gt;¿Cuántos segundos dura la espera para la compra de entradas?&lt;/p&gt;","template":"&lt;p&gt;El tiempo de espera es de {{response}} s.&lt;/p&gt;","seed":{"calculated":[{"name":"1-A1","label":"{{function}}","function":"{{Q1}}"}]},"algorithm":{"name":"calculateOperation","params":{"method":"equivLiteral","keyboard":"NUMERICAL"}}},{"id":"step-2","stimulus":"&lt;p&gt;¿Qué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son los minutos de espera.&lt;/p&gt;","template":"&lt;p style=\"text-align: center\"&gt;{{Q1}} s : 60 = {{response}} min&lt;/p&gt;","seed":{"calculated":[{"name":"4-A1","label":"{{function}}","function":"{{Q1}}/60"}]},"algorithm":{"name":"calculateOperation","params":{"method":"equivLiteral","keyboard":"NUMERICAL"}}}]}</t>
  </si>
  <si>
    <t>M3-MyM-15d</t>
  </si>
  <si>
    <t>Suma y resta de intervalos de hora</t>
  </si>
  <si>
    <t>Escoge el resultado de esta operación.
{{Q1}} h y {{Q2}} min + {{Q3}} h y {{Q4}} min = {{grupo1}} h y {{grupo2}} min</t>
  </si>
  <si>
    <t>Q1: Mín: 1; Máx: 10; Step: 1
Q2: Mín: 5; Máx: 30; Step: 
Q3: Mín: 1; Máx: 10; Step: 1
Q4: Mín: 5; Máx: 29; Step: 1</t>
  </si>
  <si>
    <t>{{grupo1}} = {{A1}}* | {{A2}} | {{A3}}
A1 = {{Q1}}+{{Q3}}
A2 = {{Q1}}+{{Q2}}
A3 = {{Q2}}+{{Q4}}
{{grupo2}} = {{A4}} *| {{A5}} | {{A6}}
A4 = {{Q2}}+{{Q4}}
A5 = {{Q3}}+{{Q4}}
A6 = {{Q1}}+{{Q3}}</t>
  </si>
  <si>
    <t>Suma las horas y los minutos por separado.</t>
  </si>
  <si>
    <t>&lt;p&gt;Al sumar intervalos de tiempo, opera con las horas y los minutos por separado.&lt;/p&gt;&lt;p&gt;{{Q1}} h + {{Q3}} h = {{A1}} h&lt;/p&gt;&lt;p&gt;{{Q2}} min + {{Q4}} min = {{A4}} min&lt;/p&gt;</t>
  </si>
  <si>
    <t>{"id":"M3-MyM-15d-I-1","stimulus":"&lt;p&gt;Escoge el resultado de esta operación.&lt;/p&gt;","template":"&lt;p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t>
  </si>
  <si>
    <t>Escoge el resultado de esta operación.
{{T1}} h y {{T2}} min − {{Q3}} h y {{Q4}} min = {{grupo1}} h y {{grupo2}} min</t>
  </si>
  <si>
    <t>Q1: Mín: 2; Máx: 5; Step: 1
Q2: Mín: 5; Máx: 29; Step: 1
Q3: Mín: 2; Máx: 5; Step: 1
Q4: Mín: 5; Máx: 29; Step: 1</t>
  </si>
  <si>
    <t>T1 = {{Q1}}+{{Q3}}
T2 = {{Q2}}+{{Q4}}
{{grupo3}} = {{A7}} | {{A8}} | {{A9}}
A7 = {{Q1}}*
A8 = {{T1}}+{{Q3}}
A9 = {{T1}}+{{T2}}
{{grupo4}} = {{A10}} | {{A11}} | {{A12}}
A10 = {{Q2}}*
A11 = {{T2}}+{{Q4}}
A12 = {{Q3}}+{{Q4}}</t>
  </si>
  <si>
    <t>Resta las horas y los minutos por separado.</t>
  </si>
  <si>
    <t>&lt;p&gt;Al restar intervalos de tiempo, opera con las horas y los minutos por separado.&lt;/p&gt;&lt;p&gt;{{T1}} h − {{Q3}} h = {{Q1}} h&lt;/p&gt;&lt;p&gt;{{T2}} min − {{Q4}} min = {{Q2}} min&lt;/p&gt;</t>
  </si>
  <si>
    <t>{"id":"M3-MyM-15d-I-2","stimulus":"&lt;p&gt;Escoge el resultado de esta operación.&lt;/p&gt;","template":"&lt;p style=\"text-align: center\"&gt;{{T1}} h y {{T2}} min − {{Q3}} h y {{Q4}} min = {{response}} h y {{response}} min&lt;/p&gt;","hint":"&lt;p&gt;Resta las horas y los minutos por separado.&lt;/p&gt;","feedback":"&lt;p&gt;Al restar intervalos de tiempo, opera con las horas y los minutos por separado.&lt;/p&gt;&lt;p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t>
  </si>
  <si>
    <t>Calcula la siguiente suma.
{{Q1}} h y {{Q2}} min + {{Q3}} h y {{Q4}} min = {{A1}} h y {{A2}} min</t>
  </si>
  <si>
    <t>Q1: Mín: 1; Máx: 10; Step: 1
Q2: Mín: 30; Máx: 59; Step: 
Q3: Mín: 1; Máx: 10; Step: 1
Q4: Mín: 30; Máx: 59; Step: 1</t>
  </si>
  <si>
    <t>A1 = {{Q1}}+{{Q3}}+1
A2 = {{Q2}}+{{Q4}}-60</t>
  </si>
  <si>
    <t>&lt;p&gt;Al sumar intervalos de tiempo, opera con las horas y los minutos por separado.&lt;/p&gt;&lt;p&gt;{{Q1}} h + {{Q3}} h = {{T1}} h&lt;/p&gt;&lt;p&gt;{{Q2}} min + {{Q4}} min = {{T2}} min&lt;/p&gt;&lt;p&gt;Como los minutos son más de 60, convierte 60 minutos en 1 hora:&lt;/p&gt;&lt;p&gt;{{T1}} h + 1 h = {{A1}} h&lt;/p&gt;&lt;p&gt;{{T2}} min − 60 min = {{A2}} min&lt;/p&gt;</t>
  </si>
  <si>
    <t>T1={{Q1}}+{{Q3}}
T2={{Q2}}+{{Q4}}</t>
  </si>
  <si>
    <t>{"id":"M3-MyM-15d-E-1","stimulus":"&lt;p&gt;Calcula la siguiente suma.&lt;/p&gt;","template":"&lt;p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{{T1}} h&lt;/p&gt;&lt;p&gt;{{Q2}} min + {{Q4}} min = {{T2}} min&lt;/p&gt;&lt;p&gt;Como los minutos son más de 60, convierte 60 minutos en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t>
  </si>
  <si>
    <t>Calcula la siguiente resta.
{{T1}} h y {{T2}} min − {{Q3}} h y {{Q4}} min = {{A1}} h y {{A2}} min</t>
  </si>
  <si>
    <t>Q1: List: [2, 3, 4, 5]
Q2: Mín: 30; Máx: 59; Step: 1
Q3: List: [2, 3, 4, 5]
Q4: Mín: 30; Máx: 59; Step: 1</t>
  </si>
  <si>
    <t>T1 = {{Q1}}+{{Q3}}+1
T2 = {{Q2}}+{{Q4}}-60
A1 = {{Q1}}
A2 = {{Q2}}</t>
  </si>
  <si>
    <t>&lt;p&gt;Al restar intervalos de tiempo, opera con las horas y los minutos por separado.&lt;/p&gt;&lt;p&gt;Como {{T2}} minutos es menor que {{Q4}} minutos, se convierte 1 hora en 60 minutos:&lt;/p&gt;&lt;p&gt;{{T1}} h − 1 h = {{T3}} h&lt;/p&gt;&lt;p&gt;{{T2}} min + 60 min = {{T4}} min&lt;/p&gt;&lt;p&gt;Después, resta:&lt;/p&gt;&lt;p&gt;{{T3}} h − {{Q3}} h = {{Q1}} h&lt;/p&gt;&lt;p&gt;{{T4}} min − {{Q4}} min = {{Q2}} min&lt;/p&gt;</t>
  </si>
  <si>
    <t>T3 = {{Q1}}+{{Q3}}
T4 = {{Q2}}+{{Q4}}</t>
  </si>
  <si>
    <t>{"id":"M3-MyM-15d-E-2","stimulus":"&lt;p&gt;Calcula la siguiente resta.&lt;/p&gt;","template":"&lt;p style=\"text-align: center\"&gt;{{T1}} h y {{T2}} min − {{Q3}} h y {{Q4}} min = {{response}} h y {{response}} min&lt;/p&gt;","hint":"&lt;p&gt;Resta las horas y los minutos por separado.&lt;/p&gt;","feedback":"&lt;p&gt;Al restar intervalos de tiempo, opera con las horas y los minutos por separado.&lt;/p&gt;&lt;p&gt;Como {{T2}} minutos es menor que {{Q4}} minutos, se convierte 1 hora en 60 minutos:&lt;/p&gt;&lt;p style=\"text-align: center\"&gt;{{T1}} h − 1 h = {{T3}} h&lt;/p&gt;&lt;p style=\"text-align: center\"&gt;{{T2}} min + 60 min = {{T4}} min&lt;/p&gt;&lt;p&gt;Después, resta:&lt;/p&gt;&lt;p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t>
  </si>
  <si>
    <t>Marc ha empezado a ver una película a las {{Q1}}:{{Q2}}. Si la película dura {{Q3}} h y {{Q4}} min, ¿a qué hora terminará de verla?
La película terminará a las {{A1}}.</t>
  </si>
  <si>
    <t>Q1: Mín: 10; Máx: 17; Step: 1
Q2: Mín: 10; Máx: 29; Step: 
Q3: Lista = 1, 2
Q4: Mín: 5; Máx: 29; Step: 1</t>
  </si>
  <si>
    <t>T1 = {{Q1}}+{{Q3}}
T2 = {{Q2}}+{{Q4}}
A1 = "{{T1}}:{{T2}}"</t>
  </si>
  <si>
    <t>¿A qué hora ha empezado Marc a ver la película? ¿Cuánto tiempo dura la película?
La película ha comenzado a las {{A3}} y dura {{A5}} h {{A6}} min.
(Cloze with text)
A3 = "{{Q1}}:{{Q2}}"
A5 = {{Q3}}
A6 = {{Q4}}</t>
  </si>
  <si>
    <t>¿Qué pide el enunciado?
La hora a la que terminará la película. *
La hora a la que ha empezado la película.
El tiempo que dura la película.
(Single choice)</t>
  </si>
  <si>
    <t>¿Qué operación hay que realizar para calcular la hora a la que terminará la película?
Sumar la duración de la película a la hora a la que ha empezado Marc a verla. *
Restar la duración de la película a la hora a la que ha empezado Marc a verla.
(Single choice)</t>
  </si>
  <si>
    <t>Por tanto, suma las horas por un lado y los minutos por otro para obtener la hora a la que terminará la película.
{{Q1}} h + {{Q3}} h = {{A7}} h
{{Q2}} min + {{Q4}} min = {{A8}} min
La película terminará a las {{A9}}.
(Cloze math)
A7 = {{Q1}}+{{Q3}}
A8 = {{Q2}}+{{Q4}}
A9 = "{{T1}}:{{T2}}"</t>
  </si>
  <si>
    <t>{"id":"M3-MyM-15d-A-1","seed":{"parameters":[{"name":"Q1","label":null,"min":10,"max":17,"step":1},{"name":"Q2","label":null,"min":10,"max":29,"step":1},{"name":"Q3","label":null,"list":[1,2]},{"name":"Q4","label":null,"min":5,"max":29,"step":1}],"uniques":true},"scaffolding":[{"id":"step-0","stimulus":"&lt;p&gt;Marc ha empezado a ver una película a las {{Q1}}:{{Q2}}. Si la película dura {{Q3}} h y {{Q4}} min, ¿a qué hora terminará de verla?&lt;/p&gt;","template":"&lt;p&gt;La película terminará a las {{response}}.&lt;/p&gt;","seed":{"calculated":[{"name":"T1","label":"{{function}}","function":"{{Q1}}+{{Q3}}","temp":true},{"name":"T2","label":"{{function}}","function":"{{Q2}}+{{Q4}}","temp":true},{"name":"0-A1","label":"{{T1}}:{{T2}}"}]},"algorithm":{"name":"calculateOperation","template":"Cloze with text"}},{"id":"step-1","stimulus":"&lt;p&gt;¿A qué hora ha empezado Marc a ver la película? ¿Cuánto tiempo dura la película?&lt;/p&gt;","template":"&lt;p&gt;La película ha comenzado a las {{response}} y dura {{response}} h {{response}} min.&lt;/p&gt;","seed":{"calculated":[{"name":"1-A1","label":"{{Q1}}:{{Q2}}"},{"name":"1-A2","label":"{{function}}","function":"{{Q3}}"},{"name":"1-A3","label":"{{function}}","function":"{{Q4}}"}]},"algorithm":{"name":"calculateOperation","template":"Cloze with text"}},{"id":"step-2","stimulus":"&lt;p&gt;¿Qué pide el enunciado?&lt;/p&gt;","seed":{"calculated":[{"name":"2-A1","label":"&lt;p&gt;La hora a la que terminará la película.&lt;/p&gt;"},{"name":"2-A2","label":"&lt;p&gt;La hora a la que ha empezado la película.&lt;/p&gt;","incorrect":true},{"name":"2-A3","label":"&lt;p&gt;El tiempo que dura la película.&lt;/p&gt;","incorrect":true}]},"algorithm":{"name":"trueFalse","template":"Multiple choice – standard"}},{"id":"step-3","stimulus":"&lt;p&gt;¿Qué operación hay que realizar para calcular la hora a la que terminará la película?&lt;/p&gt;","seed":{"calculated":[{"name":"3-A1","label":"&lt;p&gt;Sumar la duración de la película a la hora a la que ha empezado Marc a verla.&lt;/p&gt;"},{"name":"3-A2","label":"&lt;p&gt;Restar la duración de la película a la hora a la que ha empezado Marc a verla.&lt;/p&gt;","incorrect":true}]},"algorithm":{"name":"trueFalse","template":"Multiple choice – standard"}},{"id":"step-4","stimulus":"&lt;p&gt;Por tanto, suma las horas por un lado y los minutos por otro para obtener la hora a la que terminará la película.&lt;/p&gt;","template":"&lt;p style=\"text-align: center\"&gt;{{Q1}} h + {{Q3}} h = {{response}} h&lt;/p&gt;&lt;p style=\"text-align: center\"&gt;{{Q2}} min + {{Q4}} min = {{response}} min&lt;/p&gt;&lt;p&gt;La película terminará a las {{response}}.&lt;/p&gt;","seed":{"calculated":[{"name":"T1","label":"{{function}}","function":"{{Q1}}+{{Q3}}","temp":true},{"name":"T2","label":"{{function}}","function":"{{Q2}}+{{Q4}}","temp":true},{"name":"4-A1","label":"{{function}}","function":"{{Q1}}+{{Q3}}"},{"name":"4-A2","label":"{{function}}","function":"{{Q2}}+{{Q4}}"},{"name":"4-A3","label":"{{T1}}:{{T2}}"}]},"algorithm":{"name":"calculateOperation","template":"Cloze with text"}}]}</t>
  </si>
  <si>
    <t>Román tiene una cita en el médico a las {{T1}}:{{T2}}. Si sale de su casa a las {{Q3}}:{{Q4}}, ¿cuánto tiempo necesita para llegar al médico?
Necesita {{A1}} h y {{A2}} min.</t>
  </si>
  <si>
    <t>Q1: List = 1, 2
Q2: Mín: 10; Máx: 29; Step: 1
Q3: Mín: 12; Máx: 17; Step: 1
Q4: Mín: 10; Máx: 30; Step: 1</t>
  </si>
  <si>
    <t>T1 = {{Q1}}+{{Q3}}
T2 = {{Q2}}+{{Q4}}
A1 = {{Q1}}
A2 = {{Q2}}</t>
  </si>
  <si>
    <t>¿A qué hora tiene cita Román en el médico? ¿Y a qué hora saldrá de su casa?
Román tiene cita a las {{A3}} y va a salir de su casa a las {{A4}}.
(Cloze with text)
A3 = "{{T1}}:{{T2}}"
A4 = "{{Q3}}:{{Q4}}"</t>
  </si>
  <si>
    <t>¿Qué pide el enunciado?
El tiempo que necesita para llegar a la cita médica. *
El tiempo de espera para ser atendido.
El tiempo que dura la consulta.
(Single choice)</t>
  </si>
  <si>
    <t>¿Qué operación hay que realizar para calcular el tiempo que necesita para llegar al médico?
Sumar la hora a la que llega al médico y la hora en la que sale de casa.
Restar la hora a la que llega al médico a la hora a la que sale de casa.
Restar la hora a la que sale de casa a la que llega al médico.*
(Single choice)</t>
  </si>
  <si>
    <t>Por tanto, resta las horas por un lado y los minutos por otro para obtener el tiempo que tarda en llegar al médico.
{{T1}} h − {{Q3}} h = {{A5}} h
{{T2}} min − {{Q4}} min = {{A6}} min
Román necesita {{A7}} h y {{A8}} min para llegar al médico.
(Cloze math)
A5 = {{Q1}}
A6 = {{Q2}}
A7 = {{Q1}}
A8 = {{Q2}}</t>
  </si>
  <si>
    <t>{"id":"M3-MyM-15d-A-2","seed":{"parameters":[{"name":"Q1","label":null,"list":[1,2]},{"name":"Q2","label":null,"min":10,"max":29,"step":1},{"name":"Q3","label":null,"min":12,"max":17,"step":1},{"name":"Q4","label":null,"min":10,"max":30,"step":1}],"uniques":true},"scaffolding":[{"id":"step-0","stimulus":"&lt;p&gt;Román tiene una cita en el médico a las {{T1}}:{{T2}}. Si sale de su casa a las {{Q3}}:{{Q4}}, ¿cuánto tiempo necesita para llegar al médico?&lt;/p&gt;","template":"&lt;p&gt;Necesita {{response}} h y {{response}} min.&lt;/p&gt;","seed":{"calculated":[{"name":"T1","label":"{{function}}","function":"{{Q1}}+{{Q3}}","temp":true},{"name":"T2","label":"{{function}}","function":"{{Q2}}+{{Q4}}","temp":true},{"name":"0-A1","label":"{{function}}","function":"{{Q1}}"},{"name":"0-A2","label":"{{function}}","function":"{{Q2}}"}]},"algorithm":{"name":"calculateOperation","params":{"method":"equivLiteral","keyboard":"NUMERICAL"}}},{"id":"step-1","stimulus":"&lt;p&gt;¿A qué hora tiene cita Román en el médico? ¿Y a qué hora saldrá de su casa?&lt;/p&gt;","template":"&lt;p&gt;Román tiene cita a las {{response}} y va a salir de su casa a las {{response}}.&lt;/p&gt;","seed":{"calculated":[{"name":"T1","label":"{{function}}","function":"{{Q1}}+{{Q3}}","temp":true},{"name":"T2","label":"{{function}}","function":"{{Q2}}+{{Q4}}","temp":true},{"name":"1-A1","label":"{{T1}}:{{T2}}"},{"name":"1-A2","label":"{{Q3}}:{{Q4}}"}]},"algorithm":{"name":"calculateOperation","template":"Cloze with text"}},{"id":"step-2","stimulus":"&lt;p&gt;¿Qué pide el enunciado?&lt;/p&gt;","seed":{"calculated":[{"name":"2-A1","label":"&lt;p&gt;El tiempo que necesita para llegar a la cita médica.&lt;/p&gt;"},{"name":"2-A2","label":"&lt;p&gt;El tiempo de espera para ser atendido.&lt;/p&gt;","incorrect":true},{"name":"2-A3","label":"&lt;p&gt;El tiempo que dura la consulta.&lt;/p&gt;","incorrect":true}]},"algorithm":{"name":"trueFalse","template":"Multiple choice – standard"}},{"id":"step-3","stimulus":"&lt;p&gt;¿Qué operación hay que realizar para calcular el tiempo que necesita para llegar al médico?&lt;/p&gt;","seed":{"calculated":[{"name":"3-A1","label":"&lt;p&gt;Restar la hora a la que sale de casa a la que llega al médico.&lt;/p&gt;"},{"name":"3-A2","label":"&lt;p&gt;Sumar la hora a la que llega al médico y la hora en la que sale de casa.&lt;/p&gt;","incorrect":true},{"name":"3-A3","label":"&lt;p&gt;Restar la hora a la que llega al médico a la hora a la que sale de casa.&lt;/p&gt;","incorrect":true}]},"algorithm":{"name":"trueFalse","template":"Multiple choice – standard"}},{"id":"step-4","stimulus":"&lt;p&gt;Por tanto, resta las horas por un lado y los minutos por otro para obtener el tiempo que tarda en llegar al médico.&lt;/p&gt;","template":"&lt;p style=\"text-align: center\"&gt;{{T1}} h − {{Q3}} h = {{response}} h&lt;/p&gt;&lt;p style=\"text-align: center\"&gt;{{T2}} min − {{Q4}} min = {{response}} min&lt;/p&gt;&lt;p&gt;Román necesita {{response}} h y {{response}} min para llegar al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t>
  </si>
  <si>
    <t>Lucía descansa en el trabajo desde las {{Q3}}:{{Q4}} hasta las {{T1}}:{{Q2}}. ¿Cuánto tiempo de descanso tiene Lucia?
Tiene {{A2}} min de descanso.</t>
  </si>
  <si>
    <t>Q2: Mín: 10; Máx: 29; Step: 1
Q3: Mín: 10; Máx: 17; Step: 1
Q4: Mín: 30; Máx: 59; Step: 1</t>
  </si>
  <si>
    <r>
      <rPr>
        <rFont val="Calibri"/>
        <color theme="1"/>
        <sz val="12.0"/>
      </rPr>
      <t xml:space="preserve">T1 = 1+{{Q3}}
</t>
    </r>
    <r>
      <rPr>
        <rFont val="Calibri"/>
        <color theme="1"/>
        <sz val="12.0"/>
      </rPr>
      <t>A2 = 60+{{Q2}}-{{Q4}}</t>
    </r>
  </si>
  <si>
    <t>¿A qué hora comienza el descanso de Lucía? ¿Y a qué hora termina?
El descanso de Lucía comienza a las {{A3}} y termina a las {{A4}}.
(Cloze with text)
A3 = "{{Q3}}:{{Q4}}"
A4 = "{{T1}}:{{Q2}}"</t>
  </si>
  <si>
    <t>¿Qué pide el enunciado?
El tiempo que dura el descanso de Lucía. *
El tiempo que trabaja Lucía.
La hora a la que empieza su descanso.
(Single choice)</t>
  </si>
  <si>
    <t>¿Qué operación hay que realizar para calcular el tiempo que dura el descanso de Lucía?
Sumar la hora final y la inicial.
Restar la hora final a la inicial.
Restar la hora inicial a la final.*
(Single choice)</t>
  </si>
  <si>
    <t>Por tanto, calcula los minutos que hay entre las dos horas.
Desde las {{Q3}}:{{Q4}} hasta las {{T1}}:00 hay {{A5}} min.
Desde las {{T1}}:00 hasta las {{T1}}:{{Q2}} hay {{A6}} min.
Por tanto, el descanso es de {{A7}} min.
(Cloze math)
A5 = 60-{{Q4}}
A6 = {{Q2}}
A7= 60-{{Q4}}+{{Q2}}</t>
  </si>
  <si>
    <t>{"id":"M3-MyM-15d-A-3","seed":{"parameters":[{"name":"Q2","label":null,"min":10,"max":29,"step":1},{"name":"Q3","label":null,"min":10,"max":17,"step":1},{"name":"Q4","label":null,"min":30,"max":59,"step":1}],"uniques":true},"scaffolding":[{"id":"step-0","stimulus":"&lt;p&gt;Lucía descansa en el trabajo desde las {{Q3}}:{{Q4}} hasta las {{T1}}:{{Q2}}. ¿Cuánto tiempo de descanso tiene Lucia?&lt;/p&gt;","template":"&lt;p&gt;Tiene {{response}} min de descanso.&lt;/p&gt;","seed":{"calculated":[{"name":"T1","label":"{{function}}","function":"1+{{Q3}}","temp":true},{"name":"0-A1","label":"{{function}}","function":"60+{{Q2}}-{{Q4}}"}]},"algorithm":{"name":"calculateOperation","params":{"method":"equivLiteral","keyboard":"NUMERICAL"}}},{"id":"step-1","stimulus":"&lt;p&gt;¿A qué hora comienza el descanso de Lucía? ¿Y a qué hora termina?&lt;/p&gt;","template":"&lt;p&gt;El descanso de Lucía comienza a las {{response}} y termina a las {{response}}.&lt;/p&gt;","seed":{"calculated":[{"name":"T1","label":"{{function}}","function":"1+{{Q3}}","temp":true},{"name":"1-A1","label":"{{Q3}}:{{Q4}}"},{"name":"1-A2","label":"{{T1}}:{{Q2}}"}]},"algorithm":{"name":"calculateOperation","template":"Cloze with text"}},{"id":"step-2","stimulus":"&lt;p&gt;¿Qué pide el enunciado?&lt;/p&gt;","seed":{"calculated":[{"name":"2-A1","label":"&lt;p&gt;El tiempo que dura el descanso de Lucía.&lt;/p&gt;"},{"name":"2-A2","label":"&lt;p&gt;El tiempo que trabaja Lucía.&lt;/p&gt;","incorrect":true},{"name":"2-A3","label":"&lt;p&gt;La hora a la que empieza su descanso.&lt;/p&gt;","incorrect":true}]},"algorithm":{"name":"trueFalse","template":"Multiple choice – standard"}},{"id":"step-3","stimulus":"&lt;p&gt;¿Qué operación hay que realizar para calcular el tiempo que dura el descanso de Lucía?&lt;/p&gt;","seed":{"calculated":[{"name":"3-A1","label":"&lt;p&gt;Restar la hora inicial a la final.&lt;/p&gt;"},{"name":"3-A2","label":"&lt;p&gt;Restar la hora final a la inicial.&lt;/p&gt;","incorrect":true},{"name":"3-A3","label":"&lt;p&gt;Sumar la hora final y la inicial.&lt;/p&gt;","incorrect":true}]},"algorithm":{"name":"trueFalse","template":"Multiple choice – standard"}},{"id":"step-4","stimulus":"&lt;p&gt;Por tanto, calcula los minutos que hay entre las dos horas.&lt;/p&gt;","template":"&lt;p&gt;Desde las {{Q3}}:{{Q4}} hasta las {{T1}}:00 hay {{response}} min.&lt;/p&gt;&lt;p&gt;Desde las {{T1}}:00 hasta las {{T1}}:{{Q2}} hay {{response}} min.&lt;/p&gt;&lt;p&gt;Por tanto, el descanso es de {{response}} min.&lt;/p&gt;","seed":{"calculated":[{"name":"T1","label":"{{function}}","function":"1+{{Q3}}","temp":true},{"name":"4-A1","label":"{{function}}","function":"60-{{Q4}}"},{"name":"4-A2","label":"{{function}}","function":"{{Q2}}"},{"name":"4-A3","label":"{{function}}","function":"60-{{Q4}}+{{Q2}}"}]},"algorithm":{"name":"calculateOperation","params":{"method":"equivLiteral","keyboard":"NUMERICAL"}}}]}</t>
  </si>
  <si>
    <t>M3-MyM-15e</t>
  </si>
  <si>
    <t>Expresa la hora que marca un reloj analógico y digital marcando minutos</t>
  </si>
  <si>
    <t>Arrastra la hora que marcan estos relojes.
Reloj analógico | Reloj digital | Reloj analógico
{{A1}} | {{A2}} | {{A3}}</t>
  </si>
  <si>
    <t>A1 = Las diez y veinticinco
A2 = las diez menos cuarto
A3 = Las ocho y veinte
Distractores:
A4 = las diez y veinte
A5 = las cuatro menos veinte
A6 = las cinco y diez</t>
  </si>
  <si>
    <t>En un reloj analógico, la aguja corta marca las horas y la larga, los minutos.</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</si>
  <si>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</si>
  <si>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{"id":"M3-MyM-15e-I-1","stimulus":"&lt;p&gt;Arrastra la hora que marcan estos relojes.&lt;/p&gt;","template":"&lt;table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y veinticinco","temp":true},{"name":"T2","function":"las diez menos cuarto","temp":true},{"name":"T3","function":"las ocho y veinte","temp":true},{"name":"A1","label":"Las diez y veinticinco","feedback":"&lt;p&gt;El reloj marca {{T1}}.&lt;/p&gt;"},{"name":"A2","label":"Las diez menos cuarto","feedback":"&lt;p&gt;El reloj marca {{T2}}.&lt;/p&gt;"},{"name":"A3","label":"Las ocho y veinte","feedback":"&lt;p&gt;El reloj marca {{T3}}.&lt;/p&gt;"},{"name":"A4","label":"Las diez y veinte","incorrect":true},{"name":"A5","label":"Las cuatro menos veinte","incorrect":true},{"name":"A6","label":"Las cinco y diez","incorrect":true}],"uniques":true},"algorithm":{"name":"calculateOperation","template":"Cloze with drag &amp; drop","params":{"keyboard":"NUMERICAL"}}}</t>
  </si>
  <si>
    <t>Arrastra la hora que marcan estos relojes.
Reloj digital | Reloj analógico | Reloj digital
{{A1}} | {{A2}} | {{A3}}</t>
  </si>
  <si>
    <t>A1 = las cuatro y media
A2 = las diez y cinco
A3 = las nueve menos diez
Distractores:
A4 = la una y veinte
A5 = las dos y media
A6 = las doce menos cuarto</t>
  </si>
  <si>
    <t>{"id":"M3-MyM-15e-I-2","stimulus":"&lt;p&gt;Arrastra la hora que marcan estos relojes.&lt;/p&gt;","template":"&lt;table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cuatro y media","temp":true},{"name":"T2","function":"las diez y cinco","temp":true},{"name":"T3","function":"las nueve menos diez","temp":true},{"name":"A1","label":"Las cuatro y media","feedback":"&lt;p&gt;El reloj marca {{T1}}.&lt;/p&gt;"},{"name":"A2","label":"Las diez y cinco","feedback":"&lt;p&gt;El reloj marca {{T2}}.&lt;/p&gt;"},{"name":"A3","label":"Las nueve menos diez","feedback":"&lt;p&gt;El reloj marca {{T3}}.&lt;/p&gt;"},{"name":"A4","label":"La una y veinte","incorrect":true},{"name":"A5","label":"Las dos y media","incorrect":true},{"name":"A6","label":"Las doce menos cuarto","incorrect":true}],"uniques":true},"algorithm":{"name":"calculateOperation","template":"Cloze with drag &amp; drop","params":{"keyboard":"NUMERICAL"}}}</t>
  </si>
  <si>
    <t>Arrastra la hora que marcan estos relojes.
Reloj analógico | Reloj analógico | Reloj analógico
{{A1}} | {{A2}} | {{A3}}</t>
  </si>
  <si>
    <t>A1 = las diez menos cuarto
A2 = las cuatro y media
A3 = las nueve menos diez
Distractores:
A4 = las seis menos veinte
A5 = las nueve y cuarto
A6 = las nueve menos cinco</t>
  </si>
  <si>
    <t>&lt;p&gt;En un &lt;b&gt;reloj analógico,&lt;/b&gt; la aguja corta marca las horas y la larga, los minutos.&lt;/p&gt;&lt;p&gt;En un &lt;b&gt;reloj digital,&lt;/b&gt; el número que se encuentra a la izquierda de los dos puntos marca las horas, mientras que el que está a la derecha marca los minutos.&lt;/p&gt;
-Si falla A1
&lt;p&gt;El reloj marca {{A1}}.&lt;/p&gt;
-Si falla A2
&lt;p&gt;El reloj marca {{A2}}.&lt;/p&gt;
-Si falla A3
&lt;p&gt;El reloj marca {{A3}}.&lt;/p&gt;</t>
  </si>
  <si>
    <t>{"id":"M3-MyM-15e-I-3","stimulus":"&lt;p&gt;Arrastra la hora que marcan estos relojes.&lt;/p&gt;","template":"&lt;table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menos cuarto","temp":true},{"name":"T2","function":"las cuatro y media","temp":true},{"name":"T3","function":"las nueve menos diez","temp":true},{"name":"A1","label":"Las diez menos cuarto","feedback":"&lt;p&gt;El reloj marca {{T1}}.&lt;/p&gt;"},{"name":"A2","label":"Las cuatro y media","feedback":"&lt;p&gt;El reloj marca {{T2}}.&lt;/p&gt;"},{"name":"A3","label":"Las nueve menos diez","feedback":"&lt;p&gt;El reloj marca {{T3}}.&lt;/p&gt;"},{"name":"A4","label":"Las seis menos veinte","incorrect":true},{"name":"A5","label":"Las nueve y cuarto","incorrect":true},{"name":"A6","label":"Las nueve menos cinco","incorrect":true}],"uniques":true},"algorithm":{"name":"calculateOperation","template":"Cloze with drag &amp; drop","params":{"keyboard":"NUMERICAL"}}}</t>
  </si>
  <si>
    <t>Mueve las agujas del reloj para que marque las {{T11}} {{T12}}.</t>
  </si>
  <si>
    <t>Si</t>
  </si>
  <si>
    <t>Clock</t>
  </si>
  <si>
    <t>Q1 = Min = 2; Max = 11; Step = 1
Q1 = Min = 0; Max = 55; Step = 5</t>
  </si>
  <si>
    <t>T11 = if ({{Q2}} &lt; 31) {Lemonlib.numToWords({{Q1}}, 'es')} else Lemonlib.numToWords({{Q1}}+1, 'es')
T12 = if ({{Q2}} == 15) {'y cuarto' } else if ({{Q2}} == 30) {'y media'} else if ({{Q2}} == 0) {'en punto'} else if ({{Q2}} == 45) {'menos cuarto'} else if ({{Q2}}&lt;30) {'y '+Lemonlib.numToWords({{Q2}}, 'es')} else 'menos '+Lemonlib.numToWords(60-{{Q2}}, 'es')</t>
  </si>
  <si>
    <t>En un rejoj analógico, la aguja corta marca las horas y la larga, los minutos.</t>
  </si>
  <si>
    <t>&lt;p&gt;En un reloj analógico, la aguja corta marca las horas y la larga, los minutos.&lt;/p&gt;</t>
  </si>
  <si>
    <t>{"id":"M3-MyM-15e-E-1","stimulus":"&lt;p&gt;Mueve las agujas del reloj para que marque las {{T11}} {{T12}}.&lt;/p&gt;","feedback":"&lt;p&gt;En un reloj analógico, la aguja corta marca las horas y la larga, los minutos.&lt;/p&gt;","hint":"&lt;p&gt;En un rejoj analógico, la aguja corta marca las horas y la larga,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t>
  </si>
  <si>
    <t>Cambia los números del reloj para que marque las {{T11}} {{T12}}.</t>
  </si>
  <si>
    <t>En un reloj digital, el número que se encuentra a la izquierda de los dos puntos marca las horas, mientras que el que está a la derecha marca los minutos.</t>
  </si>
  <si>
    <t>&lt;p&gt;En un reloj digital, el número que se encuentra a la izquierda de los dos puntos marca las horas, mientras que el que está a la derecha marca los minutos.&lt;/p&gt;</t>
  </si>
  <si>
    <t>{"id":"M3-MyM-15e-E-2","stimulus":"&lt;p&gt;Cambia los números del reloj para que marque las {{T11}} {{T12}}.&lt;/p&gt;","feedback":"&lt;p&gt;En un reloj digital, el número que se encuentra a la izquierda de los dos puntos marca las horas, mientras que el que está a la derecha marca los minutos.&lt;/p&gt;","hint":"&lt;p&gt;En un reloj digital, el número que se encuentra a la izquierda de los dos puntos marca las horas, mientras que el que está a la derecha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t>
  </si>
  <si>
    <t>M3-MyM-16a</t>
  </si>
  <si>
    <t>Reconoce las equivalencias entre monedas y billetes de euro</t>
  </si>
  <si>
    <t>Selecciona las monedas necesarias para sumar 57 cts.
M3-MyM-16a-1
M3-MyM-16a-2*
M3-MyM-16a-3*
M3-MyM-16a-4
M3-MyM-16a-5
M3-MyM-16a-6*</t>
  </si>
  <si>
    <t>Click</t>
  </si>
  <si>
    <t>Suma el valor de las monedas.</t>
  </si>
  <si>
    <t>&lt;p&gt;Suma el valor de las monedas.&lt;/p&gt;&lt;p&gt;50 cts. + 5 cts. + 2 cts. = 57 cts.&lt;/p&gt;</t>
  </si>
  <si>
    <t>{"id":"M3-MyM-16a-I-1","stimulus":"&lt;p&gt;Selecciona las monedas necesarias para sumar 57 cts.&lt;/p&gt;","hint":"&lt;p&gt;Suma el valor de las monedas.&lt;/p&gt;","feedback":"&lt;p&gt;Suma el valor de las monedas.&lt;/p&gt;&lt;p style=\"text-align: center\"&gt;50 cts. + 5 cts. + 2 cts. = 57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width=\"300\"&gt;&lt;/img&gt;&lt;/div&gt;"},{"name":"A4","label":"&lt;div style=\"display:flex; justify-content:center;\"&gt;&lt;img src=\"https://blueberry-assets.oneclick.es/M3_MyM_16a_4.png\" width=\"300\"&gt;&lt;/img&gt;&lt;/div&gt;","incorrect":true},{"name":"A5","label":"&lt;div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width=\"300\"&gt;&lt;/img&gt;&lt;/div&gt;"}],"uniques":true},"algorithm":{"name":"trueFalse","template":"Multiple choice – multiple response","params":{"countCorrect":3,"countIncorrect":3,"showCheckIcon":false,"columns":3}}}</t>
  </si>
  <si>
    <t>Selecciona las monedas necesarias para sumar 16 cts.
M3-MyM-16a-1*
M3-MyM-16a-2
M3-MyM-16a-3*
M3-MyM-16a-4*
M3-MyM-16a-5
M3-MyM-16a-6</t>
  </si>
  <si>
    <t>&lt;p&gt;Suma el valor de las monedas.&lt;/p&gt;&lt;p&gt;10 cts. + 5 cts. + 1 cént. = 16 cts.&lt;/p&gt;</t>
  </si>
  <si>
    <t>{"id":"M3-MyM-16a-I-2","stimulus":"&lt;p&gt;Selecciona las monedas necesarias para sumar 16 cts.&lt;/p&gt;","hint":"&lt;p&gt;Suma el valor de las monedas.&lt;/p&gt;","feedback":"&lt;p&gt;Suma el valor de las monedas.&lt;/p&gt;&lt;p style=\"text-align: center\"&gt;10 cts. + 5 cts. + 1 cént. = 16 cts.&lt;/p&gt;","seed":{"parameters":[],"calculated":[{"name":"A1","label":"&lt;div style=\"display:flex; justify-content:center;\"&gt;&lt;img src=\"https://blueberry-assets.oneclick.es/M3_MyM_16a_1.png\" width=\"300\"&gt;&lt;/img&gt;&lt;/div&gt;"},{"name":"A2","label":"&lt;div style=\"display:flex; justify-content:center;\"&gt;&lt;img src=\"https://blueberry-assets.oneclick.es/M3_MyM_16a_2.png\" width=\"300\"&gt;&lt;/img&gt;&lt;/div&gt;","incorrect":true},{"name":"A3","label":"&lt;div style=\"display:flex; justify-content:center;\"&gt;&lt;img src=\"https://blueberry-assets.oneclick.es/M3_MyM_16a_3.png\" width=\"300\"&gt;&lt;/img&gt;&lt;/div&gt;"},{"name":"A4","label":"&lt;div style=\"display:flex; justify-content:center;\"&gt;&lt;img src=\"https://blueberry-assets.oneclick.es/M3_MyM_16a_4.png\" width=\"300\"&gt;&lt;/img&gt;&lt;/div&gt;"},{"name":"A5","label":"&lt;div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t>
  </si>
  <si>
    <t>Selecciona las monedas necesarias para sumar 32 cts.
M3-MyM-16a-1
M3-MyM-16a-2*
M3-MyM-16a-3
M3-MyM-16a-4*
M3-MyM-16a-5*
M3-MyM-16a-6</t>
  </si>
  <si>
    <t>&lt;p&gt;Suma el valor de las monedas.&lt;/p&gt;&lt;p&gt;20 cts. + 10 cts. + 2 cts. = 32 cts.&lt;/p&gt;</t>
  </si>
  <si>
    <t>{"id":"M3-MyM-16a-I-3","stimulus":"&lt;p&gt;Selecciona las monedas necesarias para sumar 32 cts.&lt;/p&gt;","hint":"&lt;p&gt;Suma el valor de las monedas.&lt;/p&gt;","feedback":"&lt;p&gt;Suma el valor de las monedas.&lt;/p&gt;&lt;p style=\"text-align: center\"&gt;20 cts. + 10 cts. + 2 cts. = 32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width=\"300\"&gt;&lt;/img&gt;&lt;/div&gt;","incorrect":true},{"name":"A4","label":"&lt;div style=\"display:flex; justify-content:center;\"&gt;&lt;img src=\"https://blueberry-assets.oneclick.es/M3_MyM_16a_4.png\" width=\"300\"&gt;&lt;/img&gt;&lt;/div&gt;"},{"name":"A5","label":"&lt;div style=\"display:flex; justify-content:center;\"&gt;&lt;img src=\"https://blueberry-assets.oneclick.es/M3_MyM_16a_5.png\" width=\"300\"&gt;&lt;/img&gt;&lt;/div&gt;"},{"name":"A6","label":"&lt;div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t>
  </si>
  <si>
    <t>¿Cuántos euros hay en total en estos billetes?
{{T1}}
{{T2}}
{{T3}}
Hay {{A1}} €.</t>
  </si>
  <si>
    <t>Q1 = list = 2, 3, 4, 5
Q2 = list = 2, 3, 4, 5
Q3 = list = 2, 3, 4, 5
uniques: false</t>
  </si>
  <si>
    <t>T1 = 'M3-MyM-16a-10'.repeat({{Q1}})
T2 = 'M3-MyM-16a-11'.repeat({{Q2}})
T3 = 'M3-MyM-16a-12'.repeat({{Q3}})
A1 = {{Q1}}*50+{{Q2}}*100+{{Q3}}*200</t>
  </si>
  <si>
    <t>Suma el valor de los billetes.</t>
  </si>
  <si>
    <t>&lt;p&gt;Suma el valor de los billetes.&lt;/p&gt;&lt;p&gt;{{Q1}} billetes de 50 € = {{T4}} €&lt;/p&gt;&lt;p&gt;{{Q2}} billetes de 100 € = {{T5}} €&lt;/p&gt;&lt;p&gt;{{Q3}} billetes de 200 € = {{T6}} €&lt;/p&gt;&lt;p&gt;{{T4}} € + {{T5}} € + {{T6}} € = {{A1}} €&lt;/p&gt;</t>
  </si>
  <si>
    <t>T4 = {{Q1}}*50
T5 = {{Q2}}*100
T6 = {{Q3}}*200</t>
  </si>
  <si>
    <t>{
    "id": "M3-MyM-16a-E-1",
    "stimulus": "&lt;p&gt;¿Cuántos euros hay en total en estos billetes?&lt;/p&gt;&lt;div style=\"display:flex\"&gt;{{T1}}&lt;/div&gt;&lt;div style=\"display:flex\"&gt;{{T2}}&lt;/div&gt;&lt;div style=\"display:flex\"&gt;{{T3}}&lt;/div&gt;",
    "template": "&lt;p&gt;Hay {{response}} €.&lt;/p&gt;",
    "hint": "&lt;p&gt;Suma el valor de los billetes.&lt;/p&gt;",
    "feedback": "&lt;p&gt;Suma el valor de los billetes.&lt;/p&gt;&lt;p style=\"text-align: center\"&gt;{{Q1}} billetes de 50 € = {{T4}} €&lt;/p&gt;&lt;p style=\"text-align: center\"&gt;{{Q2}} billetes de 100 € = {{T5}} €&lt;/p&gt;&lt;p style=\"text-align: center\"&gt;{{Q3}} billetes de 200 € = {{T6}} €&lt;/p&gt;&lt;p style=\"text-align: center\"&gt;{{T4}} € + {{T5}} € + {{T6}} € = {{A1}} €&lt;/p&gt;",
    "seed": {
        "parameters": [
            {
                "name": "Q1",
                "label": null,
                "list": [
                    2,
                    3,
                    4,
                    5
                ]
            },
            {
                "name": "Q2",
                "label": null,
                "list": [
                    2,
                    3,
                    4,
                    5
                ]
            },
            {
                "name": "Q3",
                "label": null,
                "list": [
                    2,
                    3,
                    4,
                    5
                ]
            }
        ],
        "calculated": [
            {
                "name": "T1",
                "label": "{{function}}",
                "function": "'&lt;img src=\"https://blueberry-assets.oneclick.es/M3_MyM_16a_10b.png\" width=\"100\"&gt;'.repeat({{Q1}})",
                "temp": true
            },
            {
                "name": "T2",
                "label": "{{function}}",
                "function": "'&lt;img src=\"https://blueberry-assets.oneclick.es/M3_MyM_16a_11b.png\" width=\"100\"&gt;'.repeat({{Q2}})",
                "temp": true
            },
            {
                "name": "T3",
                "label": "{{function}}",
                "function": "'&lt;img src=\"https://blueberry-assets.oneclick.es/M3_MyM_16a_12b.png\" width=\"100\"&gt;'.repeat({{Q3}})",
                "temp": true
            },
            {
                "name": "T4",
                "label": "{{function}}",
                "function": "{{Q1}}*50",
                "temp": true
            },
            {
                "name": "T5",
                "label": "{{function}}",
                "function": "{{Q2}}*100",
                "temp": true
            },
            {
                "name": "T6",
                "label": "{{function}}",
                "function": "{{Q3}}*200",
                "temp": true
            },
            {
                "name": "A1",
                "label": "{{function}}",
                "function": "{{Q1}}*50+{{Q2}}*100+{{Q3}}*200"
            }
        ],
        "uniques": false
    },
    "algorithm": {
        "name": "calculateOperation",
        "params": {
            "method": "equivLiteral",
            "keyboard": "NUMERICAL"
        }
    }
}</t>
  </si>
  <si>
    <t>¿Cuántos céntimos hay en total en estas monedas?
{{T1}}{{T2}}
{{T3}}{{T4}}
{{T5}}{{T6}}
Hay {{A1}} cts.</t>
  </si>
  <si>
    <t>Q1 = list = 2, 3, 4
Q2 = list = 1, 2, 3, 4
Q3 = list = 1, 2, 3, 4
Q4 = list = 1, 2, 3, 4
Q5 = list = 1, 2, 3, 4
Q6 = list = 1, 2, 3, 4
uniques: false</t>
  </si>
  <si>
    <t>T1 = 'M3-MyM-16a-1'.repeat({{Q1}})
T2 = 'M3-MyM-16a-2'.repeat({{Q2}})
T3 = 'M3-MyM-16a-3'.repeat({{Q3}})
T4 = 'M3-MyM-16a-4'.repeat({{Q4}})
T5 = 'M3-MyM-16a-5'.repeat({{Q5}})
T6 = 'M3-MyM-16a-6'.repeat({{Q6}})
A1 = {{Q1}}+{{Q2}}*2+{{Q3}}*5+{{Q4}}*10+{{Q5}}*20+{{Q6}}*50</t>
  </si>
  <si>
    <t>&lt;p&gt;Suma el valor de las monedas.&lt;/p&gt;&lt;p&gt;{{Q1}} de 1 cént = {{Q1}} cts.&lt;/p&gt;&lt;p&gt;{{Q2}} de 2 cts. = {{T7}} cts.&lt;/p&gt;&lt;p&gt;{{Q3}} de 5 cts. = {{T8}} cts.&lt;/p&gt;&lt;p&gt;{{Q4}} de 10 cts. = {{T9}} cts.&lt;/p&gt;&lt;p&gt;{{Q5}} de 20 cts. = {{T10}} cts.&lt;/p&gt;&lt;p&gt;{{Q6}} de 50 cts. = {{T11}} cts.&lt;/p&gt;&lt;p&gt;{{Q1}} cts. + {{T7}} cts. + {{T8}} cts. + {{T9}} cts. + {{T10}} cts. + {{T11}} cts. = {{A1}} cts.&lt;/p&gt;</t>
  </si>
  <si>
    <t>T7 = {{Q2}}*2
T8 = {{Q3}}*5
T9 = {{Q4}}*10
T10 = {{Q5}}*20
T11 = {{Q6}}*50</t>
  </si>
  <si>
    <t>{"id":"M3-MyM-16a-E-2","stimulus":"&lt;p&gt;¿Cuántos céntimos hay en total en estas monedas?&lt;/p&gt;&lt;div style=\"display:flex\"&gt;{{T1}}{{T2}}&lt;/div&gt;&lt;div style=\"display:flex\"&gt;{{T3}}{{T4}}&lt;/div&gt;&lt;div style=\"display:flex\"&gt;{{T5}}{{T6}}&lt;/div&gt;","template":"&lt;p&gt;Hay {{response}} cts.&lt;/p&gt;","hint":"&lt;p&gt;Suma el valor de las monedas.&lt;/p&gt;","feedback":"&lt;p&gt;Suma el valor de las monedas.&lt;/p&gt;&lt;p style=\"text-align: center\"&gt;{{Q1}} de 1 cént. = {{Q1}} cts.&lt;/p&gt;&lt;p style=\"text-align: center\"&gt;{{Q2}} de 2 cts. = {{T7}} cts.&lt;/p&gt;&lt;p style=\"text-align: center\"&gt;{{Q3}} de 5 cts. = {{T8}} cts.&lt;/p&gt;&lt;p style=\"text-align: center\"&gt;{{Q4}} de 10 cts. = {{T9}} cts.&lt;/p&gt;&lt;p style=\"text-align: center\"&gt;{{Q5}} de 20 cts. = {{T10}} cts.&lt;/p&gt;&lt;p&gt;{{Q6}} de 50 cts. = {{T11}} cts.&lt;/p&gt;&lt;p style=\"text-align: center\"&gt;{{Q1}} cts. + {{T7}} cts. + {{T8}} cts. + {{T9}} cts. + {{T10}} cts. + {{T11}} cts. = {{A1}} cts.&lt;/p&gt;","seed":{"parameters":[{"name":"Q1","label":null,"list":[2,3,4]},{"name":"Q2","label":null,"list":[1,2,3,4]},{"name":"Q3","label":null,"list":[1,2,3,4]},{"name":"Q4","label":null,"list":[1,2,3,4]},{"name":"Q5","label":null,"list":[1,2,3,4]},{"name":"Q6","label":null,"list":[1,2,3,4]}],"calculated":[{"name":"T1","label":"{{function}}","function":"'&lt;img src=\"https://blueberry-assets.oneclick.es/M3_MyM_16a_1.png\" width=\"100\"&gt;'.repeat({{Q1}})","temp":true},{"name":"T2","label":"{{function}}","function":"'&lt;img src=\"https://blueberry-assets.oneclick.es/M3_MyM_16a_2.png\" width=\"100\"&gt;'.repeat({{Q2}})","temp":true},{"name":"T3","label":"{{function}}","function":"'&lt;img src=\"https://blueberry-assets.oneclick.es/M3_MyM_16a_3.png\" width=\"100\"&gt;'.repeat({{Q3}})","temp":true},{"name":"T4","label":"{{function}}","function":"'&lt;img src=\"https://blueberry-assets.oneclick.es/M3_MyM_16a_4.png\" width=\"100\"&gt;'.repeat({{Q4}})","temp":true},{"name":"T5","label":"{{function}}","function":"'&lt;img src=\"https://blueberry-assets.oneclick.es/M3_MyM_16a_5.png\" width=\"100\"&gt;'.repeat({{Q5}})","temp":true},{"name":"T6","label":"{{function}}","function":"'&lt;img src=\"https://blueberry-assets.oneclick.es/M3_MyM_16a_6.png\" width=\"100\"&gt;'.repeat({{Q6}})","temp":true},{"name":"T7","label":"{{function}}","function":"{{Q2}}*2","temp":true},{"name":"T8","label":"{{function}}","function":"{{Q3}}*5","temp":true},{"name":"T9","label":"{{function}}","function":"{{Q4}}*10","temp":true},{"name":"T10","label":"{{function}}","function":"{{Q5}}*20","temp":true},{"name":"T11","label":"{{function}}","function":"{{Q6}}*50","temp":true},{"name":"A1","label":"{{function}}","function":"{{Q1}}+{{Q2}}*2+{{Q3}}*5+{{Q4}}*10+{{Q5}}*20+{{Q6}}*50"}],"uniques":false},"algorithm":{"name":"calculateOperation","params":{"method":"equivLiteral","keyboard":"NUMERICAL"}}}</t>
  </si>
  <si>
    <t>M3-MyM-16b</t>
  </si>
  <si>
    <t>Resuelve problemas relacionados con el dinero</t>
  </si>
  <si>
    <t>Si Lucas tiene {{Q1}} monedas de 2 cts., {{Q2}} monedas de 5 cts. y {{Q3}} monedas de 10 cts., ¿cuántos céntimos le faltan para llegar a 1 €?
{{A1}} cts.*
{{A2}} cts.
{{A3}} cts.
{{A4}} cts.
{{A5}} cts.
(se muestran 3 opciones, 1 es correcta)</t>
  </si>
  <si>
    <t>Q1 = List = 2, 3, 4, 5, 6
Q2 = List = 2, 3, 4, 5, 6
Q3 = List = 2, 3, 4, 5, 6</t>
  </si>
  <si>
    <t>A1 = 100-{{Q1}}*2-{{Q2}}*5-{{Q3}}*10
A2 = {{Q1}}*2+{{Q2}}*5+{{Q3}}*10
A3 = 100-(2+5+10)
A4 = 100-{{Q1}}-{{Q2}}-{{Q3}}
A5 = 2+5+10</t>
  </si>
  <si>
    <t>1 euro equivale a 100 céntimos.</t>
  </si>
  <si>
    <t>&lt;p&gt;1 euro equivale a 100 céntimos.&lt;/p&gt;&lt;p&gt;{{Q1}} monedas de 2 cts. son {{T1}} cts., {{Q2}} monedas de 5 cts. son {{T2}} cts. y {{Q3}} monedas de 10 cts. son {{T3}} cts.&lt;/p&gt;&lt;p&gt;Por tanto, para llegar a 1 € faltan:&lt;/p&gt;&lt;p&gt;100 − {{T1}} − {{T2}} − {{T3}} = {{A1}} cts.&lt;/p&gt;</t>
  </si>
  <si>
    <t>T1 = 2*{{Q1}}
T2 = {{Q2}}*5
T3 = {{Q3}}*10</t>
  </si>
  <si>
    <t>{
    "id": "M3-MyM-16b-I-1",
    "stimulus": "&lt;p&gt;Si Lucas tiene {{Q1}} monedas de 2 cts., {{Q2}} monedas de 5 cts. y {{Q3}} monedas de 10 cts., ¿cuántos céntimos le faltan para llegar a 1 €?&lt;/p&gt;",
    "hint": "&lt;p&gt;1 € equivale a 100 cts.&lt;/p&gt;",
    "feedback": "&lt;p&gt;1 € equivale a 100 cts.&lt;/p&gt;&lt;p&gt;{{Q1}} monedas de 2 cts. son {{T1}} cts., {{Q2}} monedas de 5 cts. son {{T2}} cts. y {{Q3}} monedas de 10 cts. son {{T3}} cts.&lt;/p&gt;&lt;p&gt;Por tanto, para llegar a 1 € faltan:&lt;/p&gt;&lt;p style=\"text-align: center\"&gt;100 − {{T1}} − {{T2}} − {{T3}} = {{A1}} cts.&lt;/p&gt;",
    "seed": {
        "parameters": [
            {
                "name": "Q1",
                "label": null,
                "list": [
                    2,
                    3,
                    4,
                    5,
                    6
                ]
            },
            {
                "name": "Q2",
                "label": null,
                "list": [
                    2,
                    3,
                    4,
                    5,
                    6
                ]
            },
            {
                "name": "Q3",
                "label": null,
                "list": [
                    2,
                    3,
                    4,
                    5,
                    6
                ]
            }
        ],
        "calculated": [
            {
                "name": "T1",
                "label": "{{function}}",
                "function": "2*{{Q1}}",
                "temp": true
            },
            {
                "name": "T2",
                "label": "{{function}}",
                "function": "{{Q2}}*5",
                "temp": true
            },
            {
                "name": "T3",
                "label": "{{function}}",
                "function": "{{Q3}}*10",
                "temp": true
            },
            {
                "name": "A1",
                "label": "{{function}} cts.",
                "function": "100-{{Q1}}*2-{{Q2}}*5-{{Q3}}*10"
            },
            {
                "name": "A2",
                "label": "{{function}} cts.",
                "function": "{{Q1}}*2+{{Q2}}*5+{{Q3}}*10",
                "incorrect": true
            },
            {
                "name": "A3",
                "label": "{{function}} cts.",
                "function": "100-(2+5+10)",
                "incorrect": true
            },
            {
                "name": "A4",
                "label": "{{function}} cts.",
                "function": "100-{{Q1}}-{{Q2}}-{{Q3}}",
                "incorrect": true
            },
            {
                "name": "A5",
                "label": "{{function}} cts.",
                "function": "2+5+10",
                "incorrect": true
            }
        ],
        "uniques": true
    },
    "algorithm": {
        "name": "trueFalse",
        "template": "Multiple choice – standard",
        "params": {
            "countCorrect": 1,
            "countIncorrect": 2,
            "showCheckIcon": false,
            "columns": 3
        }
    }
}</t>
  </si>
  <si>
    <t>Une con líneas las siguientes cantidades de céntimos con sus equivalencias en euros.
{{T1}} cts.   {{Q1}} €
{{T2}} cts.   {{Q2}} €
{{T3}} cts.   {{Q3}} €</t>
  </si>
  <si>
    <t>Q1= Mín= 1; Máx= 99; Step= 1
Q2= Mín= 1; Máx= 99; Step= 1
Q3= Mín= 1; Máx= 99; Step= 1</t>
  </si>
  <si>
    <t>T1 = {{Q1}}*100
T2 = {{Q2}}*100
T3 = {{Q3}}*100</t>
  </si>
  <si>
    <t>100 céntimos equivalen a 1 euro.</t>
  </si>
  <si>
    <t>&lt;p&gt;100 céntimos equivalen a 1 euro.&lt;/p&gt;&lt;p&gt;Para averiguar cuántos euros son {{T1}} cts., se calcula:&lt;/p&gt;&lt;p&gt;{{T1}} cts. = {{T1}} : 100 = {{Q1}} €&lt;/p&gt;</t>
  </si>
  <si>
    <t>{"id":"M3-MyM-16b-I-2","stimulus":"&lt;p&gt;Arrastra cada cantidad de euros hasta su equivalente en céntimos.&lt;/p&gt;","hint":"&lt;p&gt;100 cts. equivalen a 1 €.&lt;/p&gt;","feedback":"&lt;p&gt;100 cts. equivalen a 1 €.&lt;/p&gt;&lt;p&gt;Para averiguar cuántos euros son {{T1}} cts., se calcula:&lt;/p&gt;&lt;p style=\"text-align: center\"&gt;{{T1}} cts. = {{T1}} : 100 = {{Q1}} €&lt;/p&gt;","seed":{"parameters":[{"name":"Q1","label":null,"min":1,"max":99,"step":1},{"name":"Q2","label":null,"min":1,"max":99,"step":1},{"name":"Q3","label":null,"min":1,"max":99,"step":1}],"calculated":[{"name":"T1","label":"{{function}}","function":"{{Q1}}*100","temp":true},{"name":"T2","label":"{{function}}","function":"{{Q2}}*100","temp":true},{"name":"T3","label":"{{function}}","function":"{{Q3}}*100","temp":true},{"name":"A1","label":"{{T1}} cts.","function":"{{Q1}} + ' €'"},{"name":"A2","label":"{{T2}} cts.","function":"{{Q2}} + ' €'"},{"name":"A3","label":"{{T3}} cts.","function":"{{Q3}} + ' €'"}],"isNumToWords":true,"uniques":true},"algorithm":{"name":"linkOperationResult","params":{"invert":true},"template":"Match list"}}</t>
  </si>
  <si>
    <t>Si Margarita tiene {{Q1}} billetes de {{Q2}} €, {{Q3}} monedas de 1 € y {{Q4}} monedas de {{Q5}} cts., ¿cuánto dinero tiene?
{{T1}} € y {{T2}} cts.*
{{T3}} € y {{T2}} cts.
{{T4}} € y {{T2}} cts.
{{T1}} € y {{T5}} cts.
{{T1}} € y {{T6}} cts.
(Se ven 3)</t>
  </si>
  <si>
    <t>Q1 = List = 2, 3, 4, 5
Q2 = List = 10, 20, 50, 100, 200
Q3: Mín: 2; Máx: 9; Step: 1
Q4: Mín: 2; Máx: 9; Step: 1
Q5 = List = 1, 2, 5, 10</t>
  </si>
  <si>
    <t>T1 = {{Q1}}*{{Q2}}+{{Q3}}
T2 = {{Q4}}*{{Q5}}
T3 = {{Q1}}*{{Q2}}
T4 = {{Q3}}*{{Q2}}+{{Q3}}
T5 = {{Q3}}*{{Q5}}
T6 = {{Q1}}*{{Q5}}</t>
  </si>
  <si>
    <t>¿Cuántos billetes y monedas tiene Margarita?
{{A3}} billetes de {{Q2}} €.
{{A4}} monedas de 1 €.
{{A5}} monedas de {{Q5}} cts.
[Cloze with math]
{{A3}} = {{Q1}}
{{A4}} = {{Q3}}
{{A5}} = {{Q4}}</t>
  </si>
  <si>
    <t>¿Qué hay que calcular?
La suma total de dinero.*
Cuánto dinero le falta a Margarita.
Cuántos billetes y monedas tiene Margarita.
[Single choice]</t>
  </si>
  <si>
    <t>¿Cuántos euros son {{Q1}} billetes de {{Q2}} €?
{{Q2}} € × {{Q1}} = {{A6}} €.
[Cloze with math]
{{A6}} = {{Q1}}*{{Q2}}</t>
  </si>
  <si>
    <t>¿Y cuántos céntimos son {{Q4}} monedas de {{Q5}} cts.?
{{Q5}} cts. × {{Q4}} = {{A8}} cts.
[Cloze with math]
{{A8}} = {{Q4}}*{{Q5}}</t>
  </si>
  <si>
    <t>Por tanto, ¿cuánto dinero es en total?
{{T1}} € + {{Q3}} € + {{T3}} cts. = {{A1}} € y {{A2}} cts.
[Cloze with math]
T1 = {{Q1}}*{{Q2}}
T3 = {{Q4}}*{{Q5}}
A1 = {{Q1}}*{{Q2}}+{{Q3}}
A2 = {{Q4}}*{{Q5}}</t>
  </si>
  <si>
    <t>{
    "id": "M3-MyM-16b-I-3",
    "seed": {
        "parameters": [
            {
                "name": "Q1",
                "label": null,
                "list": [
                    2,
                    3,
                    4,
                    5
                ]
            },
            {
                "name": "Q2",
                "label": null,
                "list": [
                    10,
                    20,
                    50,
                    100,
                    200
                ]
            },
            {
                "name": "Q3",
                "label": null,
                "min": 2,
                "max": 9,
                "step": 1
            },
            {
                "name": "Q4",
                "label": null,
                "min": 2,
                "max": 9,
                "step": 1
            },
            {
                "name": "Q5",
                "label": null,
                "list": [
                    1,
                    2,
                    5,
                    10
                ]
            }
        ],
        "uniques": true
    },
    "scaffolding": [
        {
            "id": "step-0",
            "stimulus": "&lt;p&gt;Si Margarita tiene {{Q1}} billetes de {{Q2}} €, {{Q3}} monedas de 1 € y {{Q4}} monedas de {{Q5}} cts., ¿cuánto dinero tiene?&lt;/p&gt;",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 y {{T2}} cts."
                    },
                    {
                        "name": "0-A2",
                        "label": "{{T3}} € y {{T2}} cts.",
                        "incorrect": true
                    },
                    {
                        "name": "0-A3",
                        "label": "{{T4}} € y {{T2}} cts.",
                        "incorrect": true
                    },
                    {
                        "name": "0-A4",
                        "label": "{{T1}} € y {{T5}} cts.",
                        "incorrect": true
                    },
                    {
                        "name": "0-A5",
                        "label": "{{T1}} € y {{T6}} cts.",
                        "incorrect": true
                    }
                ]
            },
            "algorithm": {
                "name": "trueFalse",
                "template": "Multiple choice – standard",
                "params": {
                    "countCorrect": 1,
                    "countIncorrect": 2,
                    "showCheckIcon": false,
                    "columns": 3
                }
            }
        },
        {
            "id": "step-1",
            "stimulus": "&lt;p&gt;¿Cuántos billetes y monedas tiene Margarita?&lt;/p&gt;",
            "template": "&lt;p&gt;{{response}} billetes de {{Q2}} €.&lt;/p&gt;&lt;p&gt;{{response}} monedas de 1 €.&lt;/p&gt;&lt;p&gt;{{response}} monedas de {{Q5}} cts.&lt;/p&gt;",
            "seed": {
                "calculated": [
                    {
                        "name": "1-A1",
                        "label": "{{function}}",
                        "function": "{{Q1}}"
                    },
                    {
                        "name": "1-A2",
                        "label": "{{function}}",
                        "function": "{{Q3}}"
                    },
                    {
                        "name": "1-A2",
                        "label": "{{function}}",
                        "function": "{{Q4}}"
                    }
                ]
            },
            "algorithm": {
                "name": "calculateOperation",
                "params": {
                    "method": "equivLiteral",
                    "keyboard": "NUMERICAL"
                }
            }
        },
        {
            "id": "step-2",
            "stimulus": "&lt;p&gt;¿Qué hay que calcular?&lt;/p&gt;",
            "seed": {
                "calculated": [
                    {
                        "name": "2-A1",
                        "label": "&lt;p&gt;La suma total de dinero.&lt;/p&gt;"
                    },
                    {
                        "name": "2-A2",
                        "label": "&lt;p&gt;Cuánto dinero le falta a Margarita.&lt;/p&gt;",
                        "incorrect": true
                    },
                    {
                        "name": "2-A3",
                        "label": "&lt;p&gt;Cuántos billetes y monedas tiene Margarita.&lt;/p&gt;",
                        "incorrect": true
                    }
                ]
            },
            "algorithm": {
                "name": "trueFalse",
                "template": "Multiple choice – standard",
                "params": {
                    "countCorrect": 1,
                    "countIncorrect": 2,
                    "showCheckIcon": false,
                    "columns": 3
                }
            }
        },
        {
            "id": "step-3",
            "stimulus": "&lt;p&gt;¿Cuántos euros son {{Q1}} billetes de {{Q2}} €?&lt;/p&gt;",
            "template": "&lt;p style=\"text-align: center\"&gt;{{Q2}} € × {{Q1}} = {{response}} €.&lt;/p&gt;",
            "seed": {
                "calculated": [
                    {
                        "name": "3-A1",
                        "label": "{{function}}",
                        "function": "{{Q1}}*{{Q2}}"
                    }
                ]
            },
            "algorithm": {
                "name": "calculateOperation",
                "params": {
                    "method": "equivLiteral",
                    "keyboard": "NUMERICAL"
                }
            }
        },
        {
            "id": "step-4",
            "stimulus": "&lt;p&gt;¿Y cuántos céntimos son {{Q4}} monedas de {{Q5}} cts.?&lt;/p&gt;",
            "template": "&lt;p style=\"text-align: center\"&gt;{{Q5}} cts. × {{Q4}} = {{response}} cts.&lt;/p&gt;",
            "seed": {
                "calculated": [
                    {
                        "name": "4-A1",
                        "label": "{{function}}",
                        "function": "{{Q4}}*{{Q5}}"
                    }
                ]
            },
            "algorithm": {
                "name": "calculateOperation",
                "params": {
                    "method": "equivLiteral",
                    "keyboard": "NUMERICAL"
                }
            }
        },
        {
            "id": "step-5",
            "stimulus": "&lt;p&gt;Por tanto, ¿cuánto dinero es en total?&lt;/p&gt;",
            "template": "&lt;p&gt;{{T1}} € + {{Q3}} € + {{T3}} cts. = {{response}} € y {{response}} cts.&lt;/p&gt;",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t>
  </si>
  <si>
    <t>Susana quiere comprar un ordenador que cuesta {{Q1}} €. Si tiene ahorrados {{Q2}} € y {{Q3}} cts., ¿cuánto le falta para poder pagarlo?
Le faltan {{A1}} € y {{A2}} cts.</t>
  </si>
  <si>
    <t>Q1= Mín= 800; Máx= 2000; Step= 1
Q2= Mín= 400; Máx= 600; Step= 1
Q3= Mín= 10; Máx= 95; Step= 5</t>
  </si>
  <si>
    <t>A1 = {{Q1}}-{{Q2}}-1
A2 = 100-{{Q3}}</t>
  </si>
  <si>
    <t>¿Cuánto cuesta el videojuego? ¿Y cuánto tiene ahorrado Susana?
Su precio es de {{A3}} € y Susana tiene {{A4}} € y {{A5}} cts.
[Cloze with math]
A3 = {{Q1}}
A4 = {{Q2}}
A5 = {{Q3}}</t>
  </si>
  <si>
    <t>¿Qué hay que calcular?
Cuánto dinero le falta a Susana para comprar el videojuego.*
Cuántos céntimos tiene Susana ahorrados.
Cuántos céntimos cuesta el videojuego.
[Single choice]</t>
  </si>
  <si>
    <t>¿Qué cálculo hay que hacer?
Restar {{Q2}} € y {{Q3}} cts. a {{Q1}} €.*
Sumar {{Q2}} € y {{Q3}} cts. a {{Q1}} €.
Restar {{Q1}} € a {{Q2}} € y {{Q3}} cts.
[Single choice]</t>
  </si>
  <si>
    <t>Por tanto, completa este cálculo para saber los euros que necesita Susana.
{{Q1}} € − {{Q2}} € = {{A6}} €
[Cloze with math]
A6 = {{Q1}}-{{Q2}}</t>
  </si>
  <si>
    <t>Y ahora resta para conocer los euros y los céntimos totales que le faltan.
{{T1}} € − {{Q3}} cts. = {{A1}} € y {{A2}} cts.
[Cloze with math]
T1 = {{Q1}}-{{Q2}}
A1 = {{Q1}}-{{Q2}}-1
A2 = 100-{{Q3}}</t>
  </si>
  <si>
    <t>{"id":"M3-MyM-16b-E-1","seed":{"parameters":[{"name":"Q1","label":null,"min":800,"max":2000,"step":1},{"name":"Q2","label":null,"min":400,"max":600,"step":1},{"name":"Q3","label":null,"min":10,"max":95,"step":5}],"uniques":true},"scaffolding":[{"id":"step-0","stimulus":"&lt;p&gt;Susana quiere comprar un ordenador que cuesta {{Q1}} €. Si tiene ahorrados {{Q2}} € y {{Q3}} cts., ¿cuánto le falta para poder pagarlo?&lt;/p&gt;","template":"&lt;p&gt;Le faltan {{response}} € y {{response}} cts.&lt;/p&gt;","seed":{"calculated":[{"name":"0-A1","label":"{{function}}","function":"{{Q1}}-{{Q2}}-1"},{"name":"0-A2","label":"{{function}}","function":"100-{{Q3}}"}]},"algorithm":{"name":"calculateOperation","params":{"method":"equivLiteral","keyboard":"NUMERICAL"}}},{"id":"step-1","stimulus":"&lt;p&gt;¿Cuánto cuesta el ordenador? ¿Y cuánto tiene ahorrado Susana?&lt;/p&gt;","template":"&lt;p&gt;Su precio es de {{response}} € y Susana tiene {{response}} € y {{response}} cts.&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Susana para comprar el ordenador.&lt;/p&gt;"},{"name":"2-A2","label":"&lt;p&gt;Cuántos céntimos tiene Susana ahorrados.&lt;/p&gt;","incorrect":true},{"name":"2-A3","label":"&lt;p&gt;Cuántos céntimos cuesta el ordenador.&lt;/p&gt;","incorrect":true}]},"algorithm":{"name":"trueFalse","template":"Multiple choice – standard"}},{"id":"step-3","stimulus":"&lt;p&gt;¿Qué cálculo hay que hacer?&lt;/p&gt;","seed":{"calculated":[{"name":"3-A1","label":"&lt;p style=\"text-align: center\"&gt;Restar {{Q2}} € y {{Q3}} cts. a {{Q1}} €.&lt;/p&gt;"},{"name":"3-A2","label":"&lt;p&gt;Sumar {{Q2}} € y {{Q3}} cts. a {{Q1}} €.&lt;/p&gt;","incorrect":true},{"name":"3-A3","label":"&lt;p style=\"text-align: center\"&gt;Restar {{Q1}} € a {{Q2}} € y {{Q3}} cts.&lt;/p&gt;","incorrect":true}]},"algorithm":{"name":"trueFalse","template":"Multiple choice – standard"}},{"id":"step-4","stimulus":"&lt;p&gt;Por tanto, completa este cálculo para saber los euros que necesita Susana.&lt;/p&gt;","template":"&lt;p style=\"text-align: center\"&gt;{{Q1}} € − {{Q2}} € = {{response}} €&lt;/p&gt;","seed":{"calculated":[{"name":"4-A1","label":"{{function}}","function":"{{Q1}}-{{Q2}}"}]},"algorithm":{"name":"calculateOperation","params":{"method":"equivLiteral","keyboard":"NUMERICAL"}}},{"id":"step-5","stimulus":"&lt;p&gt;Y ahora resta para conocer los euros y los céntimos totales que le faltan.&lt;/p&gt;","template":"&lt;p style=\"text-align: center\"&gt;{{T1}} € − {{Q3}} cts. = {{response}} € y {{response}} cts.&lt;/p&gt;","seed":{"calculated":[{"name":"T1","label":"{{function}}","function":"{{Q1}}-{{Q2}}","temp":true},{"name":"5-A1","label":"{{function}}","function":"{{Q1}}-{{Q2}}-1"},{"name":"5-A2","label":"{{function}}","function":"100-{{Q3}}"}]},"algorithm":{"name":"calculateOperation","params":{"method":"equivLiteral","keyboard":"NUMERICAL"}}}]}</t>
  </si>
  <si>
    <t>A Martín le han cobrado {{Q1}} € y {{Q2}} cts. al hacer la compra. Si ha pagado con un billete de {{Q3}} €, ¿cuánto le han devuelto de cambio?
Le han devuelto {{A1}} € y {{A2}} cts.</t>
  </si>
  <si>
    <t>Q1= Mín= 5; Máx= 18; Step= 1
Q2= Mín= 25; Máx= 75; Step= 1
Q3= List = 20, 50, 100</t>
  </si>
  <si>
    <t>A1 = {{Q3}}-{{Q1}}-1
A2 = 100-{{Q2}}</t>
  </si>
  <si>
    <t>¿Cuánto ha costado la compra? ¿Y con qué billete ha pagado Martín?
Ha costado {{A3}} € y {{A4}} cts. y Martín ha pagado con un billete de {{A5}} €.
[Cloze with math]
{{A3}} = {{Q1}}
{{A4}} = {{Q2}}
{{A5}} = {{Q3}}</t>
  </si>
  <si>
    <t>¿Qué hay que calcular?
Cuánto dinero le han devuelto a Martín.*
Cuánto dinero se ha gastado Martín en la compra.
Cuántos billetes le han devuelto a Martín.
[Single choice]</t>
  </si>
  <si>
    <t>¿Qué cálculo hay que hacer?
Restar {{Q1}} € y {{Q2}} cts. a {{Q3}} €.*
Sumar {{Q1}} € y {{Q2}} cts. a {{Q3}} €.
Restar {{Q3}} € a {{Q1}} € y {{Q2}} cts.
[Single choice]</t>
  </si>
  <si>
    <t>Por tanto, completa este cálculo para saber los euros del cambio.
{{Q3}} € − {{Q1}} € = {{A6}} €
[Cloze with math]
A6 = {{Q3}}-{{Q1}}</t>
  </si>
  <si>
    <t>Y ahora resta para conocer el dinero total que le han devuelto a Martín.
{{T1}} € − {{Q2}} cts. = {{A1}} € y {{A2}} cts.
[Cloze with math]
T1 = {{Q3}}-{{Q1}}
A1 = {{Q3}}-{{Q1}}-1
A2 = 100-{{Q2}}</t>
  </si>
  <si>
    <t>{"id":"M3-MyM-16b-E-2","seed":{"parameters":[{"name":"Q1","label":null,"min":5,"max":18,"step":1},{"name":"Q2","label":null,"min":25,"max":75,"step":1},{"name":"Q3","label":null,"list":[20,50,100]}],"uniques":true},"scaffolding":[{"id":"step-0","stimulus":"&lt;p&gt;A Martín le han cobrado {{Q1}} € y {{Q2}} cts. al hacer la compra. Si ha pagado con un billete de {{Q3}} €, ¿cuánto le han devuelto de cambio?&lt;/p&gt;","template":"&lt;p&gt;Le han devuelto {{response}} € y {{response}} cts.&lt;/p&gt;","seed":{"calculated":[{"name":"0-A1","label":"{{function}}","function":"{{Q3}}-{{Q1}}-1"},{"name":"0-A2","label":"{{function}}","function":"100-{{Q2}}"}]},"algorithm":{"name":"calculateOperation","params":{"method":"equivLiteral","keyboard":"NUMERICAL"}}},{"id":"step-1","stimulus":"&lt;p&gt;¿Cuánto ha costado la compra? ¿Y con qué billete ha pagado Martín?&lt;/p&gt;","template":"&lt;p&gt;Ha costado {{response}} € y {{response}} cts. y Martín ha pagado con un billete de &lt;span class=\"no-break\"&gt;{{response}} €.&lt;/span&gt;&lt;/p&gt;","seed":{"calculated":[{"name":"1-A1","label":"{{function}}","function":"{{Q1}}"},{"name":"1-A2","label":"{{function}}","function":"{{Q2}}"},{"name":"1-A2","label":"{{function}}","function":"{{Q3}}"}]},"algorithm":{"name":"calculateOperation","params":{"method":"equivLiteral","keyboard":"NUMERICAL"}}},{"id":"step-2","stimulus":"&lt;p&gt;¿Qué hay que calcular?&lt;/p&gt;","seed":{"calculated":[{"name":"2-A1","label":"&lt;p&gt;Cuánto dinero le han devuelto a Martín.&lt;/p&gt;"},{"name":"2-A2","label":"&lt;p&gt;Cuánto dinero se ha gastado Martín en la compra.&lt;/p&gt;","incorrect":true},{"name":"2-A3","label":"&lt;p&gt;Cuántos billetes le han devuelto a Martín.&lt;/p&gt;","incorrect":true}]},"algorithm":{"name":"trueFalse","template":"Multiple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del cambio.&lt;/p&gt;","template":"&lt;p&gt;{{Q3}} € − {{Q1}} € = {{response}} €&lt;/p&gt;","seed":{"calculated":[{"name":"4-A1","label":"{{function}}","function":"{{Q3}}-{{Q1}}"}]},"algorithm":{"name":"calculateOperation","params":{"method":"equivLiteral","keyboard":"NUMERICAL"}}},{"id":"step-5","stimulus":"&lt;p&gt;Y ahora resta para conocer el dinero total que le han devuelto a Martín.&lt;/p&gt;","template":"&lt;p style=\"text-align: center\"&gt;{{T1}} € − {{Q2}} cts. = {{response}} € y {{response}} cts.&lt;/p&gt;","seed":{"calculated":[{"name":"T1","label":"{{function}}","function":"{{Q3}}-{{Q1}}","temp":true},{"name":"5-A1","label":"{{function}}","function":"{{Q3}}-{{Q1}}-1"},{"name":"5-A2","label":"{{function}}","function":"100-{{Q2}}"}]},"algorithm":{"name":"calculateOperation","params":{"method":"equivLiteral","keyboard":"NUMERICAL"}}}]}</t>
  </si>
  <si>
    <t>Luis tiene {{Q1}} € y {{Q2}} cts. para comprar unas zapatillas de deporte. Si el precio de las zapatillas que quiere es de {{Q3}} €, ¿cuánto dinero le falta?
Le faltan {{A1}} € y {{A2}} cts.</t>
  </si>
  <si>
    <t>Q1= Mín= 25; Máx= 35; Step= 1
Q2= Mín= 10; Máx= 95; Step= 5
Q3= Mín= 40; Máx= 70; Step= 1</t>
  </si>
  <si>
    <t>¿Cuánto dinero tiene Luis? ¿Y cuál es el precio de las zapatillas de deporte?
Luis tiene{{A3}} € y {{A4}} cts. y las zapatillas de deporte cuestan {{A5}} €.
[Cloze with math]
A3 = {{Q1}}
A4 = {{Q2}}
A5 = {{Q3}}</t>
  </si>
  <si>
    <t>¿Qué hay que calcular?
Cuánto dinero le falta a Luis para comprar las zapatillas de deporte.*
Cuánto dinero le han devuelto a Luis por las zapatillas de deporte.
Cuántos billetes ha recibido Luis de cambio por las zapatillas de deporte.
[Single choice]</t>
  </si>
  <si>
    <t>Por tanto, completa este cálculo para saber los euros que necesita Luis.
{{Q3}} € − {{Q1}} € = {{A6}} €
[Cloze with math]
A6 = {{Q3}}-{{Q1}}</t>
  </si>
  <si>
    <t>Y ahora resta para saber los euros y los céntimos totales que le faltan para comprarse las zapatillas.
{{T1}} € − {{Q2}} cts. = {{A1}} € y {{A2}} cts.
[Cloze with math]
T1 = {{Q3}}-{{Q1}}
A1 = {{Q3}}-{{Q1}}-1
A2 = 100-{{Q2}}</t>
  </si>
  <si>
    <t>{"id":"M3-MyM-16b-E-3","seed":{"parameters":[{"name":"Q1","label":null,"min":25,"max":35,"step":1},{"name":"Q2","label":null,"min":10,"max":95,"step":5},{"name":"Q3","label":null,"min":40,"max":70,"step":1}],"uniques":true},"scaffolding":[{"id":"step-0","stimulus":"&lt;p&gt;Luis tiene {{Q1}} € y {{Q2}} cts. para comprar unas zapatillas de deporte. Si el precio de las zapatillas que quiere es de {{Q3}} €, ¿cuánto dinero le falta?&lt;/p&gt;","template":"&lt;p&gt;Le faltan {{response}} € y {{response}} cts.&lt;/p&gt;","seed":{"calculated":[{"name":"0-A1","label":"{{function}}","function":"{{Q3}}-{{Q1}}-1"},{"name":"0-A2","label":"{{function}}","function":"100-{{Q2}}"}]},"algorithm":{"name":"calculateOperation","params":{"method":"equivLiteral","keyboard":"NUMERICAL"}}},{"id":"step-1","stimulus":"&lt;p&gt;¿Cuánto dinero tiene Luis? ¿Y cuál es el precio de las zapatillas de deporte?&lt;/p&gt;","template":"&lt;p&gt;Luis tiene {{response}} € y {{response}} cts. y las zapatillas de deporte cuestan {{response}} €.&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Luis para comprar las zapatillas de deporte.&lt;/p&gt;"},{"name":"2-A2","label":"&lt;p&gt;Cuánto dinero le han devuelto a Luis por las zapatillas de deporte.&lt;/p&gt;","incorrect":true},{"name":"2-A3","label":"&lt;p&gt;Cuántos billetes ha recibido Luis de cambio por las zapatillas de deporte.&lt;/p&gt;","incorrect":true}]},"algorithm":{"name":"trueFalse","template":"Multiple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que necesita Luis.&lt;/p&gt;","template":"&lt;p&gt;{{Q3}} € − {{Q1}} € = {{response}} €&lt;/p&gt;","seed":{"calculated":[{"name":"4-A1","label":"{{function}}","function":"{{Q3}}-{{Q1}}"}]},"algorithm":{"name":"calculateOperation","params":{"method":"equivLiteral","keyboard":"NUMERICAL"}}},{"id":"step-5","stimulus":"&lt;p&gt;Y ahora resta para saber los euros y los céntimos totales que le faltan para comprarse las zapatillas.&lt;/p&gt;","template":"&lt;p style=\"text-align: center\"&gt;{{T1}} € − {{Q2}} cts. = {{response}} € y {{response}} cts.&lt;/p&gt;","seed":{"calculated":[{"name":"T1","label":"{{function}}","function":"{{Q3}}-{{Q1}}","temp":true},{"name":"5-A1","label":"{{function}}","function":"{{Q3}}-{{Q1}}-1"},{"name":"5-A2","label":"{{function}}","function":"100-{{Q2}}"}]},"algorithm":{"name":"calculateOperation","params":{"method":"equivLiteral","keyboard":"NUMERICAL"}}}]}</t>
  </si>
  <si>
    <t>M3-G-1a</t>
  </si>
  <si>
    <t>Distingue una recta, una semirrecta y un segmento</t>
  </si>
  <si>
    <r>
      <rPr>
        <rFont val="Calibri"/>
        <color rgb="FF000000"/>
        <sz val="12.0"/>
      </rPr>
      <t xml:space="preserve">Indica si las siguientes afirmaciones son verdaderas o falsas.
Una recta es una </t>
    </r>
    <r>
      <rPr>
        <rFont val="Calibri"/>
        <color rgb="FF000000"/>
        <sz val="12.0"/>
      </rPr>
      <t>sucesión</t>
    </r>
    <r>
      <rPr>
        <rFont val="Calibri"/>
        <color rgb="FF000000"/>
        <sz val="12.0"/>
      </rPr>
      <t xml:space="preserve"> de puntos en la misma dirección.*
Una recta no tiene principio ni fin.*
Un segmento es la parte de la recta </t>
    </r>
    <r>
      <rPr>
        <rFont val="Calibri"/>
        <color rgb="FF000000"/>
        <sz val="12.0"/>
      </rPr>
      <t>comprendida</t>
    </r>
    <r>
      <rPr>
        <rFont val="Calibri"/>
        <color rgb="FF000000"/>
        <sz val="12.0"/>
      </rPr>
      <t xml:space="preserve"> entre dos puntos.*
Un punto divide la recta en dos semirrectas.*
Una semirrecta es el punto medio de una recta.
Una recta tiene un punto inicial y </t>
    </r>
    <r>
      <rPr>
        <rFont val="Calibri"/>
        <color rgb="FF000000"/>
        <sz val="12.0"/>
      </rPr>
      <t>sigue</t>
    </r>
    <r>
      <rPr>
        <rFont val="Calibri"/>
        <color rgb="FF000000"/>
        <sz val="12.0"/>
      </rPr>
      <t xml:space="preserve"> hasta el infinito.
Un segmento no tiene principio ni fin.
Una semirrecta es la parte de la recta </t>
    </r>
    <r>
      <rPr>
        <rFont val="Calibri"/>
        <color rgb="FF000000"/>
        <sz val="12.0"/>
      </rPr>
      <t>comprendida</t>
    </r>
    <r>
      <rPr>
        <rFont val="Calibri"/>
        <color rgb="FF000000"/>
        <sz val="12.0"/>
      </rPr>
      <t xml:space="preserve"> entre dos puntos.
Un punto divide un segmento en dos semirrectas.
(2 correctas, se ven 3)</t>
    </r>
  </si>
  <si>
    <r>
      <rPr>
        <rFont val="Calibri"/>
        <color rgb="FF000000"/>
        <sz val="12.0"/>
      </rPr>
      <t>Las rectas, las semirrectas y los segmentos se diferencian en cómo están</t>
    </r>
    <r>
      <rPr>
        <rFont val="Calibri"/>
        <color rgb="FF000000"/>
        <sz val="12.0"/>
      </rPr>
      <t xml:space="preserve"> 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</si>
  <si>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-Sí falla A5
&lt;p&gt;Es incorrecta porque un punto de una recta la divide en dos semirrectas.&lt;/p&gt;
-Sí falla A6
&lt;p&gt;Es incorrecta porque una recta no tiene ni principio ni fin.&lt;/p&gt;
-Sí falla A7
&lt;p&gt;Es incorrecta porque un segmento está comprendido entre dos puntos, que conforman su inicio y su fin.&lt;/p&gt;
-Sí falla A8
&lt;p&gt;Es incorrecta porque una semirrecta empieza en un punto y sigue hasta el infinito.&lt;/p&gt;
-Sí falla A9
&lt;p&gt;Es incorrecta porque al dividir un segmento se obtienen dos segmentos.&lt;/p&gt;</t>
  </si>
  <si>
    <t>Geometría</t>
  </si>
  <si>
    <t>{"id":"M3-G-1a-I-1","stimulus":"&lt;p&gt;Indica si las siguientes afirmaciones son verdaderas o falsas.&lt;/p&gt;","hint":"&lt;p&gt;Las rectas, las semirrectas y los segmentos se diferencian en cómo están limitados sus extremos.&lt;/p&gt;","feedback":"&lt;p&gt;Una &lt;b&gt;recta&lt;/b&gt; es una sucesión de puntos en la misma dirección sin principio o fin. Una &lt;b&gt;semirrecta&lt;/b&gt; empieza en un punto y sigue hasta el infinito. Un &lt;b&gt;segmento&lt;/b&gt; es un fragmento de recta comprendido entre dos puntos.&lt;/p&gt;","seed":{"parameters":[],"calculated":[{"name":"A1","label":"Una recta es una sucesión de puntos en la misma dirección.","function":""},{"name":"A2","label":"Una recta no tiene principio ni fin.","function":""},{"name":"A3","label":"Un segmento es la parte de la recta comprendida entre dos puntos.","function":""},{"name":"A4","label":"Un punto divide la recta en dos semirrectas.","function":""},{"name":"A5","label":"Una semirrecta es el punto medio de una recta","function":"","incorrect":true,"feedback":"&lt;p&gt;Es incorrecta porque un punto de una recta la divide en dos semirrectas.&lt;/p&gt;"},{"name":"A6","label":"Una recta tiene un punto inicial y sigue hasta el infinito.","function":"","incorrect":true,"feedback":"&lt;p&gt;Es incorrecta porque una recta no tiene ni principio ni fin.&lt;/p&gt;"},{"name":"A7","label":"Un segmento no tiene principio ni fin.","function":"","incorrect":true,"feedback":"&lt;p&gt;Es incorrecta porque un segmento está comprendido entre dos puntos, que conforman su inicio y su fin.&lt;/p&gt;"},{"name":"A8","label":"Una semirrecta es la parte de la recta comprendida entre dos puntos.","function":"","incorrect":true,"feedback":"&lt;p&gt;Es incorrecta porque una semirrecta empieza en un punto y sigue hasta el infinito.&lt;/p&gt;"},{"name":"A9","label":"Un punto divide un segmento en dos semirrectas.","function":"","incorrect":true,"feedback":"&lt;p&gt;Es incorrecta porque al dividir un segmento se obtienen dos segmentos.&lt;/p&gt;"}],"uniques":true},"algorithm":{"name":"trueFalse","template":"Choice matrix – inline","params":{"countCorrect":2,"countIncorrect":1,"showCheckIcon":false,"options":["Verdadero","Falso"]}}}</t>
  </si>
  <si>
    <t xml:space="preserve">Escribe el nombre de las siguientes líneas.
{{A1}} | {{A2}} | {{A3}} </t>
  </si>
  <si>
    <t>&lt;img src=\"http://drive.google.com/uc?export=view&amp;id={{Q1}}\"&gt;
            {
                "name": "Q1",
                "label": null,
                "list": [
                    "1cmW333lOfAToXdMLi0utyB_jdNp3N0PT",
                    "1abqfWgESe0uPwjkItOdRn28r_Ew8vsUB",
                    "1_CYgjf6BaNm15p1gBRJSTMxuQ18nrcsb"
                ]
            }</t>
  </si>
  <si>
    <t>A1 = "recta"
A2 = "semirrecta"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</si>
  <si>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</si>
  <si>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&lt;p&gt;Una &lt;b&gt;recta&lt;/b&gt; es una sucesión de puntos en la misma dirección sin principio o fin. Una &lt;b&gt;semirrecta&lt;/b&gt; empieza en un punto y sigue hasta el infinito. Un &lt;b&gt;segmento&lt;/b&gt; es un fragmento de recta comprendido entre dos puntos.&lt;/p&gt;
Sin TE particular</t>
  </si>
  <si>
    <t>{
    "id": "M3-G-1a-E-1",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"M3_G_1a_1.svg",
                    "M3_G_1a_2.svg"
                ]
            },
            {
                "name": "Q2",
                "label": null,
                "list": [
                    "M3_G_1a_3.svg",
                    "M3_G_1a_4.svg"
                ]
            },
            {
                "name": "Q3",
                "label": null,
                "list": [
                    "M3_G_1a_5.svg",
                    "M3_G_1a_6.svg"
                ]
            }
        ],
        "calculated": [
            {
                "name": "A1",
                "label": "Recta",
                "function": ""
            },
            {
                "name": "A2",
                "label": "Semirrecta",
                "function": ""
            },
            {
                "name": "A3",
                "label": "Segmento",
                "function": ""
            }
        ],
        "uniques": true
    },
    "algorithm": {
        "name": "calculateOperation",
        "template": "Cloze with text"
    }
}</t>
  </si>
  <si>
    <t>A1 = "semirrecta"
A2 = "recta"
A3 = "segmento"</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</si>
  <si>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sus extremos.</t>
    </r>
  </si>
  <si>
    <t>{
    "id": "M3-G-1a-E-2",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"M3_G_1a_3.svg",
                    "M3_G_1a_4.svg"
                ]
            },
            {
                "name": "Q2",
                "label": null,
                "list": [
                    "M3_G_1a_1.svg",
                    "M3_G_1a_2.svg"
                ]
            },
            {
                "name": "Q3",
                "label": null,
                "list": [
                    "M3_G_1a_5.svg",
                    "M3_G_1a_6.svg"
                ]
            }
        ],
        "calculated": [
            {
                "name": "A1",
                "label": "Semirrecta",
                "function": ""
            },
            {
                "name": "A2",
                "label": "Recta",
                "function": ""
            },
            {
                "name": "A3",
                "label": "Segmento",
                "function": ""
            }
        ],
        "uniques": true
    },
    "algorithm": {
        "name": "calculateOperation",
        "template": "Cloze with text"
    }
}</t>
  </si>
  <si>
    <t>A1 = "segmento"
A2 = "recta"
A3 = "semirrecta"</t>
  </si>
  <si>
    <r>
      <rPr>
        <rFont val="Calibri"/>
        <color rgb="FF000000"/>
        <sz val="12.0"/>
      </rPr>
      <t xml:space="preserve">Las rectas, las semirrectas y los segmentos se diferencian en cómo están </t>
    </r>
    <r>
      <rPr>
        <rFont val="Calibri"/>
        <color rgb="FF000000"/>
        <sz val="12.0"/>
      </rPr>
      <t>limitados</t>
    </r>
    <r>
      <rPr>
        <rFont val="Calibri"/>
        <color rgb="FF000000"/>
        <sz val="12.0"/>
      </rPr>
      <t xml:space="preserve"> en sus extremos.</t>
    </r>
  </si>
  <si>
    <t>{
    "id": "M3-G-1a-E-3",
    "stimulus": "&lt;p&gt;Escribe el nombre de las siguientes líneas.&lt;/p&gt;",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"M3_G_1a_3.svg",
                    "M3_G_1a_4.svg"
                ]
            },
            {
                "name": "Q3",
                "label": null,
                "list": [
                    "M3_G_1a_5.svg",
                    "M3_G_1a_6.svg"
                ]
            },
            {
                "name": "Q1",
                "label": null,
                "list": [
                    "M3_G_1a_1.svg",
                    "M3_G_1a_2.svg"
                ]
            }
        ],
        "calculated": [
            {
                "name": "A1",
                "label": "Segmento",
                "function": ""
            },
            {
                "name": "A2",
                "label": "Recta",
                "function": ""
            },
            {
                "name": "A3",
                "label": "Semirrecta",
                "function": ""
            }
        ],
        "uniques": true
    },
    "algorithm": {
        "name": "calculateOperation",
        "template": "Cloze with text"
    }
}</t>
  </si>
  <si>
    <t>M3-G-1b</t>
  </si>
  <si>
    <t>Distingue las posiciones relativas de rectas en el plano: paralelas y secantes (perpendiculares y oblicuas)</t>
  </si>
  <si>
    <t>Señala si estas afirmaciones sobre la imagen son verdaderas o falsas.
Imagen: M3-G-1b-1 (copiar etiquetas de M5-G-6a-I-1)
✔️La recta D es perpendicular a la recta B.
✔️La recta B es perpendicular a la recta C.
✔️La recta C es paralela a la recta D.
✔️La recta A es oblicua a la recta B.
✔️La recta A es secante a la recta B.
❌La recta A es paralela a la recta B.
❌La recta D es perpendicular a la recta A.
❌La recta C es oblicua a la recta D.
❌La recta C es secante a la recta D.
❌La recta B es oblicua a la recta D.
(2 correctas, se ven 3; etiquetas: Verdadero | Falso)</t>
  </si>
  <si>
    <t>Las rectas secantes (perpendiculares u oblicuas) tienen un punto común. Las paralelas, no.</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</si>
  <si>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A6
&lt;p&gt;Las rectas &lt;i&gt;a&lt;/i&gt; y &lt;i&gt;b&lt;/i&gt; no son paralelas porque tienen un punto en común.&lt;/p&gt;
-Sí falla A7
 &lt;p&gt;Las rectas &lt;i&gt;d&lt;/i&gt; y &lt;i&gt;a&lt;/i&gt; no son perpendiculares porque forman 4 ángulos que no son iguales.&lt;/p&gt;
-Sí falla A8 
&lt;p&gt;Las rectas &lt;i&gt;c&lt;/i&gt; y &lt;i&gt;d&lt;/i&gt; no son oblicuas porque no comparten ningún punto.&lt;/p&gt;
- Si falla 9
&lt;p&gt;Las rectas &lt;i&gt;c&lt;/i&gt; y &lt;i&gt;d&lt;/i&gt; no son secantes porque no comparten ningún punto.&lt;/p&gt;
-Sí falla A10 
&lt;p&gt;Las rectas &lt;i&gt;b&lt;/i&gt; y &lt;i&gt;d&lt;/i&gt; no son oblicuas porque forman 4 ángulos iguales.&lt;/p&gt;</t>
  </si>
  <si>
    <t>{"id":"M3-G-1b-I-1","stimulus":"&lt;p&gt;Selecciona si estas afirmaciones sobre la imagen son verdaderas o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&lt;i&gt;d&lt;/i&gt; es perpendicular a la recta &lt;i&gt;b.&lt;/i&gt;","function":""},{"name":"A2","label":"La recta &lt;i&gt;b&lt;/i&gt; es perpendicular a la recta &lt;i&gt;c.&lt;/i&gt;","function":""},{"name":"A3","label":"La recta &lt;i&gt;c&lt;/i&gt; es paralela a la recta &lt;i&gt;d.&lt;/i&gt;","function":""},{"name":"A4","label":"La recta &lt;i&gt;a&lt;/i&gt; es oblicua a la recta &lt;i&gt;b.&lt;/i&gt;","function":""},{"name":"A5","label":"La recta &lt;i&gt;a&lt;/i&gt; es secante a la recta &lt;i&gt;b.&lt;/i&gt;","function":""},{"name":"A6","label":"La recta &lt;i&gt;a&lt;/i&gt; es paralela a la recta &lt;i&gt;b.&lt;/i&gt;","function":"","incorrect":true,"feedback":"&lt;p&gt;Las rectas &lt;i&gt;a&lt;/i&gt; y &lt;i&gt;b&lt;/i&gt; no son paralelas porque tienen un punto en común.&lt;/p&gt;"},{"name":"A7","label":"La recta &lt;i&gt;d&lt;/i&gt; es perpendicular a la recta &lt;i&gt;a.&lt;/i&gt;","function":"","incorrect":true,"feedback":"&lt;p&gt;Las rectas &lt;i&gt;d&lt;/i&gt; y &lt;i&gt;a&lt;/i&gt; no son perpendiculares porque forman 4 ángulos que no son iguales.&lt;/p&gt;"},{"name":"A8","label":"La recta &lt;i&gt;c&lt;/i&gt; es oblicua a la recta &lt;i&gt;d.&lt;/i&gt;","function":"","incorrect":true,"feedback":"&lt;p&gt;Las rectas &lt;i&gt;c&lt;/i&gt; y &lt;i&gt;d&lt;/i&gt; no son oblicuas porque no comparten ningún punto.&lt;/p&gt;"},{"name":"A9","label":"La recta &lt;i&gt;c&lt;/i&gt; es secante a la recta &lt;i&gt;d.&lt;/i&gt;","function":"","incorrect":true,"feedback":"&lt;p&gt;Las rectas &lt;i&gt;c&lt;/i&gt; y &lt;i&gt;d&lt;/i&gt; no son secantes porque no comparten ningún punto.&lt;/p&gt;"},{"name":"A10","label":"La recta &lt;i&gt;b&lt;/i&gt; es oblicua a la recta &lt;i&gt;d.&lt;/i&gt;","function":"","incorrect":true,"feedback":"&lt;p&gt;Las rectas &lt;i&gt;b&lt;/i&gt; y &lt;i&gt;d&lt;/i&gt; no son oblicuas porque forman 4 ángulos iguales.&lt;/p&gt;"}],"uniques":true},"algorithm":{"name":"trueFalse","template":"Choice matrix – inline","params":{"countCorrect":2,"countIncorrect":1,"showCheckIcon":false,"options":["Verdadero","Falso"]}}}</t>
  </si>
  <si>
    <t xml:space="preserve">Señala si estas afirmaciones sobre la imagen son verdaderas o falsas.
Imagen: M3-G-1b-2 (copiar etiquetas de M5-G-6a-I-2)
La recta B es secante a la recta D. *
La recta B es paralela a la recta C. *
La recta C es perpendicular a la recta D. *
La recta A es secante a la recta B. *
La recta A es paralela a la recta D.
La recta D es perpendicular a la recta A.
La recta C es oblicua a la recta D.
La recta D es paralela a la recta B.
(2 correctas, se ven 3) </t>
  </si>
  <si>
    <t>&lt;p&gt;Las &lt;b&gt;rectas paralelas&lt;/b&gt; no tienen puntos en común, mientras que las &lt;b&gt;rectas secantes&lt;/b&gt;, sí. Las rectas secantes pueden ser &lt;b&gt;perpendiculares&lt;/b&gt; si el corte forma 4 ángulos iguales u &lt;b&gt;oblicuas&lt;/b&gt; si el corte forma ángulos que no son iguales.&lt;/p&gt;
-Sí falla A5 
&lt;p&gt;Las rectas &lt;i&gt;a&lt;/i&gt; y &lt;i&gt;d&lt;/i&gt; no son paralelas porque tienen un punto en común.&lt;/p&gt;
-Sí falla A6
&lt;p&gt;Las rectas &lt;i&gt;d&lt;/i&gt; y &lt;i&gt;a&lt;/i&gt; no son perpendiculares porque no forman 4 ángulos iguales.&lt;/p&gt;
-Sí falla A7 
&lt;p&gt;Las rectas &lt;i&gt;c&lt;/i&gt; y &lt;i&gt;d&lt;/i&gt; no son oblicuas porque forman 4 ángulos iguales.&lt;/p&gt;
-Sí falla A8 
&lt;p&gt;Las rectas &lt;i&gt;d&lt;/i&gt; y &lt;i&gt;b&lt;/i&gt; no son oblicuas porque forman 4 ángulos iguales.&lt;/p&gt;</t>
  </si>
  <si>
    <t>{"id":"M3-G-1b-I-2","stimulus":"&lt;p&gt;Selecciona si estas afirmaciones sobre la imagen son verdaderas o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&lt;i&gt;b&lt;/i&gt; es secante a la recta &lt;i&gt;d.&lt;/i&gt;","function":""},{"name":"A2","label":"La recta &lt;i&gt;b&lt;/i&gt; es paralela a la recta &lt;i&gt;c.&lt;/i&gt;","function":""},{"name":"A3","label":"La recta &lt;i&gt;c&lt;/i&gt; es perpendicular a la recta &lt;i&gt;d.&lt;/i&gt;","function":""},{"name":"A4","label":"La recta &lt;i&gt;a&lt;/i&gt; es secante a la recta &lt;i&gt;b.&lt;/i&gt;","function":""},{"name":"A5","label":"La recta &lt;i&gt;a&lt;/i&gt; es paralela a la recta &lt;i&gt;d.&lt;/i&gt;","function":"","incorrect":true,"feedback":"&lt;p&gt;Las rectas &lt;i&gt;a&lt;/i&gt; y &lt;i&gt;d&lt;/i&gt; no son paralelas porque tienen un punto en común.&lt;/p&gt;"},{"name":"A6","label":"La recta &lt;i&gt;d&lt;/i&gt; es perpendicular a la recta &lt;i&gt;a&lt;/i&gt;","function":"","incorrect":true,"feedback":"&lt;p&gt;Las rectas &lt;i&gt;d&lt;/i&gt; y &lt;i&gt;a&lt;/i&gt; no son perpendiculares porque no forman 4 ángulos iguales.&lt;/p&gt;"},{"name":"A7","label":"La recta &lt;i&gt;c&lt;/i&gt; es oblicua a la recta &lt;i&gt;d.&lt;/i&gt;","function":"","incorrect":true,"feedback":"&lt;p&gt;Las rectas &lt;i&gt;c&lt;/i&gt; y &lt;i&gt;d&lt;/i&gt; no son oblicuas porque forman 4 ángulos iguales.&lt;/p&gt;"},{"name":"A8","label":"La recta &lt;i&gt;d&lt;/i&gt; es paralela a la recta &lt;i&gt;b.&lt;/i&gt;","function":"","incorrect":true,"feedback":"&lt;p&gt;Las rectas &lt;i&gt;d&lt;/i&gt; y &lt;i&gt;b&lt;/i&gt; no son oblicuas porque forman 4 ángulos iguales.&lt;/p&gt;"}],"uniques":true},"algorithm":{"name":"trueFalse","template":"Choice matrix – inline","params":{"countCorrect":2,"countIncorrect":1,"showCheckIcon":false,"options":["Verdadero","Falso"]}}}</t>
  </si>
  <si>
    <t>Escribe el tipo de rectas del que se trata debajo de cada par.
(TABLA)
(Imagen de Rectas paralelas) | (Rectas oblicuas) | (Rectas perpendiculares)
---------------------------------------------------------------------------------------------------
        Rectas {{A1}}                      |        Rectas {{A2}}  |       Rectas {{A3}}
(Las imágenes son de M3-G-1b-3 a M3-G-1b-8)</t>
  </si>
  <si>
    <r>
      <rPr>
        <rFont val="Calibri"/>
        <color rgb="FF000000"/>
        <sz val="12.0"/>
      </rPr>
      <t xml:space="preserve">Observa la imágen y completa la tabla con una par de rectas, según la posición de ellas.
</t>
    </r>
    <r>
      <rPr>
        <rFont val="Calibri"/>
        <color rgb="FF000000"/>
        <sz val="12.0"/>
      </rPr>
      <t>TABLA</t>
    </r>
    <r>
      <rPr>
        <rFont val="Calibri"/>
        <color rgb="FF000000"/>
        <sz val="12.0"/>
      </rPr>
      <t xml:space="preserve">
Rectas Paralelas | Rectas secantes
{{A1}}                       {{A2}}</t>
    </r>
  </si>
  <si>
    <t>A1 = "paralelas"
A2 = "oblicuas"
A3 = "perpendiculares"</t>
  </si>
  <si>
    <t>Las rectas pueden ser paralelas o secantes. Las rectas secantes pueden ser perpendiculares u oblicuas.</t>
  </si>
  <si>
    <t>&lt;p&gt;Las &lt;b&gt;rectas paralelas&lt;/b&gt; no tienen puntos en común, las &lt;b&gt;rectas perpendiculares&lt;/b&gt; se cortan en un punto formando 4 ángulos iguales y las &lt;b&gt;rectas oblicuas&lt;/b&gt; se cortan en un punto y forman ángulos que no son iguales.&lt;/p&gt;
(No aplica T. individual)</t>
  </si>
  <si>
    <t>{
    "id": "M3-G-1b-E-1",
    "stimulus": "&lt;p&gt;Escribe el tipo de rectas del que se trata debajo de cada par.&lt;/p&gt;",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"oblicuas"
            },
            {
                "name": "A3",
                "label": "{{function}}",
                "function": "perpendiculares"
            }
        ],
        "uniques": true
    },
    "algorithm": {
        "name": "calculateOperation",
        "template": "Cloze with text"
    }
}</t>
  </si>
  <si>
    <t>Escribe el tipo de rectas del que se trata debajo de cada par.
(TABLA)
(Imagen de Rectas perpendiculares) | (Rectas paralelas) | (Rectas oblicuas)
-------------------------------------------------------------------------------------------------------------
        Rectas {{A1}}                                   |        Rectas {{A2}}   |          Rectas {{A3}}
(Las imágenes son de M3-G-1b-3 a M3-G-1b-8)</t>
  </si>
  <si>
    <t>A1 = "perpendiculares"
A2 = "paralelas"
A3 = "oblicuas"</t>
  </si>
  <si>
    <t>{
    "id": "M3-G-1b-E-2",
    "stimulus": "&lt;p&gt;Escribe el tipo de rectas del que se trata debajo de cada par.&lt;/p&gt;",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"oblicuas"
            }
        ],
        "uniques": true
    },
    "algorithm": {
        "name": "calculateOperation",
        "template": "Cloze with text"
    }
}</t>
  </si>
  <si>
    <t>Escribe el tipo de rectas del que se trata debajo de cada par.
(TABLA)
(Imagen de Rectas oblicuas) | (Rectas perpediculares) | (Rectas paralelas)
-------------------------------------------------------------------------------------------------
        Rectas {{A1}}                     |        Rectas {{A2}}             |          Rectas {{A3}}
(Las imágenes son de M3-G-1b-3 a M3-G-1b-8)</t>
  </si>
  <si>
    <t>A1 = "oblicuas"
A2 = "perpendiculares"
A3 = "paralelas"</t>
  </si>
  <si>
    <t>{
    "id": "M3-G-1b-E-3",
    "stimulus": "&lt;p&gt;Escribe el tipo de rectas del que se trata debajo de cada par.&lt;/p&gt;",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"oblicuas"
            },
            {
                "name": "A2",
                "label": "{{function}}",
                "function": "perpendiculares"
            },
            {
                "name": "A3",
                "label": "{{function}}",
                "function": "paralelas"
            }
        ],
        "uniques": true
    },
    "algorithm": {
        "name": "calculateOperation",
        "template": "Cloze with text"
    }
}</t>
  </si>
  <si>
    <t>M3-G-14a</t>
  </si>
  <si>
    <t>Distingue entre líneas rectas y curvas</t>
  </si>
  <si>
    <t>Observa esta figura y selecciona la respuesta correcta.
Imagen: M3-G-14a-1
La figura está formada por 10 líneas.*
La figura tiene 6 líneas curvas.*
La figura tiene 4 líneas rectas.*
La figura tiene 4 líneas curvas.
La figura tiene 6  líneas rectas.
La figura tiene 4 líneas rectas y 4 curvas.
(Se ven tres: Una correcta y dos incorrectas.)</t>
  </si>
  <si>
    <t>Las líneas están formadas por puntos. Si todas siguen la misma dirección, es una línea recta. Si no, es una línea curva.</t>
  </si>
  <si>
    <t>&lt;p&gt;Las líneas están formadas por puntos. Si todas siguen la misma dirección, es una línea recta. Si no, es una línea curva.&lt;/p&gt;</t>
  </si>
  <si>
    <t>{"id":"M3-G-14a-I-1","stimulus":"&lt;p&gt;Observa esta figura y selecciona la respuesta correcta.&lt;/p&gt;&lt;div style=\"display:flex; justify-content:center;\"&gt;&lt;img src=\"https://blueberry-assets.oneclick.es/M3_G_14a_1.svg\" width=\"300\"&gt;&lt;/img&gt;&lt;/div&gt;","hint":"&lt;p&gt;Las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10 líneas."},{"name":"A2","label":"La figura tiene 6 líneas curvas."},{"name":"A3","label":"La figura tiene 4 líneas rectas."},{"name":"A4","label":"La figura tiene 4 líneas curvas.","incorrect":true},{"name":"A5","label":"La figura tiene 6 líneas rectas.","incorrect":true},{"name":"A6","label":"La figura tiene 4 líneas rectas y 4 curvas.","incorrect":true}],"uniques":true},"algorithm":{"name":"trueFalse","template":"Multiple choice – standard","params":{"countCorrect":1,"countIncorrect":2,"showCheckIcon":true}}}</t>
  </si>
  <si>
    <t>Observa esta figura y selecciona la respuesta correcta.
Imagen: M3-G-14a-2
La figura está formada por 12 líneas.*
La figura tiene 5 líneas curvas.*
La figura tiene 7 líneas rectas.*
La figura tiene 7 líneas curvas.
La figura tiene 5  líneas rectas.
La figura tiene 6 líneas rectas y 6 curvas.</t>
  </si>
  <si>
    <t>{"id":"M3-G-14a-I-2","stimulus":"&lt;p&gt;Observa esta figura y selecciona la respuesta correcta.&lt;/p&gt;&lt;div style=\"display:flex; justify-content:center;\"&gt;&lt;img src=\"https://blueberry-assets.oneclick.es/M3_G_14a_2.svg\" width=\"400\"&gt;&lt;/img&gt;&lt;/div&gt;","hint":"&lt;p&gt;Las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12 líneas."},{"name":"A2","label":"La figura tiene 5 líneas curvas."},{"name":"A3","label":"La figura tiene 7 líneas rectas."},{"name":"A4","label":"La figura tiene 7 líneas curvas.","incorrect":true},{"name":"A5","label":"La figura tiene 5 líneas rectas.","incorrect":true},{"name":"A6","label":"La figura tiene 6 líneas rectas y 6 curvas.","incorrect":true}],"uniques":true},"algorithm":{"name":"trueFalse","template":"Multiple choice – standard","params":{"countCorrect":1,"countIncorrect":2,"showCheckIcon":true}}}</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</si>
  <si>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curvas.</t>
    </r>
  </si>
  <si>
    <t>si</t>
  </si>
  <si>
    <t>A1=4</t>
  </si>
  <si>
    <t>{"id":"M3-G-14a-E-1","stimulus":"&lt;p&gt;Observa esta figura y completa la siguiente oración.&lt;/p&gt;&lt;div style=\"display:flex; justify-content:center;\"&gt;&lt;img src=\"https://blueberry-assets.oneclick.es/M3_G_14a_3.svg\" width=\"400\"&gt;&lt;/img&gt;&lt;/div&gt;","template":"&lt;p&gt;La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curva.&lt;/p&gt;","seed":{"parameters":[],"calculated":[{"name":"A1","label":"{{function}}","function":"4"}],"uniques":true},"algorithm":{"name":"calculateOperation","params":{"method":"equivLiteral","keyboard":"NUMERICAL"}}}</t>
  </si>
  <si>
    <r>
      <rPr>
        <rFont val="Calibri"/>
        <color theme="1"/>
        <sz val="12.0"/>
      </rPr>
      <t>Observa esta figura y completa la siguiente oración.
Imagen: M3-G-14a-3</t>
    </r>
    <r>
      <rPr>
        <rFont val="Calibri"/>
        <color rgb="FF1155CC"/>
        <sz val="12.0"/>
        <u/>
      </rPr>
      <t xml:space="preserve">
</t>
    </r>
    <r>
      <rPr>
        <rFont val="Calibri"/>
        <color theme="1"/>
        <sz val="12.0"/>
      </rPr>
      <t>La figura tiene {{A1}} líneas rectas.</t>
    </r>
  </si>
  <si>
    <t>A1=6</t>
  </si>
  <si>
    <t>{"id":"M3-G-14a-E-2","stimulus":"&lt;p&gt;Observa esta figura y completa la siguiente oración.&lt;/p&gt;&lt;div style=\"display:flex; justify-content:center;\"&gt;&lt;img src=\"https://blueberry-assets.oneclick.es/M3_G_14a_3.svg\" width=\"400\"&gt;&lt;/img&gt;&lt;/div&gt;","template":"&lt;p&gt;La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curva.&lt;/p&gt;","seed":{"parameters":[],"calculated":[{"name":"A1","label":"{{function}}","function":"6"}],"uniques":true},"algorithm":{"name":"calculateOperation","params":{"method":"equivLiteral","keyboard":"NUMERICAL"}}}</t>
  </si>
  <si>
    <t xml:space="preserve">Observa esta figura y completa la siguiente oración.
Imagen: M3-G-14a-4
La figura tiene {{A1}} líneas curvas. </t>
  </si>
  <si>
    <t>A1=2</t>
  </si>
  <si>
    <t>{"id":"M3-G-14a-E-3","stimulus":"&lt;p&gt;Observa esta figura y completa la siguiente oración.&lt;/p&gt;&lt;div style=\"display:flex; justify-content:center;\"&gt;&lt;img src=\"https://blueberry-assets.oneclick.es/M3_G_14a_4.svg\" width=\"300\"&gt;&lt;/img&gt;&lt;/div&gt;","template":"&lt;p&gt;La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curva.&lt;/p&gt;","seed":{"parameters":[],"calculated":[{"name":"A1","label":"{{function}}","function":"2"}],"uniques":true},"algorithm":{"name":"calculateOperation","params":{"method":"equivLiteral","keyboard":"NUMERICAL"}}}</t>
  </si>
  <si>
    <r>
      <rPr>
        <rFont val="Calibri"/>
        <color theme="1"/>
        <sz val="12.0"/>
      </rPr>
      <t>Observa esta figura y completa la siguiente oración.
Imagen: M3-G-14a-4</t>
    </r>
    <r>
      <rPr>
        <rFont val="Calibri"/>
        <color rgb="FF1155CC"/>
        <sz val="12.0"/>
        <u/>
      </rPr>
      <t xml:space="preserve">
</t>
    </r>
    <r>
      <rPr>
        <rFont val="Calibri"/>
        <color theme="1"/>
        <sz val="12.0"/>
      </rPr>
      <t>La figura tiene {{A1}} líneas rectas.</t>
    </r>
  </si>
  <si>
    <t>A1=8</t>
  </si>
  <si>
    <t>{"id":"M3-G-14a-E-4","stimulus":"&lt;p&gt;Observa esta figura y completa la siguiente oración.&lt;/p&gt;&lt;div style=\"display:flex; justify-content:center;\"&gt;&lt;img src=\"https://blueberry-assets.oneclick.es/M3_G_14a_4.svg\" width=\"300\"&gt;&lt;/img&gt;&lt;/div&gt;","template":"&lt;p&gt;La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curva.&lt;/p&gt;","seed":{"parameters":[],"calculated":[{"name":"A1","label":"{{function}}","function":"8"}],"uniques":true},"algorithm":{"name":"calculateOperation","params":{"method":"equivLiteral","keyboard":"NUMERICAL"}}}</t>
  </si>
  <si>
    <t>M3-G-2a</t>
  </si>
  <si>
    <t>Reconoce distintas posiciones de rectas y circunferencias entre sí (recta exterior, tangente y secante)</t>
  </si>
  <si>
    <t>Indica qué posición ocupa la recta respecto a cada circunferencia.
(Imagen 1 y 2)
Es una recta {{A1}} a la circunferencia verde porque tienen {{A2}} puntos en común.
Es una recta {{A3}} a la circunferencia azul porque tienen {{A4}} punto en común.
Es una recta {{A5}} a la circunferencia roja porque tienen {{A6}} puntos en común.</t>
  </si>
  <si>
    <t>A1 = tangente/secante*/exterior
A3 = tangente*/secante/exterior
A5 = tangente/secante/exterior*
A2 = 0/1/2*
A4 = 0/1*/2
A6 = 0*/1/2
Aleatoriedad en la imagen</t>
  </si>
  <si>
    <t>Una recta es secante a una circunferencia si tienen dos puntos en común.</t>
  </si>
  <si>
    <t>&lt;p&gt;La relación de una recta respecto a una circunferencia depende del número de puntos que tengan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</si>
  <si>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"id": "M3-G-2a-I-1",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
                "label": "tangente",
                "function": "",
                "group": 1,
                "incorrect": true,
                "feedback": "&lt;p&gt;La recta es &lt;b&gt;secante&lt;/b&gt; a la circunferencia porque tienen dos puntos en común.&lt;/p&gt;"
            },
            {
                "name": "A2",
                "label": "secante",
                "function": "",
                "group": 1
            },
            {
                "name": "A3",
                "label": "exterior",
                "function": "",
                "group": 1,
                "incorrect": true,
                "feedback": "&lt;p&gt;La recta es &lt;b&gt;secante&lt;/b&gt; a la circunferencia porque tienen dos puntos en común.&lt;/p&gt;"
            },
            {
                "name": "A4",
                "label": "0",
                "function": "",
                "group": 2,
                "incorrect": true,
                "feedback": "&lt;p&gt;Las rectas secantes tienen &lt;b&gt;dos&lt;/b&gt; puntos en común con una circunferencia.&lt;/p&gt;"
            },
            {
                "name": "A5",
                "label": "1",
                "function": "",
                "group": 2,
                "incorrect": true,
                "feedback": "&lt;p&gt;Las rectas secantes tienen &lt;b&gt;dos&lt;/b&gt; puntos en común con una circunferencia.&lt;/p&gt;"
            },
            {
                "name": "A6",
                "label": "2",
                "function": "",
                "group": 2
            }
        ],
        "uniques": true
    },
    "algorithm": {
        "name": "groupResponses",
        "template": "Cloze with drop down"
    }
}</t>
  </si>
  <si>
    <t>{
    "id": "M3-G-2a-I-2",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"A7",
                "label": "tangente",
                "function": "",
                "group": 1
            },
            {
                "name": "A8",
                "label": "secante",
                "function": "",
                "group": 1,
                "incorrect": true,
                "feedback": "&lt;p&gt;La recta es &lt;b&gt;tangente&lt;/b&gt; a la circunferencia porque tienen un punto en común.&lt;/p&gt;"
            },
            {
                "name": "A9",
                "label": "exterior",
                "function": "",
                "group": 1,
                "incorrect": true,
                "feedback": "&lt;p&gt;La recta es &lt;b&gt;tangente&lt;/b&gt; a la circunferencia porque tienen un punto en común.&lt;/p&gt;"
            },
            {
                "name": "A10",
                "label": "0",
                "function": "",
                "group": 2,
                "incorrect": true,
                "feedback": "&lt;p&gt;Las rectas tangentes tienen &lt;b&gt;un&lt;/b&gt; punto en común con una circunferencia.&lt;/p&gt;"
            },
            {
                "name": "A11",
                "label": "1",
                "function": "",
                "group": 2
            },
            {
                "name": "A12",
                "label": "2",
                "function": "",
                "group": 2,
                "incorrect": true,
                "feedback": "&lt;p&gt;Las rectas tangentes tienen &lt;b&gt;un&lt;/b&gt; punto en común con una circunferencia.&lt;/p&gt;"
            }
        ],
        "uniques": true
    },
    "algorithm": {
        "name": "groupResponses",
        "template": "Cloze with drop down"
    }
}</t>
  </si>
  <si>
    <t>{
    "id": "M3-G-2a-I-3",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"A13",
                "label": "tangente",
                "function": "",
                "group": 1,
                "incorrect": true,
                "feedback": "&lt;p&gt;La recta es &lt;b&gt;exterior&lt;/b&gt; a la circunferencia porque no tienen puntos en común.&lt;/p&gt;"
            },
            {
                "name": "A14",
                "label": "secante",
                "function": "",
                "group": 1,
                "incorrect": true,
                "feedback": "&lt;p&gt;La recta es &lt;b&gt;exterior&lt;/b&gt; a la circunferencia porque no tienen puntos en común.&lt;/p&gt;"
            },
            {
                "name": "A15",
                "label": "exterior",
                "function": "",
                "group": 1
            },
            {
                "name": "A16",
                "label": "0",
                "function": "",
                "group": 2
            },
            {
                "name": "A17",
                "label": "1",
                "function": "",
                "group": 2,
                "incorrect": true,
                "feedback": "&lt;p&gt;Las rectas exteriores &lt;b&gt;no&lt;/b&gt; tienen puntos en común con una circunferencia.&lt;/p&gt;"
            },
            {
                "name": "A18",
                "label": "2",
                "function": "",
                "group": 2,
                "incorrect": true,
                "feedback": "&lt;p&gt;Las rectas exteriores &lt;b&gt;no&lt;/b&gt; tienen puntos en común con una circunferencia.&lt;/p&gt;"
            }
        ],
        "uniques": true
    },
    "algorithm": {
        "name": "groupResponses",
        "template": "Cloze with drop down"
    }
}</t>
  </si>
  <si>
    <t>Indica qué posición ocupa la recta respecto a cada circunferencia.
(Imagen 3 y 4)
Es una recta {{tangente}} a la circunferencia azul porque tienen {{1}} punto en común.
Es una recta {{exterior}} a la circunferencia verde porque tienen {{0}} puntos en común.
Es una recta {{secante}} a la circunferencia roja porque tienen {{2}} puntos en común.</t>
  </si>
  <si>
    <t>A1 = tangente*/secante/exterior
A3 = tangente/secante/exterior*
A5 = tangente/secante*/exterior
A2 = 0/1*/2
A4 = 0*/1/2
A6 = 0/1/2*
Aleatoriedad en la imagen</t>
  </si>
  <si>
    <t>&lt;p&gt;La relación de una recta respecto a una circunferencia depende del número de puntos que tengan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</si>
  <si>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"id": "M3-G-2a-I-4",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
                "label": "tangente",
                "function": "",
                "group": 1
            },
            {
                "name": "A2",
                "label": "secante",
                "function": "",
                "group": 1,
                "incorrect": true,
                "feedback": "&lt;p&gt;La recta es &lt;b&gt;tangente&lt;/b&gt; a la circunferencia porque tienen un punto en común.&lt;/p&gt;"
            },
            {
                "name": "A3",
                "label": "exterior",
                "function": "",
                "group": 1,
                "incorrect": true,
                "feedback": "&lt;p&gt;La recta es &lt;b&gt;tangente&lt;/b&gt; a la circunferencia porque tienen un punto en común.&lt;/p&gt;"
            },
            {
                "name": "A4",
                "label": "0",
                "function": "",
                "group": 2,
                "incorrect": true,
                "feedback": "&lt;p&gt;Las rectas tangentes tienen &lt;b&gt;un&lt;/b&gt; punto en común con una circunferencia.&lt;/p&gt;"
            },
            {
                "name": "A5",
                "label": "1",
                "function": "",
                "group": 2
            },
            {
                "name": "A6",
                "label": "2",
                "function": "",
                "group": 2,
                "incorrect": true,
                "feedback": "&lt;p&gt;Las rectas tangentes tienen &lt;b&gt;un&lt;/b&gt; punto en común con una circunferencia.&lt;/p&gt;"
            }
        ],
        "uniques": true
    },
    "algorithm": {
        "name": "groupResponses",
        "template": "Cloze with drop down"
    }
}</t>
  </si>
  <si>
    <t>{
    "id": "M3-G-2a-I-5",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"A7",
                "label": "tangente",
                "function": "",
                "group": 3,
                "incorrect": true,
                "feedback": "&lt;p&gt;La recta es &lt;b&gt;exterior&lt;/b&gt; a la circunferencia porque no tienen puntos en común.&lt;/p&gt;"
            },
            {
                "name": "A8",
                "label": "secante",
                "function": "",
                "group": 3,
                "incorrect": true,
                "feedback": "&lt;p&gt;La recta es &lt;b&gt;exterior&lt;/b&gt; a la circunferencia porque no tienen puntos en común.&lt;/p&gt;"
            },
            {
                "name": "A9",
                "label": "exterior",
                "function": "",
                "group": 3
            },
            {
                "name": "A10",
                "label": "0",
                "function": "",
                "group": 4
            },
            {
                "name": "A11",
                "label": "1",
                "function": "",
                "group": 4,
                "incorrect": true,
                "feedback": "&lt;p&gt;Las rectas exteriores &lt;b&gt;no&lt;/b&gt; tienen puntos en común con una circunferencia.&lt;/p&gt;"
            },
            {
                "name": "A12",
                "label": "2",
                "function": "",
                "group": 4,
                "incorrect": true,
                "feedback": "&lt;p&gt;Las rectas exteriores &lt;b&gt;no&lt;/b&gt; tienen puntos en común con una circunferencia.&lt;/p&gt;"
            }
        ],
        "uniques": true
    },
    "algorithm": {
        "name": "groupResponses",
        "template": "Cloze with drop down"
    }
}</t>
  </si>
  <si>
    <t>{
    "id": "M3-G-2a-I-6",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"A13",
                "label": "tangente",
                "function": "",
                "group": 1,
                "incorrect": true,
                "feedback": "&lt;p&gt;La recta es &lt;b&gt;secante&lt;/b&gt; a la circunferencia porque tienen dos puntos en común.&lt;/p&gt;"
            },
            {
                "name": "A14",
                "label": "secante",
                "function": "",
                "group": 1
            },
            {
                "name": "A15",
                "label": "exterior",
                "function": "",
                "group": 1,
                "incorrect": true,
                "feedback": "&lt;p&gt;La recta es &lt;b&gt;secante&lt;/b&gt; a la circunferencia porque tienen dos puntos en común.&lt;/p&gt;"
            },
            {
                "name": "A16",
                "label": "0",
                "function": "",
                "group": 2,
                "incorrect": true,
                "feedback": "&lt;p&gt;Las rectas secantes tienen &lt;b&gt;dos&lt;/b&gt; puntos en común con una circunferencia.&lt;/p&gt;"
            },
            {
                "name": "A17",
                "label": "1",
                "function": "",
                "group": 2,
                "incorrect": true,
                "feedback": "&lt;p&gt;Las rectas secantes tienen &lt;b&gt;dos&lt;/b&gt; puntos en común con una circunferencia.&lt;/p&gt;"
            },
            {
                "name": "A18",
                "label": "2",
                "function": "",
                "group": 2
            }
        ],
        "uniques": true
    },
    "algorithm": {
        "name": "groupResponses",
        "template": "Cloze with drop down"
    }
}</t>
  </si>
  <si>
    <t>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 en común.</t>
  </si>
  <si>
    <t>Aleatoriedad en la imagen</t>
  </si>
  <si>
    <t>A1 = exterior
A2 = 0
A3 = secante
A4 = 2
A5 = tangente
A6 = 1</t>
  </si>
  <si>
    <t>La posición de una recta con respecto a una circunferencia puede ser exterior, tangente o secante.</t>
  </si>
  <si>
    <t>&lt;p&gt;La relación de una recta respecto a una circunferencia depende del número de puntos que tengan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</si>
  <si>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"id": "M3-G-2a-E-1",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t>
  </si>
  <si>
    <t>{
    "id": "M3-G-2a-E-2",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t>
  </si>
  <si>
    <t>{
    "id": "M3-G-2a-E-3",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t>
  </si>
  <si>
    <t>Completa la información sobre la posición que ocupa la recta respecto a cada circunferencia.
(Imagen 3 y 4)
Es una recta {{A1}} a la circunferencia verde porque tienen {{A2}} puntos en común.
Es una recta {{A3}} a la circunferencia azul porque tienen {{A4}} punto en común.
Es una recta {{A5}} a la circunferencia roja porque tienen {{A6}} puntos en común.</t>
  </si>
  <si>
    <t>A1 = exterior
A2 = 0
A3 = tangente
A4 = 1
A5 = secante
A6 = 2</t>
  </si>
  <si>
    <t>&lt;p&gt;La relación de una recta respecto a una circunferencia depende del número de puntos que tengan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</si>
  <si>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"id": "M3-G-2a-E-4",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t>
  </si>
  <si>
    <t>{
    "id": "M3-G-2a-E-5",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t>
  </si>
  <si>
    <t>{
    "id": "M3-G-2a-E-6",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t>
  </si>
  <si>
    <t>M3-G-2b</t>
  </si>
  <si>
    <t>Reconoce distintas posiciones de dos circunferencias entre sí (exterior, interior, tangente (exterior e interior) y secante)</t>
  </si>
  <si>
    <t>Selecciona las circunferencias exteriores.
{{A1}} = circunferencias exteriores*
{{A2}} = circunferencias tangentes interiores
{{A3}} = circunferencias tangentes exteriores
{{A4}} = circunferencias interiores
{{A5}} = circunferencias secantes
(Se ven 3, una correcta)</t>
  </si>
  <si>
    <t xml:space="preserve">Sí </t>
  </si>
  <si>
    <t>Las circunferencias interiores y exteriores no tienen ningún punto en común.</t>
  </si>
  <si>
    <t>&lt;p&gt;Las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</si>
  <si>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{"id":"M3-G-2b-I-1","stimulus":"&lt;p&gt;Selecciona las circunferencias exteriores.&lt;/p&gt;","hint":"&lt;p&gt;Las circunferencias exteriores no tienen ningún punto en común.&lt;/p&gt;","feedback":"&lt;p&gt;Las circunferencias exteriores no tienen ningún punto en común.&lt;/p&gt;","seed":{"parameters":[],"calculated":[{"name":"A1","label":"&lt;img src=\"https://blueberry-assets.oneclick.es/M3_G_2b_1.svg\" width=\"300\"&gt;&lt;/img&gt;"},{"name":"A2","label":"&lt;img src=\"https://blueberry-assets.oneclick.es/M3_G_2b_4.svg\" width=\"300\"&gt;&lt;/img&gt;","function":"","incorrect":true,"feedback":"&lt;p&gt;Estas circunferencias son tangentes interiores porque tienen un punto en común y una está dentro de la otra.&lt;/p&gt;"},{"name":"A3","label":"&lt;img src=\"https://blueberry-assets.oneclick.es/M3_G_2b_3.svg\" width=\"300\"&gt;&lt;/img&gt;","function":"","incorrect":true,"feedback":"&lt;p&gt;Estas circunferencias son tangentes exteriores porque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t>
  </si>
  <si>
    <t>Selecciona las circunferencias tangentes.
{{A1}} = circunferencias exteriores
{{A2}} = circunferencias tangentes interiores*
{{A3}} = circunferencias tangentes exteriores*
{{A4}} = circunferencias interiores
{{A5}} = circunferencias secantes
(Se ven 3, una correcta)</t>
  </si>
  <si>
    <t>Las circunferencias tangentes, ya sean interiores o exteriores, tienen un punto en común.</t>
  </si>
  <si>
    <t>&lt;p&gt;Dos circunferencias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</si>
  <si>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{"id":"M3-G-2b-I-2","stimulus":"&lt;p&gt;Selecciona las circunferencias tangentes.&lt;/p&gt;","hint":"&lt;p&gt;Las circunferencias tangentes, ya sean interiores o exteriores, tienen un punto en común.&lt;/p&gt;","feedback":"&lt;p&gt;Dos circunferencias son tangentes cuando tienen un punto en común.&lt;/p&gt;","seed":{"parameters":[],"calculated":[{"name":"A1","label":"&lt;img src=\"https://blueberry-assets.oneclick.es/M3_G_2b_1.svg\" width=\"300\"&gt;&lt;/img&gt;","incorrect":true,"feedback":"&lt;p&gt;Estas circunferencias son exteriores porque no tienen puntos en común y ninguna está dentro de la otra.&lt;/p&gt;"},{"name":"A2","label":"&lt;img src=\"https://blueberry-assets.oneclick.es/M3_G_2b_4.svg\" width=\"300\"&gt;&lt;/img&gt;"},{"name":"A3","label":"&lt;img src=\"https://blueberry-assets.oneclick.es/M3_G_2b_3.svg\" width=\"300\"&gt;&lt;/img&gt;"},{"name":"A4","label":"&lt;img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t>
  </si>
  <si>
    <t>Selecciona las circunferencias secantes.
{{A2}} = circunferencias tangentes interiores
{{A3}} = circunferencias tangentes exteriores
{{A4}} = circunferencias interiores
{{A5}} = circunferencias secantes*
(Se ven 3, una correcta) m</t>
  </si>
  <si>
    <t>Las circunferencias secantes tienen dos puntos en común.</t>
  </si>
  <si>
    <t>&lt;p&gt;Dos circunferencias son secantes cuando tienen dos puntos en común.&lt;/p&gt;
-Sí falla A2
&lt;p&gt;Estas circunferencias son tangentes interiores porque solo tienen un punto en común y una está dentro de la otra.&lt;/p&gt;
-Sí falla A3
&lt;p&gt;Estas circunferencias son tangentes exteriores porque solo tienen un punto en común y ninguna está dentro de la otra.&lt;/p&gt;
-Sí falla A4
&lt;p&gt;Estas circunferencias son interiores porque no tienen puntos en común y una está dentro de la otra.&lt;/p&gt;</t>
  </si>
  <si>
    <t>{"id":"M3-G-2b-I-3","stimulus":"&lt;p&gt;Selecciona las circunferencias secantes.&lt;/p&gt;","hint":"&lt;p&gt;Las circunferencias secantes tienen dos puntos en común.&lt;/p&gt;","feedback":"&lt;p&gt;Dos circunferencias son secantes cuando tienen dos puntos en común.&lt;/p&gt;","seed":{"parameters":[],"calculated":[{"name":"A2","label":"&lt;img src=\"https://blueberry-assets.oneclick.es/M3_G_2b_4.svg\" width=\"300\"&gt;&lt;/img&gt;","incorrect":true,"feedback":"&lt;p&gt;Estas circunferencias son tangentes interiores porque solo tienen un punto en común y una está dentro de la otra.&lt;/p&gt;"},{"name":"A3","label":"&lt;img src=\"https://blueberry-assets.oneclick.es/M3_G_2b_3.svg\" width=\"300\"&gt;&lt;/img&gt;","incorrect":true,"feedback":"&lt;p&gt;Estas circunferencias son tangentes exteriores porque solo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width=\"300\"&gt;&lt;/img&gt;"}],"uniques":true},"algorithm":{"name":"trueFalse","template":"Multiple choice – standard","params":{"countCorrect":1,"countIncorrect":2,"showCheckIcon":false,"columns":3}}}</t>
  </si>
  <si>
    <t xml:space="preserve">Escribe el nombre de la relación que hay entre estas circunferencias.
(las tres imágenes de las circunferencias correspondientes)
Circunferencias {{A1}} | Circunferencias {{A2}} | Circunferencias {{A3}} </t>
  </si>
  <si>
    <t>A1 = "secantes"
A2 = "tangentes exteriores"
A3 = "interiores"</t>
  </si>
  <si>
    <t>Una circunferencia puede ser exterior, tangente o secante respecto a otra.</t>
  </si>
  <si>
    <t>&lt;p&gt;Dos circunferencias pueden clasificarse como exteriores, interiores, tangentes o secantes según los puntos que tengan en común y sus respectivas posiciones.&lt;/p&gt;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</si>
  <si>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{"id":"M3-G-2b-E-1","stimulus":"&lt;p&gt;Escribe el nombre de la relación que hay entre estas circunferencias.&lt;/p&gt;","template":"&lt;table style=\"width: 100%;\"&gt;&lt;tbody&gt;&lt;tr&gt;&lt;td style=\"width: 33.3333%; text-align: center; border: none;\"&gt;&lt;div style=\"display: inline-block\"&gt;&lt;img src=\"https://blueberry-assets.oneclick.es/M3_G_2b_5.svg\" width=\"300\"&gt;&lt;/img&gt;&lt;/div&gt;&lt;/td&gt;&lt;td style=\"width: 33.3333%; text-align: center; border: none;\"&gt;&lt;div style=\"display: inline-block\"&gt;&lt;img src=\"https://blueberry-assets.oneclick.es/M3_G_2b_3.svg\"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t>
  </si>
  <si>
    <t>A1 = "exteriores"
A2 = "tangentes interiores"
A3 = "interiores"</t>
  </si>
  <si>
    <t>&lt;p&gt;Dos circunferencias pueden clasificarse como exteriores, interiores, tangentes o secantes según los puntos que tengan en común y sus respectivas posiciones.&lt;/p&gt;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</si>
  <si>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{"id":"M3-G-2b-E-2","stimulus":"&lt;p&gt;Escribe el nombre de la relación que hay entre estas circunferencias.&lt;/p&gt;","template":"&lt;table style=\"width: 100%;\"&gt;&lt;tbody&gt;&lt;tr&gt;&lt;td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t>
  </si>
  <si>
    <t>A1 = "tangentes interiores"
A2 = "exteriores"
A3 = "secantes"</t>
  </si>
  <si>
    <t>&lt;p&gt;Dos circunferencias pueden clasificarse como exteriores, interiores, tangentes o secantes según los puntos que tengan en común y sus respectivas posiciones.&lt;/p&gt;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</si>
  <si>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{"id":"M3-G-2b-E-3","stimulus":"&lt;p&gt;Escribe el nombre de la relación que hay entre estas circunferencias.&lt;/p&gt;","template":"&lt;table style=\"width: 100%;\"&gt;&lt;tbody&gt;&lt;tr&gt;&lt;td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src=\"https://blueberry-assets.oneclick.es/M3_G_2b_5.svg\"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t>
  </si>
  <si>
    <t>M3-G-3a</t>
  </si>
  <si>
    <t>Clasifica ángulos según su amplitud (recto, agudo, obtuso y llano)</t>
  </si>
  <si>
    <t>¿Qué nombre reciben los siguientes ángulos? Arrastra.
(Imágenes de ángulos agudo, llano, recto y obtuso)
{{A3}}|{{A1}}|{{A4}}|{{A2}}</t>
  </si>
  <si>
    <t>A1 = Agudo
A2 = Llano 
A3 = Recto
A4 = Obtuso</t>
  </si>
  <si>
    <t>De menor a mayor amplitud, los ángulos se clasifican en agudos, rectos, obtusos y llanos.</t>
  </si>
  <si>
    <t>&lt;p&gt;Según su amplitud, los ángulos se clasifican como &lt;b&gt;agudos&lt;/b&gt; (miden menos de 90°), &lt;b&gt;rectos&lt;/b&gt; (miden 90°), &lt;b&gt;obtusos&lt;/b&gt; (miden más de 90°) y &lt;b&gt;llanos&lt;/b&gt; (miden 180°).&lt;/p&gt;
Sin TE individual</t>
  </si>
  <si>
    <t>{
    "id": "M3-G-3a-I-1",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"M3_G_3a_7.svg",
                    "M3_G_3a_8.svg"
                ]
            },
            {
                "name": "Q3",
                "label": null,
                "list": [
                    "M3_G_3a_1.svg",
                    "M3_G_3a_2.svg"
                ]
            },
            {
                "name": "Q4",
                "label": null,
                "list": [
                    "M3_G_3a_5.svg",
                    "M3_G_3a_6.svg"
                ]
            }
        ],
        "calculated": [
            {
                "name": "A1",
                "label": "Agudo",
                "function": ""
            },
            {
                "name": "A2",
                "label": "Llano ",
                "function": ""
            },
            {
                "name": "A3",
                "label": "Recto",
                "function": ""
            },
            {
                "name": "A3",
                "label": "Obtuso",
                "function": ""
            }
        ],
        "uniques": true
    },
    "algorithm": {
        "name": "calculateOperation",
        "template": "Cloze with drag &amp; drop",
        "params": {
            "keyboard": "INTERMEDIATE"
        }
    }
}</t>
  </si>
  <si>
    <t>¿Qué nombre reciben los siguientes ángulos? Arrastra.
(Imágenes de ángulos llano, obtuso, agudo y recto)
{{A1}}|{{A2}}|{{A3}}|{{A4}}</t>
  </si>
  <si>
    <t>A1 = Llano
A2 = Obtuso
A3 = Agudo
A4 = Recto</t>
  </si>
  <si>
    <t>{
    "id": "M3-G-3a-I-2",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"M3_G_3a_7.svg",
                    "M3_G_3a_8.svg"
                ]
            },
            {
                "name": "Q2",
                "label": null,
                "list": [
                    "M3_G_3a_5.svg",
                    "M3_G_3a_6.svg"
                ]
            },
            {
                "name": "Q3",
                "label": null,
                "list": [
                    "M3_G_3a_3.svg",
                    "M3_G_3a_4.svg"
                ]
            },
            {
                "name": "Q4",
                "label": null,
                "list": [
                    "M3_G_3a_1.svg",
                    "M3_G_3a_2.svg"
                ]
            }
        ],
        "calculated": [
            {
                "name": "A1",
                "label": "Llano",
                "function": ""
            },
            {
                "name": "A2",
                "label": "Obtuso",
                "function": ""
            },
            {
                "name": "A3",
                "label": "Agudo",
                "function": ""
            },
            {
                "name": "A3",
                "label": "Recto",
                "function": ""
            }
        ],
        "uniques": true
    },
    "algorithm": {
        "name": "calculateOperation",
        "template": "Cloze with drag &amp; drop",
        "params": {
            "keyboard": "INTERMEDIATE"
        }
    }
}</t>
  </si>
  <si>
    <t>Escribe el nombre de estos ángulos.
(Imágenes de ángulo agudo | ángulo obtuso | ángulo recto | ángulo llano)
Ángulo {{A3}} | Ángulo {{A2}} | Ángulo {{A4}} | Ángulo {{A1}}</t>
  </si>
  <si>
    <t>A1 = agudo
A2 = obtuso
A3 = recto
A4 = llano</t>
  </si>
  <si>
    <t>{
    "id": "M3-G-3a-E-1",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"M3_G_3a_5.svg",
                    "M3_G_3a_6.svg"
                ]
            },
            {
                "name": "Q3",
                "label": null,
                "list": [
                    "M3_G_3a_1.svg",
                    "M3_G_3a_2.svg"
                ]
            },
            {
                "name": "Q4",
                "label": null,
                "list": [
                    "M3_G_3a_7.svg",
                    "M3_G_3a_8.svg"
                ]
            }
        ],
        "calculated": [
            {
                "name": "A1",
                "label": "agudo",
                "function": ""
            },
            {
                "name": "A2",
                "label": "obtuso",
                "function": ""
            },
            {
                "name": "A3",
                "label": "recto",
                "function": ""
            },
            {
                "name": "A4",
                "label": "llano",
                "function": ""
            }
        ],
        "uniques": true
    },
    "algorithm": {
        "name": "calculateOperation",
        "template": "Cloze with text"
    }
}</t>
  </si>
  <si>
    <t>¿De qué tipo son los siguientes ángulos?
(Imágenes de ángulo obtuso | ángulo agudo | ángulo recto | ángulo llano)
Ángulo {{A2}} | Ángulo {{A3}} | Ángulo {{A4}} | Ángulo {{A1}}</t>
  </si>
  <si>
    <t>A1 = obtuso
A2 = agudo
A3 = recto
A4 = llano</t>
  </si>
  <si>
    <t>&lt;p&gt;Según su amplitud, los ángulos se clasifican como &lt;b&gt;agudos&lt;/b&gt; (miden menos de 90°), &lt;b&gt;rectos&lt;/b&gt; (miden de 90°), &lt;b&gt;obtusos&lt;/b&gt; (miden más de 90°) y &lt;b&gt;llanos&lt;/b&gt; (miden 180°).&lt;/p&gt;
Sin TE individual</t>
  </si>
  <si>
    <t>{
    "id": "M3-G-3a-E-2",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"M3_G_3a_5.svg",
                    "M3_G_3a_6.svg"
                ]
            },
            {
                "name": "Q2",
                "label": null,
                "list": [
                    "M3_G_3a_3.svg",
                    "M3_G_3a_4.svg"
                ]
            },
            {
                "name": "Q3",
                "label": null,
                "list": [
                    "M3_G_3a_1.svg",
                    "M3_G_3a_2.svg"
                ]
            },
            {
                "name": "Q4",
                "label": null,
                "list": [
                    "M3_G_3a_7.svg",
                    "M3_G_3a_8.svg"
                ]
            }
        ],
        "calculated": [
            {
                "name": "A1",
                "label": "obtuso",
                "function": ""
            },
            {
                "name": "A2",
                "label": "agudo",
                "function": ""
            },
            {
                "name": "A3",
                "label": "recto",
                "function": ""
            },
            {
                "name": "A4",
                "label": "llano",
                "function": ""
            }
        ],
        "uniques": true
    },
    "algorithm": {
        "name": "calculateOperation",
        "template": "Cloze with text"
    }
}</t>
  </si>
  <si>
    <t>M3-G-4a</t>
  </si>
  <si>
    <t>Clasifica ángulos según su posición (consecutivos, adyacentes, opuestos por el vértice)</t>
  </si>
  <si>
    <t>Selecciona las afirmaciones que son correctas.
Dos ángulos adyacentes son consecutivos.*
Dos ángulos adyacentes suman un ángulo llano.*
Los ángulos consecutivos tienen en común el vértice y un lado.*
Dos rectas secantes forman ángulos opuestos por el vértice.*
Los ángulos consecutivos no comparten lados.
Los ángulos adyacentes tienen un lado en común y suman un ángulo recto.
Los ángulos opuestos por el vértice se forman cuando dos rectas paralelas se cortan.
(Se ven 3, 2 correctas)</t>
  </si>
  <si>
    <t>Los ángulos adyacentes, al igual que los consecutivos, tienen un lado en común.</t>
  </si>
  <si>
    <t>&lt;p&gt;Dos ángulos con el mismo vértice pueden ser &lt;b&gt;consecutivos&lt;/b&gt; (si tienen un lado en común), &lt;b&gt;adyacentes&lt;/b&gt; (si suman un ángulo llano) u &lt;b&gt;opuestos por el vértice&lt;/b&gt; (si se forman cuando dos rectas secantes se cortan entre sí).&lt;/p&gt;
Imagen
- Sí falla A5
&lt;p&gt;Los ángulos consecutivos comparten un lado y un vértice.&lt;/p&gt;
- Sí falla A6
&lt;p&gt;Los ángulos adyacentes suman un ángulo llano.&lt;/p&gt;
- Sí falla A7
&lt;p&gt;Los ángulos opuestos por el vértice se forman cuando dos rectas secantes se cortan entre sí.&lt;/p&gt;</t>
  </si>
  <si>
    <t>{
    "id": "M3-G-4a-I-1",
    "stimulus": "&lt;p&gt;Selecciona las afirmaciones que son correctas.&lt;/p&gt;",
    "feedback": "&lt;p&gt;Dos ángulos con el mismo vértice pueden ser &lt;b&gt;consecutivos&lt;/b&gt; (si tienen un lado en común), &lt;b&gt;adyacentes&lt;/b&gt; (si suman un ángulo llano) u &lt;b&gt;opuestos por el vértice&lt;/b&gt; (si se forman cuando dos rectas secantes se cortan entre sí).&lt;/p&gt;&lt;div style=\"width: 100%; display:flex; justify-content: center;\"&gt;&lt;img src=\"https://blueberry-assets.oneclick.es/M3_G_4a_7.svg\" width=\"500\"&gt;&lt;/img&gt;&lt;/div&gt;",
    "hint": "&lt;p&gt;Los ángulos adyacentes, al igual que los consecutivos, tienen un lado en común.&lt;/p&gt;",
    "seed": {
        "parameters": [],
        "calculated": [
            {
                "name": "A1",
                "label": "Dos ángulos adyacentes son consecutivos."
            },
            {
                "name": "A2",
                "label": "Dos ángulos adyacentes suman un ángulo llano."
            },
            {
                "name": "A3",
                "label": "Los ángulos consecutivos tienen en común el vértice y un lado."
            },
            {
                "name": "A4",
                "label": "Dos rectas secantes forman ángulos opuestos por el vértice."
            },
            {
                "name": "A5",
                "label": "Los ángulos consecutivos no comparten lados.",
                "incorrect": true,
                "feedback": "&lt;p&gt;Los ángulos consecutivos comparten un lado y un vértice.&lt;/p&gt;"
            },
            {
                "name": "A6",
                "label": "Los ángulos adyacentes tienen un lado en común y suman un ángulo recto.",
                "incorrect": true,
                "feedback": "&lt;p&gt;Los ángulos adyacentes suman un ángulo llano.&lt;/p&gt;"
            },
            {
                "name": "A7",
                "label": "Los ángulos opuestos por el vértice se forman cuando dos rectas paralelas se cortan.",
                "incorrect": true,
                "feedback": "&lt;p&gt;Los ángulos opuestos por el vértice se forman cuando dos rectas secantes se cortan entre sí.&lt;/p&gt;"
            }
        ],
        "uniques": true
    },
    "algorithm": {
        "name": "trueFalse",
        "template": "Multiple choice – multiple response",
        "params": {
            "countCorrect": 2,
            "countIncorrect": 1,
            "showCheckIcon": true
        }
    }
}</t>
  </si>
  <si>
    <t>Arrastra los nombres de los siguientes tipos de ángulos.
(Imágenes: ángulos consecutivos, ángulos adyacentes, ángulos opuestos por el vértice)
(debajo de cada imágen: )
{{A1}} / {{A2}} / {{A3}}</t>
  </si>
  <si>
    <t>A1 = Ángulos consecutivos
A2 = Ángulos adyacentes
A3 = Ángulos opuestos por el vértice</t>
  </si>
  <si>
    <t>&lt;p&gt;Dos ángulos con el mismo vértice pueden ser &lt;b&gt;consecutivos&lt;/b&gt; (si tienen un lado en común), &lt;b&gt;adyacentes&lt;/b&gt; (si suman un ángulo llano) u &lt;b&gt;opuestos por el vértice&lt;/b&gt; (si se forman cuando dos rectas secantes se cortan entre sí).&lt;/p&gt;
Sin TE individual</t>
  </si>
  <si>
    <t>{
    "id": "M3-G-4a-E-1",
    "stimulus": "&lt;p&gt;Arrastra los nombres de los siguientes tipos de ángulos.&lt;/p&gt;",
    "template": "&lt;table style=\"width: 100%;\"&gt;&lt;tbody&gt;&lt;tr&gt;&lt;td style=\"width: 33.3333%; vertical-align: middle; text-align: center; border:none\"&gt;&lt;img src=\"https://blueberry-assets.oneclick.es/{{Q1}}\" style=\"width:300px\"&gt;&lt;/td&gt;&lt;td style=\"width: 33.3333%; vertical-align: middle; text-align: center; border:none\"&gt;&lt;img src=\"https://blueberry-assets.oneclick.es/{{Q2}}\" style=\"width:300px\"&gt;&lt;/td&gt;&lt;td style=\"width: 33.3333%; vertical-align: middle; text-align: center; border:none\"&gt;&lt;img src=\"https://blueberry-assets.oneclick.es/{{Q3}}\"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"Q1",
                "label": null,
                "list": [
                    "M3_G_4a_1.svg",
                    "M3_G_4a_2.svg"
                ]
            },
            {
                "name": "Q2",
                "label": null,
                "list": [
                    "M3_G_4a_3.svg",
                    "M3_G_4a_4.svg"
                ]
            },
            {
                "name": "Q3",
                "label": null,
                "list": [
                    "M3_G_4a_5.svg",
                    "M3_G_4a_6.svg"
                ]
            }
        ],
        "calculated": [
            {
                "name": "A1",
                "label": "Ángulos consecutivos",
                "function": ""
            },
            {
                "name": "A2",
                "label": "Ángulos adyacentes",
                "function": ""
            },
            {
                "name": "A3",
                "label": "Ángulos opuestos por el vértice",
                "function": ""
            }
        ],
        "uniques": true
    },
    "algorithm": {
        "name": "calculateOperation",
        "template": "Cloze with drag &amp; drop",
        "params": {
            "keyboard": "INTERMEDIATE"
        }
    }
}</t>
  </si>
  <si>
    <t>Arrastra los nombres de los siguientes tipos de ángulos.
(Imágenes: ángulos opuestos por el vértice, ángulos consecutivos, ángulos adyacentes)
(debajo de cada imágen: )
{{A1}} / {{A2}} / {{A3}}</t>
  </si>
  <si>
    <t>A1 = Ángulos opuestos por el vértice
A2 = Ángulos consecutivos
A3 = Ángulos adyacentes</t>
  </si>
  <si>
    <t>{
    "id": "M3-G-4a-E-2",
    "stimulus": "&lt;p&gt;Arrastra los nombres de los siguientes tipos de ángulos.&lt;/p&gt;",
    "template": "&lt;table style=\"width: 100%;\"&gt;&lt;tbody&gt;&lt;tr&gt;&lt;td style=\"width: 33.3333%; vertical-align: middle; text-align: center; border:none\"&gt;&lt;img src=\"https://blueberry-assets.oneclick.es/{{Q3}}\" style=\"width:300px\"&gt;&lt;/td&gt;&lt;td style=\"width: 33.3333%; vertical-align: middle; text-align: center; border:none\"&gt;&lt;img src=\"https://blueberry-assets.oneclick.es/{{Q2}}\" style=\"width:300px\"&gt;&lt;/td&gt;&lt;td style=\"width: 33.3333%; vertical-align: middle; text-align: center; border:none\"&gt;&lt;img src=\"https://blueberry-assets.oneclick.es/{{Q1}}\"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"Q2",
                "label": null,
                "list": [
                    "M3_G_4a_1.svg",
                    "M3_G_4a_2.svg"
                ]
            },
            {
                "name": "Q1",
                "label": null,
                "list": [
                    "M3_G_4a_3.svg",
                    "M3_G_4a_4.svg"
                ]
            },
            {
                "name": "Q3",
                "label": null,
                "list": [
                    "M3_G_4a_5.svg",
                    "M3_G_4a_6.svg"
                ]
            }
        ],
        "calculated": [
            {
                "name": "A1",
                "label": "Ángulos opuestos por el vértice",
                "function": ""
            },
            {
                "name": "A2",
                "label": "Ángulos consecutivos",
                "function": ""
            },
            {
                "name": "A3",
                "label": "Ángulos adyacentes",
                "function": ""
            }
        ],
        "uniques": true
    },
    "algorithm": {
        "name": "calculateOperation",
        "template": "Cloze with drag &amp; drop",
        "params": {
            "keyboard": "INTERMEDIATE"
        }
    }
}</t>
  </si>
  <si>
    <t>M3-G-5a</t>
  </si>
  <si>
    <t>Identifica simetrías</t>
  </si>
  <si>
    <t>Arrastra la mitad simétrica de este dibujo.
(Estrella: M3-G-5a-1, M3-G-5a-2, M3-G-5a-3, M3-G-5a-4, M3-G-5a-5. Usar de referencia 5º)
(Salen 3 opciones de las 4 que hay para la mitad izquierda)</t>
  </si>
  <si>
    <t>Label Image with drag and drop</t>
  </si>
  <si>
    <t>Una figura tiene simetría si, al doblarla por un eje, sus mitades coinciden.</t>
  </si>
  <si>
    <t>&lt;p&gt;La estrella es simétrica si sus mitades coinciden cuando se dobla por un eje de simetría.&lt;/p&gt;</t>
  </si>
  <si>
    <t>{"id":"M3-G-5a-I-1","stimulus":"&lt;p&gt;Arrastra la mitad simétrica de este dibujo.&lt;/p&gt;","feedback":"&lt;p&gt;La estrella es simétrica si sus mitades coinciden cuando se dobla por un eje de simetría.&lt;/p&gt;","hint":"&lt;p&gt;Una figura tiene simetría si, al doblarla por un eje, sus mitades coinciden.&lt;/p&gt;","seed":{"parameters":[],"calculated":[{"name":"A1","label":"&lt;img src=\"https://blueberry-assets.oneclick.es/M5_G_2a_2.svg\" style=\"width:130px\"&gt;"},{"name":"A2","label":"&lt;img src=\"https://blueberry-assets.oneclick.es/M5_G_2a_3.svg\" style=\"width:130px\"&gt;","incorrect":true},{"name":"A3","label":"&lt;img src=\"https://blueberry-assets.oneclick.es/M5_G_2a_4.svg\" style=\"width:130px\"&gt;","incorrect":true},{"name":"A4","label":"&lt;img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10}}}</t>
  </si>
  <si>
    <t>Arrastra la mitad simétrica de este dibujo.
(Corazón: M3-G-5a-6, M3-G-5a-7, M3-G-5a-8, M3-G-5a-9, M3-G-5a-10. Usar de referencia 5º)
(Salen 3 opciones de las 4 que hay para la mitad izquierda)</t>
  </si>
  <si>
    <t>&lt;p&gt;El corazón es simétrico si sus mitades coinciden cuando se dobla por un eje de simetría.&lt;/p&gt;</t>
  </si>
  <si>
    <t>{"id":"M3-G-5a-I-2","stimulus":"&lt;p&gt;Arrastra la mitad simétrica de este dibujo.&lt;/p&gt;","feedback":"&lt;p&gt;El corazón es simétrico si sus mitades coinciden cuando se dobla por un eje de simetría.&lt;/p&gt;","hint":"&lt;p&gt;Una figura tiene simetría si, al doblarla por un eje, sus mitades coinciden.&lt;/p&gt;","seed":{"parameters":[],"calculated":[{"name":"A1","label":"&lt;img src=\"https://blueberry-assets.oneclick.es/M5_G_2a_7.svg\" style=\"width:130px\"&gt;"},{"name":"A2","label":"&lt;img src=\"https://blueberry-assets.oneclick.es/M5_G_2a_8.svg\" style=\"width:130px\"&gt;","incorrect":true},{"name":"A3","label":"&lt;img src=\"https://blueberry-assets.oneclick.es/M5_G_2a_9.svg\" style=\"width:130px\"&gt;","incorrect":true},{"name":"A4","label":"&lt;img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10}}}</t>
  </si>
  <si>
    <t>Arrastra la mitad simétrica de este dibujo.
(Pino: M3-G-5a-11, M3-G-5a-12, M3-G-5a-13, M3-G-5a-14, M3-G-5a-15. Usar de referencia 5º)
(Salen 3 opciones de las 4 que hay para la mitad izquierda)</t>
  </si>
  <si>
    <t>&lt;p&gt;El pino es simétrico si sus mitades coinciden cuando se dobla por un eje de simetría.&lt;/p&gt;</t>
  </si>
  <si>
    <t>{"id":"M3-G-5a-I-3","stimulus":"&lt;p&gt;Arrastra la mitad simétrica de este dibujo.&lt;/p&gt;","feedback":"&lt;p&gt;El pino es simétrico si sus mitades coinciden cuando se dobla por un eje de simetría.&lt;/p&gt;","hint":"&lt;p&gt;Una figura tiene simetría si, al doblarla por un eje, sus mitades coinciden.&lt;/p&gt;","seed":{"parameters":[],"calculated":[{"name":"A1","label":"&lt;img src=\"https://blueberry-assets.oneclick.es/M5_G_2a_12.svg\" style=\"width:131px\"&gt;"},{"name":"A2","label":"&lt;img src=\"https://blueberry-assets.oneclick.es/M5_G_2a_13.svg\" style=\"width:131px\"&gt;","incorrect":true},{"name":"A3","label":"&lt;img src=\"https://blueberry-assets.oneclick.es/M5_G_2a_14.svg\" style=\"width:131px\"&gt;","incorrect":true},{"name":"A4","label":"&lt;img src=\"https://blueberry-assets.oneclick.es/M5_G_2a_15.svg\" style=\"width:131px\"&gt;","incorrect":true}],"uniques":true},"algorithm":{"name":"labelImage","template":"LabelImageDragDropV2","params":{"image":{"src":"https://blueberry-assets.oneclick.es/M5_G_2a_11.png","width":260,"height":260,"alt":"","title":"","percent":1},"responses":[{"x":130,"y":0,"z":15,"width":130,"height":260,"pointer":""}],"fontSize":10}}}</t>
  </si>
  <si>
    <t>Durante un paseo por el bosque, un grupo de amigos ha tomado unas fotografías. Al verlas más tarde, se dieron cuenta de que algunas podían dividirse en dos mitades simétricas. Señala cuáles de esas imágenes son simétricas. 
M3-G-5a-34*
M3-G-5a-35*
M3-G-5a-36*
M3-G-5a-37*
M3-G-5a-38
M3-G-5a-39
M3-G-5a-40
(2 verdaderas y 1 falsa)</t>
  </si>
  <si>
    <t>&lt;p&gt;Una imagen es simétrica si sus mitades coinciden cuando se dobla esta figura por un eje de simetría.&lt;/p&gt;</t>
  </si>
  <si>
    <t>{"id":"M3-G-5a-E-1","stimulus":"&lt;p&gt;Durante un paseo por el bosque, un grupo de amigos ha tomado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src=\"https://blueberry-assets.oneclick.es/M5_G_2a_34.svg\" style=\"width:300px\"&gt;"},{"name":"A2","label":"&lt;img src=\"https://blueberry-assets.oneclick.es/M5_G_2a_35.svg\" style=\"width:300px\"&gt;"},{"name":"A3","label":"&lt;img src=\"https://blueberry-assets.oneclick.es/M5_G_2a_36.svg\" style=\"width:300px\"&gt;"},{"name":"A4","label":"&lt;img src=\"https://blueberry-assets.oneclick.es/M5_G_2a_37.svg\" style=\"width:300px\"&gt;"},{"name":"A5","label":"&lt;img src=\"https://blueberry-assets.oneclick.es/M5_G_2a_38.svg\" style=\"width:300px\"&gt;","incorrect":true},{"name":"A6","label":"&lt;img src=\"https://blueberry-assets.oneclick.es/M5_G_2a_39.svg\" style=\"width:300px\"&gt;","incorrect":true},{"name":"A7","label":"&lt;img src=\"https://blueberry-assets.oneclick.es/M5_G_2a_40.svg\" style=\"width:200px\"&gt;","incorrect":true}],"uniques":true},"algorithm":{"name":"trueFalse","template":"Multiple choice - multiple responses","params":{"countCorrect":2,"countIncorrect":1,"showCheckIcon":false,"columns":3}}}</t>
  </si>
  <si>
    <t>Señala cuáles de las siguientes imágenes de edificios famosos son simétricas.
M3-G-5a-41*
M3-G-5a-42*
M3-G-5a-43*
M3-G-5a-44
M3-G-5a-45
M3-G-5a-46
(se ven 4, 2 correctas)</t>
  </si>
  <si>
    <t>{"id":"M3-G-5a-E-2","stimulus":"&lt;p&gt;Selecciona cuáles de las siguientes imágenes de edificios famosos son simétricas.&lt;/p&gt;","hint":"&lt;p&gt;Una figura tiene simetría si, al doblarla por un eje, sus mitades coinciden.&lt;/p&gt;","feedback":"&lt;p&gt;Una imagen es simétrica si sus mitades coinciden cuando se dobla esta figura por un eje de simetría.&lt;/p&gt;","seed":{"parameters":[],"calculated":[{"name":"A1","label":"&lt;img src=\"https://blueberry-assets.oneclick.es/M3_G_5a_41.svg\" width=\"300\"&gt;&lt;/img&gt;"},{"name":"A2","label":"&lt;img src=\"https://blueberry-assets.oneclick.es/M3_G_5a_42.svg\" width=\"300\"&gt;&lt;/img&gt;"},{"name":"A3","label":"&lt;img src=\"https://blueberry-assets.oneclick.es/M3_G_5a_43.svg\" width=\"300\"&gt;&lt;/img&gt;"},{"name":"A4","label":"&lt;img src=\"https://blueberry-assets.oneclick.es/M3_G_5a_44.svg\" width=\"300\"&gt;&lt;/img&gt;","incorrect":true},{"name":"A5","label":"&lt;img src=\"https://blueberry-assets.oneclick.es/M3_G_5a_45.svg\" width=\"300\"&gt;&lt;/img&gt;","incorrect":true},{"name":"A6","label":"&lt;img src=\"https://blueberry-assets.oneclick.es/M3_G_5a_46.svg\" width=\"300\"&gt;&lt;/img&gt;","incorrect":true}],"uniques":true},"algorithm":{"name":"trueFalse","template":"Multiple choice – multiple response","params":{"countCorrect":2,"countIncorrect":2,"showCheckIcon":false,"columns":4}}}</t>
  </si>
  <si>
    <t>Observa las siguientes baldosas y selecciona la que sea simétrica.
M3-G-5a-47*
M3-G-5a-48*
M3-G-5a-49
M3-G-5a-50
M3-G-5a-51
(Se ven 3 imágenes, una simétrica y dos asimétricas)</t>
  </si>
  <si>
    <t>{"id":"M3-G-5a-E-3","stimulus":"&lt;p&gt;Observa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t>
  </si>
  <si>
    <t>M3-G-5b</t>
  </si>
  <si>
    <t>Reconoce el eje o ejes de simetría de una figura</t>
  </si>
  <si>
    <t>Selecciona las imágenes en las que se ha trazado un eje de simetría.
A1 *| A2| A3
(Se ven 3 imágenes, 1 correcta)</t>
  </si>
  <si>
    <t>En las imágenes se ven marcados los ejes, indica si corresponde a un eje de simetría.
A1 *| A2| A3
(Se muestran 3 imágenes, con ejes marcados. En 2 de ellas, los ejes corresponden a ejes de simetría)</t>
  </si>
  <si>
    <t>Un eje de simetría divide una figura de manera que, al doblarla por este, las mitades de la figura coinciden.</t>
  </si>
  <si>
    <t>&lt;p&gt;Un eje de simetría divide una figura de manera que, al doblarla por este, las mitades de la figura coinciden.&lt;/p&gt;
Sin TE individual</t>
  </si>
  <si>
    <t>{
    "id": "M3-G-5b-I-1",
    "stimulus": "&lt;p&gt;Selecciona las imágenes en las que se ha trazado un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"A5",
                "label": "{{function}}",
                "function": "&lt;img src=\"https://blueberry-assets.oneclick.es/M3_G_5b_8.svg\" width=\"300\"&gt;&lt;/img&gt;",
                "incorrect": true
            }
        ],
        "uniques": true
    },
    "algorithm": {
        "name": "trueFalse",
        "template": "Multiple choice – standard",
        "params": {
            "countCorrect": 1,
            "countIncorrect": 2,
            "showCheckIcon": false,
            "columns": 3
        }
    }
}</t>
  </si>
  <si>
    <t>Selecciona el cuadrado en el que está dibujado correctamente el eje de simetría.
A1 * | A2 | A3
(Se ven 3 opciones, 1 correcta)
correctas: M3-G-5b-9 y M3-G-5b-10
incorrectas: M3-G-5b-11, M3-G-5b-12, M3-G-5b-13, M3-G-5b-14</t>
  </si>
  <si>
    <t xml:space="preserve">Señala en cuál de estos cuadrados está marcado correctamente el eje de simetría.
A1 * | A2 | A3
(Se ven 3 opciones, 2 incorrectas, 1 correcta) </t>
  </si>
  <si>
    <t>{
    "id": "M3-G-5b-E-1",
    "stimulus": "&lt;p&gt;Selecciona el cuadrado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"A5",
                "label": "{{function}}",
                "function": "&lt;img src=\"https://blueberry-assets.oneclick.es/M3_G_5b_14.svg\" width=\"300\"&gt;&lt;/img&gt;",
                "incorrect": true
            }
        ],
        "uniques": true
    },
    "algorithm": {
        "name": "trueFalse",
        "template": "Multiple choice – standard",
        "params": {
            "countCorrect": 1,
            "countIncorrect": 2,
            "showCheckIcon": false,
            "columns": 3
        }
    }
}</t>
  </si>
  <si>
    <t xml:space="preserve">Selecciona el rombo en el que está dibujado correctamente el eje de simetría.
A1 * | A2 | A3
(Se ven 3 opciones, 2 incorrectas, 1 correcta) </t>
  </si>
  <si>
    <t>{
    "id": "M3-G-5b-E-2",
    "stimulus": "&lt;p&gt;Selecciona el rombo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"A5",
                "label": "{{function}}",
                "function": "&lt;img src=\"https://blueberry-assets.oneclick.es/M3_G_5b_20.svg\" width=\"300\"&gt;&lt;/img&gt;",
                "incorrect": true
            }
        ],
        "uniques": true
    },
    "algorithm": {
        "name": "trueFalse",
        "template": "Multiple choice – standard",
        "params": {
            "countCorrect": 1,
            "countIncorrect": 2,
            "showCheckIcon": false,
            "columns": 3
        }
    }
}</t>
  </si>
  <si>
    <t xml:space="preserve">Selecciona el círculo en el que está dibujado correctamente el eje de simetría.
A1 * | A2 | A3
(Se ven 3 opciones, 2 incorrectas, 1 correcta) </t>
  </si>
  <si>
    <t>{
    "id": "M3-G-5b-E-3",
    "stimulus": "&lt;p&gt;Selecciona el círculo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"A5",
                "label": "{{function}}",
                "function": "&lt;img src=\"https://blueberry-assets.oneclick.es/M3_G_5b_26.svg\" width=\"300\"&gt;&lt;/img&gt;",
                "incorrect": true
            }
        ],
        "uniques": true
    },
    "algorithm": {
        "name": "trueFalse",
        "template": "Multiple choice – standard",
        "params": {
            "countCorrect": 1,
            "countIncorrect": 2,
            "showCheckIcon": false,
            "columns": 3
        }
    }
}</t>
  </si>
  <si>
    <t>Señala en cuál de estos rectángulos está marcado correctamente el eje de simetría.
M3-G-5a-16*
M3-G-5a-17*
M3-G-5a-18
M3-G-5a-19
M3-G-5a-20
M3-G-5a-21
Se ven 3 opciones, 1 correcta</t>
  </si>
  <si>
    <t>&lt;p&gt;El rectángulo es simétrico si sus mitades coinciden cuando se dobla por un eje de simetría.&lt;/p&gt;</t>
  </si>
  <si>
    <t>{"id":"M3-G-5b-E-4","stimulus":"&lt;p&gt;Selecciona en cuál de estos rectángulos está marcado correctamente el eje de simetría.&lt;/p&gt;","hint":"&lt;p&gt;Una figura tiene simetría si, al doblarla por un eje, sus mitades coinciden.&lt;/p&gt;","feedback":"&lt;p&gt;El rectángulo es simétrico si sus mitades coinciden cuando se dobla por un eje de simetría.&lt;/p&gt;","seed":{"parameters":[],"calculated":[{"name":"A1","label":"&lt;div style=\"display:flex; justify-content:center;\"&gt;&lt;img src=\"https://blueberry-assets.oneclick.es/M3_G_5a_16.svg\" width=\"300\"&gt;&lt;/img&gt;&lt;/div&gt;"},{"name":"A2","label":"&lt;div style=\"display:flex; justify-content:center;\"&gt;&lt;img src=\"https://blueberry-assets.oneclick.es/M3_G_5a_17.svg\" width=\"300\"&gt;&lt;/img&gt;&lt;/div&gt;"},{"name":"A3","label":"&lt;div style=\"display:flex; justify-content:center;\"&gt;&lt;img src=\"https://blueberry-assets.oneclick.es/M3_G_5a_18.svg\" width=\"300\"&gt;&lt;/img&gt;&lt;/div&gt;","incorrect":true},{"name":"A4","label":"&lt;div style=\"display:flex; justify-content:center;\"&gt;&lt;img src=\"https://blueberry-assets.oneclick.es/M3_G_5a_19.svg\" width=\"300\"&gt;&lt;/img&gt;&lt;/div&gt;","incorrect":true},{"name":"A5","label":"&lt;div style=\"display:flex; justify-content:center;\"&gt;&lt;img src=\"https://blueberry-assets.oneclick.es/M3_G_5a_20.svg\" width=\"300\"&gt;&lt;/img&gt;&lt;/div&gt;","incorrect":true},{"name":"A6","label":"&lt;div style=\"display:flex; justify-content:center;\"&gt;&lt;img src=\"https://blueberry-assets.oneclick.es/M3_G_5a_21.svg\" width=\"300\"&gt;&lt;/img&gt;&lt;/div&gt;","incorrect":true}],"uniques":true},"algorithm":{"name":"trueFalse","template":"Multiple choice – standard","params":{"countCorrect":1,"countIncorrect":2,"showCheckIcon":false,"columns":3}}}</t>
  </si>
  <si>
    <t>Señala en cuál de estos trapecios está marcado correctamente el eje de simetría.
M3-G-5a-22*
M3-G-5a-23
M3-G-5a-24
M3-G-5a-25
M3-G-5a-26
M3-G-5a-27
Se ven 3 opciones</t>
  </si>
  <si>
    <t>&lt;p&gt;El trapecio es simétrico si sus mitades coinciden cuando se dobla por un eje de simetría.&lt;/p&gt;</t>
  </si>
  <si>
    <t>{"id":"M3-G-5b-E-5","stimulus":"&lt;p&gt;Selecciona en cuál de estos trapecios está marcado correctamente el eje de simetría.&lt;/p&gt;","hint":"&lt;p&gt;Una figura tiene simetría si, al doblarla por un eje, sus mitades coinciden.&lt;/p&gt;","feedback":"&lt;p&gt;El trapecio es simétrico si sus mitades coinciden cuando se dobla por un eje de simetría.&lt;/p&gt;","seed":{"parameters":[],"calculated":[{"name":"A1","label":"&lt;div style=\"display:flex; justify-content:center;\"&gt;&lt;img src=\"https://blueberry-assets.oneclick.es/M3_G_5a_22.svg\" width=\"300\"&gt;&lt;/img&gt;&lt;/div&gt;"},{"name":"A2","label":"&lt;div style=\"display:flex; justify-content:center;\"&gt;&lt;img src=\"https://blueberry-assets.oneclick.es/M3_G_5a_23.svg\" width=\"300\"&gt;&lt;/img&gt;&lt;/div&gt;","incorrect":true},{"name":"A3","label":"&lt;div style=\"display:flex; justify-content:center;\"&gt;&lt;img src=\"https://blueberry-assets.oneclick.es/M3_G_5a_24.svg\" width=\"300\"&gt;&lt;/img&gt;&lt;/div&gt;","incorrect":true},{"name":"A4","label":"&lt;div style=\"display:flex; justify-content:center;\"&gt;&lt;img src=\"https://blueberry-assets.oneclick.es/M3_G_5a_25.svg\" width=\"300\"&gt;&lt;/img&gt;&lt;/div&gt;","incorrect":true},{"name":"A5","label":"&lt;div style=\"display:flex; justify-content:center;\"&gt;&lt;img src=\"https://blueberry-assets.oneclick.es/M3_G_5a_26.svg\" width=\"300\"&gt;&lt;/img&gt;&lt;/div&gt;","incorrect":true},{"name":"A6","label":"&lt;div style=\"display:flex; justify-content:center;\"&gt;&lt;img src=\"https://blueberry-assets.oneclick.es/M3_G_5a_27.svg\" width=\"300\"&gt;&lt;/img&gt;&lt;/div&gt;","incorrect":true}],"uniques":true},"algorithm":{"name":"trueFalse","template":"Multiple choice – standard","params":{"countCorrect":1,"countIncorrect":2,"showCheckIcon":false,"columns":3}}}</t>
  </si>
  <si>
    <t>Señala en cuál de estos hexágonos está marcado correctamente el eje de simetría.
M3-G-5a-28*
M3-G-5a-29*
M3-G-5a-30*
M3-G-5a-31
M3-G-5a-32
M3-G-5a-33
Se ven 3 opciones, 1 correcta</t>
  </si>
  <si>
    <t>&lt;p&gt;El hexágono es simétrico si sus mitades coinciden cuando se dobla por un eje de simetría.&lt;/p&gt;</t>
  </si>
  <si>
    <t>{"id":"M3-G-5b-E-6","stimulus":"&lt;p&gt;Selecciona en cuál de estos hexágonos está marcado correctamente el eje de simetría.&lt;/p&gt;","hint":"&lt;p&gt;Una figura tiene simetría si, al doblarla por un eje, sus mitades coinciden.&lt;/p&gt;","feedback":"&lt;p&gt;El hexágono es simétrico si sus mitades coinciden cuando se dobla por un eje de simetría.&lt;/p&gt;","seed":{"parameters":[],"calculated":[{"name":"A1","label":"&lt;div style=\"display:flex; justify-content:center;\"&gt;&lt;img src=\"https://blueberry-assets.oneclick.es/M3_G_5a_28.svg\" width=\"300\"&gt;&lt;/img&gt;&lt;/div&gt;"},{"name":"A2","label":"&lt;div style=\"display:flex; justify-content:center;\"&gt;&lt;img src=\"https://blueberry-assets.oneclick.es/M3_G_5a_29.svg\" width=\"300\"&gt;&lt;/img&gt;&lt;/div&gt;"},{"name":"A3","label":"&lt;div style=\"display:flex; justify-content:center;\"&gt;&lt;img src=\"https://blueberry-assets.oneclick.es/M3_G_5a_30.svg\" width=\"300\"&gt;&lt;/img&gt;&lt;/div&gt;"},{"name":"A4","label":"&lt;div style=\"display:flex; justify-content:center;\"&gt;&lt;img src=\"https://blueberry-assets.oneclick.es/M3_G_5a_31.svg\" width=\"300\"&gt;&lt;/img&gt;&lt;/div&gt;","incorrect":true},{"name":"A5","label":"&lt;div style=\"display:flex; justify-content:center;\"&gt;&lt;img src=\"https://blueberry-assets.oneclick.es/M3_G_5a_32.svg\" width=\"300\"&gt;&lt;/img&gt;&lt;/div&gt;","incorrect":true},{"name":"A6","label":"&lt;div style=\"display:flex; justify-content:center;\"&gt;&lt;img src=\"https://blueberry-assets.oneclick.es/M3_G_5a_33.svg\" width=\"300\"&gt;&lt;/img&gt;&lt;/div&gt;","incorrect":true}],"uniques":true},"algorithm":{"name":"trueFalse","template":"Multiple choice – standard","params":{"countCorrect":1,"countIncorrect":2,"showCheckIcon":false,"columns":3}}}</t>
  </si>
  <si>
    <t xml:space="preserve">¿En cuál de estas imágenes está bien trazado el eje de simetría?
A1 * | A2 | A3
(Se ven 3 opciones) </t>
  </si>
  <si>
    <t>{"id":"M3-G-5b-A-1","stimulus":"&lt;p&gt;¿En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src=\"https://blueberry-assets.oneclick.es/M3_G_5b_27.svg\" width=\"300\"&gt;&lt;/img&gt;"},{"name":"A2","label":"{{function}}","function":"&lt;img src=\"https://blueberry-assets.oneclick.es/M3_G_5b_28.svg\" width=\"300\"&gt;&lt;/img&gt;","incorrect":true},{"name":"A3","label":"{{function}}","function":"&lt;img src=\"https://blueberry-assets.oneclick.es/M3_G_5b_29.svg\" width=\"300\"&gt;&lt;/img&gt;","incorrect":true},{"name":"A4","label":"{{function}}","function":"&lt;img src=\"https://blueberry-assets.oneclick.es/M3_G_5b_30.svg\" width=\"300\"&gt;&lt;/img&gt;","incorrect":true}],"uniques":true},"algorithm":{"name":"trueFalse","template":"Multiple choice – standard","params":{"countCorrect":1,"countIncorrect":2,"showCheckIcon":false,"columns":3}}}</t>
  </si>
  <si>
    <t>tetera</t>
  </si>
  <si>
    <t>{"id":"M3-G-5b-A-2","stimulus":"&lt;p&gt;¿En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src=\"https://blueberry-assets.oneclick.es/M3_G_5b_31.svg\" width=\"300\"&gt;&lt;/img&gt;"},{"name":"A2","label":"{{function}}","function":"&lt;img src=\"https://blueberry-assets.oneclick.es/M3_G_5b_32.svg\" width=\"300\"&gt;&lt;/img&gt;","incorrect":true},{"name":"A3","label":"{{function}}","function":"&lt;img src=\"https://blueberry-assets.oneclick.es/M3_G_5b_33.svg\" width=\"300\"&gt;&lt;/img&gt;","incorrect":true},{"name":"A4","label":"{{function}}","function":"&lt;img src=\"https://blueberry-assets.oneclick.es/M3_G_5b_34.svg\" width=\"300\"&gt;&lt;/img&gt;","incorrect":true}],"uniques":true},"algorithm":{"name":"trueFalse","template":"Multiple choice – standard","params":{"countCorrect":1,"countIncorrect":2,"showCheckIcon":false,"columns":3}}}</t>
  </si>
  <si>
    <t>autos</t>
  </si>
  <si>
    <t>{"id":"M3-G-5b-A-3","stimulus":"&lt;p&gt;¿En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src=\"https://blueberry-assets.oneclick.es/M3_G_5b_35.svg\" width=\"300\"&gt;&lt;/img&gt;"},{"name":"A2","label":"{{function}}","function":"&lt;img src=\"https://blueberry-assets.oneclick.es/M3_G_5b_36.svg\" width=\"300\"&gt;&lt;/img&gt;","incorrect":true},{"name":"A3","label":"{{function}}","function":"&lt;img src=\"https://blueberry-assets.oneclick.es/M3_G_5b_37.svg\" width=\"300\"&gt;&lt;/img&gt;","incorrect":true},{"name":"A4","label":"{{function}}","function":"&lt;img src=\"https://blueberry-assets.oneclick.es/M3_G_5b_38.svg\" width=\"300\"&gt;&lt;/img&gt;","incorrect":true}],"uniques":true},"algorithm":{"name":"trueFalse","template":"Multiple choice – standard","params":{"countCorrect":1,"countIncorrect":2,"showCheckIcon":false,"columns":3}}}</t>
  </si>
  <si>
    <t>caracol</t>
  </si>
  <si>
    <t>{"id":"M3-G-5b-A-4","stimulus":"&lt;p&gt;¿En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src=\"https://blueberry-assets.oneclick.es/M3_G_5b_39.svg\" width=\"300\"&gt;&lt;/img&gt;"},{"name":"A2","label":"{{function}}","function":"&lt;img src=\"https://blueberry-assets.oneclick.es/M3_G_5b_40.svg\" width=\"300\"&gt;&lt;/img&gt;","incorrect":true},{"name":"A3","label":"{{function}}","function":"&lt;img src=\"https://blueberry-assets.oneclick.es/M3_G_5b_41.svg\" width=\"300\"&gt;&lt;/img&gt;","incorrect":true},{"name":"A4","label":"{{function}}","function":"&lt;img src=\"https://blueberry-assets.oneclick.es/M3_G_5b_42.svg\" width=\"300\"&gt;&lt;/img&gt;","incorrect":true}],"uniques":true},"algorithm":{"name":"trueFalse","template":"Multiple choice – standard","params":{"countCorrect":1,"countIncorrect":2,"showCheckIcon":false,"columns":3}}}</t>
  </si>
  <si>
    <t>emoji (Cara sonriente)</t>
  </si>
  <si>
    <t>{"id":"M3-G-5b-A-5","stimulus":"&lt;p&gt;¿En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src=\"https://blueberry-assets.oneclick.es/M3_G_5b_43.svg\" width=\"300\"&gt;&lt;/img&gt;"},{"name":"A2","label":"{{function}}","function":"&lt;img src=\"https://blueberry-assets.oneclick.es/M3_G_5b_44.svg\" width=\"300\"&gt;&lt;/img&gt;","incorrect":true},{"name":"A3","label":"{{function}}","function":"&lt;img src=\"https://blueberry-assets.oneclick.es/M3_G_5b_45.svg\" width=\"300\"&gt;&lt;/img&gt;","incorrect":true},{"name":"A4","label":"{{function}}","function":"&lt;img src=\"https://blueberry-assets.oneclick.es/M3_G_5b_46.svg\" width=\"300\"&gt;&lt;/img&gt;","incorrect":true}],"uniques":true},"algorithm":{"name":"trueFalse","template":"Multiple choice – standard","params":{"countCorrect":1,"countIncorrect":2,"showCheckIcon":false,"columns":3}}}</t>
  </si>
  <si>
    <t>M3-G-5c</t>
  </si>
  <si>
    <t>Identifica traslaciones</t>
  </si>
  <si>
    <t>Selecciona la botella que se ha formado por la traslación de la de abajo.
M3-G-5c-1
M3-G-5c-2
M3-G-5c-3
M3-G-5c-4*</t>
  </si>
  <si>
    <t>IMAGEN
Imagen de referencia una botella.
A1: La misma botella trasladada hacia la derecha.
A2: La misma botella rotada 90° sentido horario.
A3: La misma botella rotada 90° sentido antihorario.</t>
  </si>
  <si>
    <t>Una imagen trasladada es la que se desplaza hacia arriba, abajo, a la izquierda o a la derecha desde su posición original.</t>
  </si>
  <si>
    <t>Una imagen trasladada es la que se desplaza hacia arriba, abajo, a la izquierda o a la derecha desde su posición original.
-Sí falla A2
&lt;p&gt;Esta botella está girada 90°.&lt;/p&gt;
-Si falla A3
&lt;p&gt;Esta botella es simétrica a la original.&lt;/p&gt;</t>
  </si>
  <si>
    <t>{"id":"M3-G-5c-I-1","stimulus":"&lt;p&gt;Selecciona la botella que se ha formado por la traslación de la de abajo.&lt;/p&gt;&lt;div style=\"display:flex; justify-content:center;\"&gt;&lt;img src=\"https://blueberry-assets.oneclick.es/M3_G_5c_1.svg\"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src=\"https://blueberry-assets.oneclick.es/M3_G_5c_2.svg\" width=\"300\"&gt;&lt;/img&gt;&lt;/div&gt;","incorrect":true,"feedback":"&lt;p&gt;Esta botella está girada 90°.&lt;/p&gt;"},{"name":"A2","label":"&lt;div style=\"display:flex; justify-content:center;\"&gt;&lt;img src=\"https://blueberry-assets.oneclick.es/M3_G_5c_3.svg\" width=\"300\"&gt;&lt;/img&gt;&lt;/div&gt;","incorrect":true,"feedback":"&lt;p&gt;Esta botella es simétrica a la original.&lt;/p&gt;"},{"name":"A3","label":"&lt;div style=\"display:flex; justify-content:center;\"&gt;&lt;img src=\"https://blueberry-assets.oneclick.es/M3_G_5c_4.svg\" width=\"300\"&gt;&lt;/img&gt;&lt;/div&gt;"}],"uniques":true},"algorithm":{"name":"trueFalse","template":"Multiple choice – standard","params":{"countCorrect":1,"countIncorrect":2,"showCheckIcon":false,"columns":3}}}</t>
  </si>
  <si>
    <t>Selecciona la cobaya que se ha formado por la traslación de la de abajo.
M3-G-5c-5
M3-G-5c-6
M3-G-5c-7
M3-G-5c-8*</t>
  </si>
  <si>
    <t>Una imagen trasladada es la que se desplaza hacia arriba, abajo, a la izquierda o a la derecha desde su posición original.
-Sí falla A2
&lt;p&gt;Esta cobaya está girada 90°.&lt;/p&gt;
-Si falla A3
&lt;p&gt;Esta cobaya es simétrica a la original.&lt;/p&gt;</t>
  </si>
  <si>
    <t>{"id":"M3-G-5c-I-2","stimulus":"&lt;p&gt;Selecciona la cobaya que se ha formado por la traslación de la de abajo.&lt;/p&gt;&lt;div style=\"display:flex; justify-content:center;\"&gt;&lt;img src=\"https://blueberry-assets.oneclick.es/M3_G_5c_5.svg\"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src=\"https://blueberry-assets.oneclick.es/M3_G_5c_6.svg\" width=\"300\"&gt;&lt;/img&gt;&lt;/div&gt;","incorrect":true,"feedback":"&lt;p&gt;Esta cobaya está girada 90°.&lt;/p&gt;"},{"name":"A2","label":"&lt;div style=\"display:flex; justify-content:center;\"&gt;&lt;img src=\"https://blueberry-assets.oneclick.es/M3_G_5c_7.svg\" width=\"300\"&gt;&lt;/img&gt;&lt;/div&gt;","incorrect":true,"feedback":"&lt;p&gt;Esta cobaya es simétrica a la original.&lt;/p&gt;"},{"name":"A3","label":"&lt;div style=\"display:flex; justify-content:center;\"&gt;&lt;img src=\"https://blueberry-assets.oneclick.es/M3_G_5c_8.svg\" width=\"300\"&gt;&lt;/img&gt;&lt;/div&gt;"}],"uniques":true},"algorithm":{"name":"trueFalse","template":"Multiple choice – standard","params":{"countCorrect":1,"countIncorrect":2,"showCheckIcon":false,"columns":3}}}</t>
  </si>
  <si>
    <t>Selecciona el avión que se ha formado por la traslación del de abajo.
M3-G-5c-9
M3-G-5c-10
M3-G-5c-11
M3-G-5c-12*</t>
  </si>
  <si>
    <t>Una imagen trasladada es la que se desplaza hacia arriba, abajo, a la izquierda o a la derecha desde su posición original.
-Sí falla A2
&lt;p&gt;Este avión está girada 90°.&lt;/p&gt;
-Si falla A3
&lt;p&gt;Este avión es simétrico a la original.&lt;/p&gt;</t>
  </si>
  <si>
    <t>{"id":"M3-G-5c-I-3","stimulus":"&lt;p&gt;Selecciona el avión que se ha formado por la traslación del de abajo.&lt;/p&gt;&lt;div style=\"display:flex; justify-content:center;\"&gt;&lt;img src=\"https://blueberry-assets.oneclick.es/M3_G_5c_9.svg\"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src=\"https://blueberry-assets.oneclick.es/M3_G_5c_10.svg\" width=\"300\"&gt;&lt;/img&gt;&lt;/div&gt;","incorrect":true,"feedback":"&lt;p&gt;Este avión está girado 90°.&lt;/p&gt;"},{"name":"A2","label":"&lt;div style=\"display:flex; justify-content:center;\"&gt;&lt;img src=\"https://blueberry-assets.oneclick.es/M3_G_5c_11.svg\" width=\"300\"&gt;&lt;/img&gt;&lt;/div&gt;","incorrect":true,"feedback":"&lt;p&gt;Este avión es simétrico al original.&lt;/p&gt;"},{"name":"A3","label":"&lt;div style=\"display:flex; justify-content:center;\"&gt;&lt;img src=\"https://blueberry-assets.oneclick.es/M3_G_5c_12_.svg\" width=\"300\"&gt;&lt;/img&gt;&lt;/div&gt;"}],"uniques":true},"algorithm":{"name":"trueFalse","template":"Multiple choice – standard","params":{"countCorrect":1,"countIncorrect":2,"showCheckIcon":false,"columns":3}}}</t>
  </si>
  <si>
    <t>M3-G-5d</t>
  </si>
  <si>
    <t>Identifica giros</t>
  </si>
  <si>
    <t>Selecciona el móvil que se ha formado al girar el de abajo.
M3-G-5d-1
M3-G-5d-2*
M3-G-5d-3*
M3-G-5d-4*
M3-G-5d-5
M3-G-5d-6
Se ven 3</t>
  </si>
  <si>
    <t>Selecciona cuál de las siguientes imágenes ha sido modificada por un giro.
(Imagen de un móvil)
{{A1}} = imagen rotada verticalmente *
{{A2}} = imagen con traslación
{{A3}} =  imagen con traslación</t>
  </si>
  <si>
    <t>Una imagen girada es la que se se mueve alrededor de un punto y con un ángulo determinado.</t>
  </si>
  <si>
    <t>&lt;p&gt;Una imagen girada es la que se se mueve alrededor de un punto y con un ángulo determinado.&lt;/p&gt;
A2 = &lt;p&gt;Este móvil se ha trasladado horizontalmente.&lt;/p&gt;
A3 = &lt;p&gt;Este móvil se ha trasladado verticalmente.&lt;/p&gt;</t>
  </si>
  <si>
    <t>{"id":"M3-G-5d-I-1","stimulus":"&lt;p&gt;Selecciona el móvil que se ha formado al girar el de abajo.&lt;/p&gt;&lt;div style=\"display:flex; justify-content:center;\"&gt;&lt;img src=\"https://blueberry-assets.oneclick.es/M3_G_5d_1.svg\"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src=\"https://blueberry-assets.oneclick.es/M3_G_5d_2.svg\" width=\"300\"&gt;&lt;/img&gt;&lt;/div&gt;"},{"name":"A2","label":"&lt;div style=\"display:flex; justify-content:center;\"&gt;&lt;img src=\"https://blueberry-assets.oneclick.es/M3_G_5d_3.svg\" width=\"300\"&gt;&lt;/img&gt;&lt;/div&gt;"},{"name":"A3","label":"&lt;div style=\"display:flex; justify-content:center;\"&gt;&lt;img src=\"https://blueberry-assets.oneclick.es/M3_G_5d_4.svg\" width=\"300\"&gt;&lt;/img&gt;&lt;/div&gt;"},{"name":"A4","label":"&lt;div style=\"display:flex; justify-content:center;\"&gt;&lt;img src=\"https://blueberry-assets.oneclick.es/M3_G_5d_5.svg\" width=\"300\"&gt;&lt;/img&gt;&lt;/div&gt;","incorrect":true,"feedback":"&lt;p&gt;Este móvil se ha trasladado horizontalmente.&lt;/p&gt;"},{"name":"A5","label":"&lt;div style=\"display:flex; justify-content:center;\"&gt;&lt;img src=\"https://blueberry-assets.oneclick.es/M3_G_5d_6.svg\" width=\"300\"&gt;&lt;/img&gt;&lt;/div&gt;","incorrect":true,"feedback":"&lt;p&gt;Este móvil se ha trasladado verticalmente.&lt;/p&gt;"}],"uniques":true},"algorithm":{"name":"trueFalse","template":"Multiple choice – standard","params":{"countCorrect":1,"countIncorrect":2,"showCheckIcon":false,"columns":3}}}</t>
  </si>
  <si>
    <t>Selecciona el violín que se ha formado al girar el de abajo.
M3-G-5d-7
M3-G-5d-8*
M3-G-5d-9*
M3-G-5d-10*
M3-G-5d-11
M3-G-5d-12
Se ven 3</t>
  </si>
  <si>
    <t>&lt;p&gt;Una imagen girada es la que se se mueve alrededor de un punto y con un ángulo determinado.&lt;/p&gt;
A4 = &lt;p&gt;Este violín se ha trasladado horizontalmente.&lt;/p&gt;
A5 = &lt;p&gt;Este violín se ha trasladado verticalmente.&lt;/p&gt;</t>
  </si>
  <si>
    <t>{"id":"M3-G-5d-I-2","stimulus":"&lt;p&gt;Selecciona el violín que se ha formado al girar el de abajo.&lt;/p&gt;&lt;div style=\"display:flex; justify-content:center;\"&gt;&lt;img src=\"https://blueberry-assets.oneclick.es/M3_G_5d_7.svg\"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src=\"https://blueberry-assets.oneclick.es/M3_G_5d_8.svg\" width=\"300\"&gt;&lt;/img&gt;&lt;/div&gt;"},{"name":"A2","label":"&lt;div style=\"display:flex; justify-content:center;\"&gt;&lt;img src=\"https://blueberry-assets.oneclick.es/M3_G_5d_9.svg\" width=\"300\"&gt;&lt;/img&gt;&lt;/div&gt;"},{"name":"A3","label":"&lt;div style=\"display:flex; justify-content:center;\"&gt;&lt;img src=\"https://blueberry-assets.oneclick.es/M3_G_5d_10.svg\" width=\"300\"&gt;&lt;/img&gt;&lt;/div&gt;"},{"name":"A4","label":"&lt;div style=\"display:flex; justify-content:center;\"&gt;&lt;img src=\"https://blueberry-assets.oneclick.es/M3_G_5d_11.svg\" width=\"300\"&gt;&lt;/img&gt;&lt;/div&gt;","incorrect":true,"feedback":"&lt;p&gt;Este violín se ha trasladado horizontalmente.&lt;/p&gt;"},{"name":"A5","label":"&lt;div style=\"display:flex; justify-content:center;\"&gt;&lt;img src=\"https://blueberry-assets.oneclick.es/M3_G_5d_12.svg\" width=\"300\"&gt;&lt;/img&gt;&lt;/div&gt;","incorrect":true,"feedback":"&lt;p&gt;Este violín se ha trasladado verticalmente.&lt;/p&gt;"}],"uniques":true},"algorithm":{"name":"trueFalse","template":"Multiple choice – standard","params":{"countCorrect":1,"countIncorrect":2,"showCheckIcon":false,"columns":3}}}</t>
  </si>
  <si>
    <t>Selecciona la vaca que se ha formado al girar la de abajo.
M3-G-5d-13
M3-G-5d-14*
M3-G-5d-15*
M3-G-5d-16*
M3-G-5d-17
M3-G-5d-18
Se ven 3</t>
  </si>
  <si>
    <t>&lt;p&gt;Una imagen girada es la que se se mueve alrededor de un punto y con un ángulo determinado.&lt;/p&gt;
A4 = &lt;p&gt;Esta vaca se ha trasladado horizontalmente.&lt;/p&gt;
A5 = &lt;p&gt;Esta vaca se ha trasladado verticalmente.&lt;/p&gt;</t>
  </si>
  <si>
    <t>{"id":"M3-G-5d-I-3","stimulus":"&lt;p&gt;Selecciona la vaca que se ha formado al girar la de abajo.&lt;/p&gt;&lt;div style=\"display:flex; justify-content:center;\"&gt;&lt;img src=\"https://blueberry-assets.oneclick.es/M3_G_5d_13.svg\"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src=\"https://blueberry-assets.oneclick.es/M3_G_5d_14.svg\" width=\"300\"&gt;&lt;/img&gt;&lt;/div&gt;"},{"name":"A2","label":"&lt;div style=\"display:flex; justify-content:center;\"&gt;&lt;img src=\"https://blueberry-assets.oneclick.es/M3_G_5d_15.svg\" width=\"300\"&gt;&lt;/img&gt;&lt;/div&gt;"},{"name":"A3","label":"&lt;div style=\"display:flex; justify-content:center;\"&gt;&lt;img src=\"https://blueberry-assets.oneclick.es/M3_G_5d_16.svg\" width=\"300\"&gt;&lt;/img&gt;&lt;/div&gt;"},{"name":"A4","label":"&lt;div style=\"display:flex; justify-content:center;\"&gt;&lt;img src=\"https://blueberry-assets.oneclick.es/M3_G_5d_17.svg\" width=\"300\"&gt;&lt;/img&gt;&lt;/div&gt;","incorrect":true,"feedback":"&lt;p&gt;Esta vaca se ha trasladado horizontalmente.&lt;/p&gt;"},{"name":"A5","label":"&lt;div style=\"display:flex; justify-content:center;\"&gt;&lt;img src=\"https://blueberry-assets.oneclick.es/M3_G_5d_18.svg\" width=\"300\"&gt;&lt;/img&gt;&lt;/div&gt;","incorrect":true,"feedback":"&lt;p&gt;Esta vaca se ha trasladado verticalmente.&lt;/p&gt;"}],"uniques":true},"algorithm":{"name":"trueFalse","template":"Multiple choice – standard","params":{"countCorrect":1,"countIncorrect":2,"showCheckIcon":false,"columns":3}}}</t>
  </si>
  <si>
    <t>M3-G-6a</t>
  </si>
  <si>
    <t>Localiza puntos en planos o croquis sencillos con ejes cartesianos</t>
  </si>
  <si>
    <t>Selecciona las afirmaciones correctas sobre este mapa del zoológico.
Imagen M3-G-6a-1
A1: El león está en (B, 5). *
A2: El hipopótamo está en (E, 2).*
A3: La jirafa está en (C, 1).*
A4: El elefante está en (A, 3).*
A5: El león está en (A, 5). 
A6: El hipopótamo está en (E, 1).
A7: La jirafa está en (C, 5).
A8: El elefante está en (C, 3).
(2 correctas, se ven 3)</t>
  </si>
  <si>
    <t>IMAGEN
Reprecenta el mapa de un zoologico.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Leon en (B, 5) Hipopotamo en (E, 2) Jirafa en (C, 1) y Elefante (A, 3)</t>
  </si>
  <si>
    <t>La posición de un objeto en un plano se determina con dos coordenadas, la columna y la fila de la cuadrícula.</t>
  </si>
  <si>
    <t>&lt;p&gt;La primera coordenada corresponde a la columna en la que está ubicado el objeto, mientras que la segunda coordenada indica la fila.&lt;/p&gt;
-Si falla A5
&lt;p&gt;El león está en (B, 5).&lt;/p&gt;
-Si falla A6
&lt;p&gt;El hipopótamo está en (E, 2).&lt;/p&gt;
-Si falla A7
&lt;p&gt;La jirafa está en (C, 1).&lt;/p&gt;
-Si falla A8
&lt;p&gt;El elefante está en (A, 3).&lt;/p&gt;</t>
  </si>
  <si>
    <t>{
    "id": "M3-G-6a-I-1",
    "stimulus": "&lt;p&gt;Selecciona las afirmaciones correctas sobre este mapa del zoológico.&lt;/p&gt;&lt;div style=\"display:flex; justify-content:center;\"&gt;&lt;img src=\"https://blueberry-assets.oneclick.es/M3_G_6a_1.svg\" width=\"500\"&gt;&lt;/img&gt;&lt;/div&gt;",
    "hint": "&lt;p&gt;La posición de un objeto en un plano se determina con dos coordenadas, la columna y la fila de la cuadrícula.&lt;/p&gt;",
    "feedback": "&lt;p&gt;La primera coordenada corresponde a la columna en la que está ubicado el objeto, mientras que la segunda coordenada indica la fila.&lt;/p&gt;",
    "seed": {
        "parameters": [],
        "calculated": [
            {
                "name": "A1",
                "label": "El león está en (B, 5)."
            },
            {
                "name": "A2",
                "label": "El hipopótamo está en (E, 2)."
            },
            {
                "name": "A3",
                "label": "La jirafa está en (C, 1)."
            },
            {
                "name": "A4",
                "label": "El elefante está en (A, 3)."
            },
            {
                "name": "A5",
                "label": "El león está en (A, 5).",
                "incorrect": true,
                "feedback": "&lt;p&gt;El león está en (B, 5).&lt;/p&gt;"
            },
            {
                "name": "A6",
                "label": "El hipopótamo está en (E, 1).",
                "incorrect": true,
                "feedback": "&lt;p&gt;El hipopótamo está en (E, 2).&lt;/p&gt;"
            },
            {
                "name": "A7",
                "label": "La jirafa está en (C, 5).",
                "incorrect": true,
                "feedback": "&lt;p&gt;La jirafa está en (C, 1).&lt;/p&gt;"
            },
            {
                "name": "A8",
                "label": "El elefante está en (C, 3).",
                "incorrect": true,
                "feedback": "&lt;p&gt;El elefante está en (A, 3).&lt;/p&gt;"
            }
        ],
        "uniques": true
    },
    "algorithm": {
        "name": "trueFalse",
        "template": "Multiple choice - multiple responses",
        "params": {
            "countCorrect": 2,
            "countIncorrect": 1,
            "showCheckIcon":true
        }
    }
}</t>
  </si>
  <si>
    <t>¿En cuál de estos mapas está el tesoro en las coordenadas {{Q1}}?
M3-G-6a-2*
M3-G-6a-3
M3-G-6a-4</t>
  </si>
  <si>
    <t>IMAGEN 1
Representa un mapa del tesoro, con un camino punteado arbitrario y una "x" que indica el lugar del tesoro en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IMAGEN 2 Y 3
Representa un mapa del tesoro, con un camino punteado arbitrario y una "x" que indica el lugar del tesoro EN PUNTO ARBITRARIO DISTINTO DE (C, 3)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t>
  </si>
  <si>
    <t>Q1 = List = "(C, 3)", "(A, 1)", "(B, 4)"</t>
  </si>
  <si>
    <t>&lt;p&gt;La primera coordenada corresponde a la columna en la que está ubicado el objeto, mientras que la segunda coordenada indica la fila.&lt;/p&gt;</t>
  </si>
  <si>
    <t>{"id":"M3-G-6a-E-1","stimulus":"&lt;p&gt;¿En cuál de estos mapas está el tesoro en las coordenadas {{Q1}}?&lt;/p&gt;","hint":"&lt;p&gt;La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t>
  </si>
  <si>
    <t>A Diego le han regalado un juego de barcos. Completa estas oraciones con las coordenadas de cada barco.
M3-G-6a-5
El barco rojo está en la posición ({{A1}}, {{A2}}).
El barco amarillo está en la posición ({{A3}}, {{A4}}).
El barco verde está en la posición ({{A5}}, {{A6}}).</t>
  </si>
  <si>
    <t>IMAGEN
Representa un tablero de hundir la flota.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Barco rojo (A, 4) Barco amarillo (C, 1) y barco verde (E, 5)</t>
  </si>
  <si>
    <t>Cloze text</t>
  </si>
  <si>
    <t>A1 = "A"
A2 = "4"
A3 = "C"
A4 = "1"
A5 = "E"
A6 = "5"</t>
  </si>
  <si>
    <t>&lt;p&gt;La primera coordenada corresponde a la columna en la que está ubicado el barco, mientras que la segunda coordenada indica la fila.&lt;/p&gt;</t>
  </si>
  <si>
    <t>{"id":"M3-G-6a-A-1","stimulus":"&lt;p&gt;A Diego le han regalado un juego de barcos. Completa estas oraciones con las coordenadas de cada barco.&lt;/p&gt;&lt;div style=\"display:flex; justify-content:center;\"&gt;&lt;img src=\"https://blueberry-assets.oneclick.es/M3_G_6a_5.svg\" width=\"400\"&gt;&lt;/img&gt;&lt;/div&gt;","template":"&lt;p&gt;El barco rojo está en la posición ({{response}}, {{response}}).&lt;/p&gt;&lt;p&gt;El barco amarillo está en la posición ({{response}}, {{response}}).&lt;/p&gt;&lt;p&gt;El barco verde está en la posición ({{response}}, {{response}}).&lt;/p&gt;","hint":"&lt;p&gt;La posición de un objeto en un plano se determina con dos coordenadas, la columna y la fila de la cuadrícula.&lt;/p&gt;","feedback":"&lt;p&gt;La primera coordenada corresponde a la columna en la que está ubicado el barco, mientras que la segunda coordenada indica la fila.&lt;/p&gt;","seed":{"parameters":[],"calculated":[{"name":"A1","label":"A"},{"name":"A2","label":"4"},{"name":"A3","label":"C"},{"name":"A3","label":"1"},{"name":"A3","label":"E"},{"name":"A3","label":"5"}],"uniques":true},"algorithm":{"name":"calculateOperation","template":"Cloze with text"}}</t>
  </si>
  <si>
    <t>En una ciudad entregan mapas a los turistas para localizar diferentes puntos de interés. Completa las siguientes oraciones con las coordenadas.
M3-G-6a-6
La plaza principal se encuentra en la posición ({{A1}}, {{A2}}).
El museo se encuentra en la posición ({{A3}}, {{A4}}).
El campo de fútbol se encuentra en la posición ({{A5}}, {{A6}}).</t>
  </si>
  <si>
    <t>IMAGEN
Cuadriculado de 6x6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una ciudad tal que en casilla (B;2) esta la plaza principal, en (C;4) un museo y en (E;1) un teatro.</t>
  </si>
  <si>
    <t>A1: B
A2: 2
A3: C
A4: 4
A5: E
A6: 1</t>
  </si>
  <si>
    <t>&lt;p&gt;La primera coordenada corresponde a la columna en la que está ubicado el edificio, mientras que la segunda coordenada indica la fila.&lt;/p&gt;</t>
  </si>
  <si>
    <t>{"id":"M3-G-6a-A-2","stimulus":"&lt;p&gt;En una ciudad entregan mapas a los turistas para localizar diferentes puntos de interés. Completa las siguientes oraciones con las coordenadas.&lt;/p&gt;&lt;div style=\"display:flex; justify-content:center;\"&gt;&lt;img src=\"https://blueberry-assets.oneclick.es/M3_G_6a_6.svg\" width=\"500\"&gt;&lt;/img&gt;&lt;/div&gt;","template":"&lt;p&gt;La plaza principal se encuentra en la posición ({{response}}, {{response}}).&lt;/p&gt;&lt;p&gt;El museo se encuentra en la posición ({{response}}, {{response}}).&lt;/p&gt;&lt;p&gt;El campo de fútbol se encuentra en la posición ({{response}}, {{response}}).&lt;/p&gt;","hint":"&lt;p&gt;La posición de un objeto en un plano se determina con dos coordenadas, la columna y la fila de la cuadrícula.&lt;/p&gt;","feedback":"&lt;p&gt;La primera coordenada corresponde a la columna en la que está ubicado el edificio, mientras que la segunda coordenada indica la fila.&lt;/p&gt;","seed":{"parameters":[],"calculated":[{"name":"A1","label":"B"},{"name":"A2","label":"2"},{"name":"A3","label":"C"},{"name":"A3","label":"4"},{"name":"A3","label":"E"},{"name":"A3","label":"1"}],"uniques":true},"algorithm":{"name":"calculateOperation","template":"Cloze with text"}}</t>
  </si>
  <si>
    <t>Observa este plano e indica las coordenadas de cada uno de los siguientes objetos.
M3-G-6a-7
El pájaro está en la posición ({{A1}}, {{A2}}).
La estatua está en la posición ({{A3}}, {{A4}}).
La pelota está en la posición ({{A5}}, {{A6}}).</t>
  </si>
  <si>
    <t>IMAGEN
Cuadriculado de 5x5
Primera fila contando de abajo hacia arriba, primer casilla vacia, segunda con letra A, tercera con B y asi sucesivamente.
Primer columna (contada de izquierda a derecha), primer casilla (contada de abajo hacia arriba) vacia, segunda casilla se lee "1", segunda se lee "2" y asi sucesivamente.
Se dibuja una plaza de modo tal que en casilla (A;2) se vea un perro, en (c;5) una estatua y en (D;1) un árbol.</t>
  </si>
  <si>
    <t>A1 = "A"
A2 = "2"
A3 = "C"
A4 = "5"
A5 = "D"
A6 = "1"</t>
  </si>
  <si>
    <t>{"id":"M3-G-6a-A-3","stimulus":"&lt;p&gt;Observa este plano e indica las coordenadas de cada uno de los siguientes objetos.&lt;/p&gt;&lt;div style=\"display:flex; justify-content:center;\"&gt;&lt;img src=\"https://blueberry-assets.oneclick.es/M3_G_6a_7.svg\" width=\"500\"&gt;&lt;/img&gt;&lt;/div&gt;","template":"&lt;p&gt;El pájaro está en la posición ({{response}}, {{response}}).&lt;/p&gt;&lt;p&gt;La estatua está en la posición ({{response}}, {{response}}).&lt;/p&gt;&lt;p&gt;La pelota está en la posición ({{response}}, {{response}}).&lt;/p&gt;","hint":"&lt;p&gt;La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calculated":[{"name":"A1","label":"A"},{"name":"A2","label":"2"},{"name":"A3","label":"C"},{"name":"A3","label":"5"},{"name":"A3","label":"D"},{"name":"A3","label":"1"}],"uniques":true},"algorithm":{"name":"calculateOperation","template":"Cloze with text"}}</t>
  </si>
  <si>
    <t>M3-G-16a</t>
  </si>
  <si>
    <t>Describe trayectos en planos o croquis sencillos con ejes cartesianos</t>
  </si>
  <si>
    <t>Ayuda a la granjera a llegar a su cesta.
(Fondo tierra)
(5 pasos)</t>
  </si>
  <si>
    <t>Pathway</t>
  </si>
  <si>
    <t>Recorre la cuadrícula de acuerdo a las instrucciones.</t>
  </si>
  <si>
    <t>{"id":"M3-G-16a-I-1","stimulus":"&lt;p&gt;Ayuda a la granjera a llegar a su cesta.&lt;/p&gt;","feedback":"&lt;p&gt;Recorre la cuadrícula de acuerdo a las instrucciones.&lt;/p&gt;","hint":"Recorre la cuadrícula de acuerdo a las instrucciones.","algorithm":{"name":"pathway","params":{"directions":5,"icon":"https://lemonade-assets.oneclick.es/pathway/farmer.png","background":"https://lemonade-assets.oneclick.es/pathway/bck2.png","mode":"auto"}}}</t>
  </si>
  <si>
    <t>Ayuda al pirata a llegar a la llave del tesoro.
(Fondo arena)
(5 pasos)</t>
  </si>
  <si>
    <t>{"id":"M3-G-16a-I-2","stimulus":"&lt;p&gt;Ayuda al pirata a llegar a la llave del tesoro.&lt;/p&gt;","feedback":"&lt;p&gt;Recorre la cuadrícula de acuerdo a las instrucciones.&lt;/p&gt;","hint":"&lt;p&gt;Recorre la cuadrícula de acuerdo a las instrucciones.&lt;/p&gt;","algorithm":{"name":"pathway","params":{"directions":5,"icon":"https://lemonade-assets.oneclick.es/pathway/pirate.png","background":"https://lemonade-assets.oneclick.es/pathway/bck1.png","mode":"auto"}}}</t>
  </si>
  <si>
    <t>Ayuda al obrero a llegar al saco de cemento.
(Fondo cemento)
(5 pasos)</t>
  </si>
  <si>
    <t>{"id":"M3-G-16a-I-3","stimulus":"&lt;p&gt;Ayuda al obrero a llegar al saco de cemento.&lt;/p&gt;","feedback":"&lt;p&gt;Recorre la cuadrícula de acuerdo a las instrucciones.&lt;/p&gt;","hint":"&lt;p&gt;Recorre la cuadrícula de acuerdo a las instrucciones.&lt;/p&gt;","algorithm":{"name":"pathway","params":{"directions":5,"icon":"https://lemonade-assets.oneclick.es/pathway/worker.png","background":"https://lemonade-assets.oneclick.es/pathway/bck3.png","mode":"auto"}}}</t>
  </si>
  <si>
    <t>M3-G-7a</t>
  </si>
  <si>
    <t>Identifica polígonos y sus elementos (triángulo, cuadrado, rectángulo, pentágono y hexágono)</t>
  </si>
  <si>
    <t>Indica si las siguientes afirmaciones son verdaderas o falsas.
A1: Un hexágono tiene 6 lados. *
A2: Un pentágono tiene 5 lados. *
A3: Un pentágono regular tiene 5 vértices. *
A4: Un triángulo tiene 3 vértices y 3 ángulos interiores. *
A5: Un cuadrado tiene 4 ángulos interiores iguales que miden 90°. *
A6: Un pentágono tiene 5 ángulos interiores.*
A7: Un triángulo tiene 4 ángulos interiores.
A8: Un cuadrilátero tiene 3 vértices.
A9: Un pentágono tiene 4 lados.
A10: Un hexágono tiene 7 lados.
A11: Un pentágono tiene 8 lados.
A12: Un cuadrilátero tiene 5 vértices.
(Se ven 3, 2 verdaderas)</t>
  </si>
  <si>
    <t>Los elementos básicos de un polígono son los vértices, los ángulos interiores y los lados.</t>
  </si>
  <si>
    <t>&lt;p&gt;Los elementos básicos de un polígono son los vértices, los ángulos interiores y los lados.&lt;/p&gt;
Imagen
-Si falla A7
&lt;p&gt;Los triángulos tienen 3 ángulos interiores.&lt;/p&gt;
-Si falla A8
&lt;p&gt;Los cuadriláteros tienen 4 vértices.&lt;/p&gt;
-Si falla A9
&lt;p&gt;Los pentágonos tienen 5 lados.&lt;/p&gt;
-Si falla A10
&lt;p&gt;Los hexágonos tienen 6 lados.&lt;/p&gt;
- Sí falla A11
&lt;p&gt;Los pentágonos tienen 5 lados.&lt;/p&gt;
- Sí falla A12
&lt;p&gt;Los cuadriláteros tienen 4 vértices.&lt;/p&gt;
(No TE a las correctas)</t>
  </si>
  <si>
    <t>{
    "id": "M3-G-7a-I-1",
    "stimulus": "&lt;p&gt;Indica si las siguientes afirmaciones son verdaderas o falsas.&lt;/p&gt;",
    "hint": "&lt;p&gt;Los elementos básicos de un polígono son los vértices, los ángulos interiores y los lados.&lt;/p&gt;",
    "feedback": "&lt;p&gt;Los elementos básicos de un polígono son los vértices, los ángulos interiores y los lados.&lt;/p&gt;&lt;div style=\"width: 100%; display:flex; justify-content: center;\"&gt;&lt;img src=\"https://blueberry-assets.oneclick.es/M3_G_7a_6.svg\" width=\"450\"&gt;&lt;/img&gt;&lt;/div&gt;",
    "seed": {
        "parameters": [],
        "calculated": [
            {
                "name": "A1",
                "label": "Un hexágono tiene 6 lados.",
                "function": ""
            },
            {
                "name": "A2",
                "label": "Un pentágono tiene 5 lados.",
                "function": ""
            },
            {
                "name": "A3",
                "label": "Un pentágono regular tiene 5 vértices.",
                "function": ""
            },
            {
                "name": "A4",
                "label": "Un triángulo tiene 3 vértices y 3 ángulos interiores.",
                "function": ""
            },
            {
                "name": "A5",
                "label": "Un cuadrado tiene 4 ángulos interiores iguales que miden 90°.",
                "function": ""
            },
            {
                "name": "A6",
                "label": "Un pentágono tiene 5 ángulos interiores.",
                "function": ""
            },
            {
                "name": "A7",
                "label": "Un triángulo tiene 4 ángulos interiores.",
                "function": "",
                "incorrect": true,
                "feedback": "&lt;p&gt;Los triángulos tienen 3 ángulos interiores.&lt;/p&gt;"
            },
            {
                "name": "A8",
                "label": "Un cuadrilátero tiene 3 vértices.",
                "function": "",
                "incorrect": true,
                "feedback": "&lt;p&gt;Los cuadriláteros tienen 4 vértices.&lt;/p&gt;"
            },
            {
                "name": "A9",
                "label": "Un pentágono tiene 4 lados.",
                "function": "",
                "incorrect": true,
                "feedback": "&lt;p&gt;Los pentágonos tienen 5 lados.&lt;/p&gt;"
            },
            {
                "name": "A10",
                "label": "Un hexágono tiene 7 lados.",
                "function": "",
                "incorrect": true,
                "feedback": "&lt;p&gt;Los hexágonos tienen 6 lados.&lt;/p&gt;"
            },
            {
                "name": "A11",
                "label": "Un pentágono tiene 8 lados.",
                "function": "",
                "incorrect": true,
                "feedback": "&lt;p&gt;Los pentágonos tienen 5 lados.&lt;/p&gt;"
            },
            {
                "name": "A12",
                "label": "Un cuadrilátero tiene 5 vértices.",
                "function": "",
                "incorrect": true,
                "feedback": "&lt;p&gt;Los cuadriláteros tienen 4 vértices.&lt;/p&gt;"
            }
        ],
        "uniques": true
    },
    "algorithm": {
        "name": "trueFalse",
        "template": "Choice matrix – inline",
        "params": {
            "countCorrect": 2,
            "countIncorrect": 1,
            "showCheckIcon": false,
            "options": [
                "Verdadero",
                "Falso"
            ]
        }
    }
}</t>
  </si>
  <si>
    <t>Completa la siguiente información sobre este polígono.
(Cuadrilátero)
Número de vértices: {{A1}}
Número de lados: {{A2}}
Número de ángulos interiores: {{A3}}</t>
  </si>
  <si>
    <t>Que la imagen no sea una, que cambie aleatoriamente cada vez que se genera.</t>
  </si>
  <si>
    <t>A1 = 4
A2 = 4
A3 = 4</t>
  </si>
  <si>
    <t>Los cuadriláteros tienen el mismo número de lados, vértices y ángulos.</t>
  </si>
  <si>
    <t>&lt;p&gt;Este polígono es un cuadrilátero, por lo que tiene 4 vértices, 4 lados y 4 ángulos interiores.&lt;/p&gt;</t>
  </si>
  <si>
    <t>{
    "id": "M3-G-7a-E-1",
    "stimulus": "&lt;p&gt;Completa la siguiente información sobre este polígono.&lt;/p&gt;&lt;div style=\"display:flex; justify-content:center;\"&gt;&lt;img src=\"https://blueberry-assets.oneclick.es/{{Q1}}\" width=\"300\"&gt;&lt;/div&gt;",
    "template": "&lt;p&gt;Número de vértices: {{response}}&lt;/p&gt;&lt;p&gt;Número de lados: {{response}}&lt;/p&gt;&lt;p&gt;Número de ángulos interiores: {{response}}&lt;/p&gt;",
    "hint": "&lt;p&gt;Los cuadriláteros tienen el mismo número de lados, vértices y ángulos.&lt;/p&gt;",
    "feedback": "&lt;p&gt;Este polígono es un cuadrilátero, por lo que tiene 4 vértices, 4 lados y 4 ángulos interiores.&lt;/p&gt;",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t>
  </si>
  <si>
    <t>Completa la siguiente información sobre este polígono.
(Hexágono)
Número de vértices: {{A1}}
Número de lados: {{A2}}
Número de ángulos interiores: {{A3}}</t>
  </si>
  <si>
    <t>A1 = 6
A2 = 6
A3 = 6</t>
  </si>
  <si>
    <t>Los hexágonos tienen el mismo número de lados, vértices y ángulos.</t>
  </si>
  <si>
    <t xml:space="preserve">&lt;p&gt;Este polígono regular es un hexágono, por lo que tiene 6 vértices, 6 lados y 6 ángulos interiores.&lt;/p&gt; </t>
  </si>
  <si>
    <t>{"id":"M3-G-7a-E-2","stimulus":"&lt;p&gt;Completa la siguiente información sobre este polígono.&lt;/p&gt;&lt;img src=\"https://blueberry-assets.oneclick.es/M3_G_7a_4.svg\" width=\"300\"&gt;","template":"&lt;p&gt;Número de vértices: {{response}}&lt;/p&gt;&lt;p&gt;Número de lados: {{response}}&lt;/p&gt;&lt;p&gt;Número de ángulos interiores: {{response}}&lt;/p&gt;","hint":"&lt;p&gt;Los hexágonos tienen el mismo número de lados, vértices y ángulos.&lt;/p&gt;","feedback":"&lt;p&gt;Este polígono regular es un hexágono, por lo que tiene 6 vértices, 6 lados y 6 ángulos interiores.&lt;/p&gt;","seed":{"parameters":[],"calculated":[{"name":"A2","label":"6","function":"6"},{"name":"A2","label":"6","function":"6"},{"name":"A2","label":"6","function":"6"}],"uniques":true},"algorithm":{"name":"calculateOperation","params":{"method":"equivLiteral","keyboard":"NUMERICAL"}}}</t>
  </si>
  <si>
    <t>Completa la siguiente información sobre este polígono.
(Pentágono)
Número de vértices: {{A1}}
Número de lados: {{A2}}
Número de ángulos interiores: {{A3}}</t>
  </si>
  <si>
    <t>A1 = 5
A2 = 5
A3 = 5</t>
  </si>
  <si>
    <t>Los pentágonos tienen el mismo número de lados, vértices y ángulos.</t>
  </si>
  <si>
    <t xml:space="preserve">&lt;p&gt;Este polígono regular es un pentágono, por lo que tiene 5 vértices, 5 lados y 5 ángulos interiores.&lt;/p&gt; 
</t>
  </si>
  <si>
    <t>{"id":"M3-G-7a-E-3","stimulus":"&lt;p&gt;Completa la siguiente información sobre este polígono.&lt;/p&gt;&lt;img src=\"https://blueberry-assets.oneclick.es/M3_G_7a_5.svg\" width=\"300\"&gt;","template":"&lt;p&gt;Número de vértices: {{response}}&lt;/p&gt;&lt;p&gt;Número de lados: {{response}}&lt;/p&gt;&lt;p&gt;Número de ángulos interiores: {{response}}&lt;/p&gt;","hint":"&lt;p&gt;Los pentágonos tienen el mismo número de lados, vértices y ángulos.&lt;/p&gt;","feedback":"&lt;p&gt;Este polígono regular es un pentágono, por lo que tiene 5 vértices, 5 lados y 5 ángulos interiores.&lt;/p&gt;","seed":{"parameters":[],"calculated":[{"name":"A2","label":"5","function":"5"},{"name":"A2","label":"5","function":"5"},{"name":"A2","label":"5","function":"5"}],"uniques":true},"algorithm":{"name":"calculateOperation","params":{"method":"equivLiteral","keyboard":"NUMERICAL"}}}</t>
  </si>
  <si>
    <t>M3-G-8a</t>
  </si>
  <si>
    <t>Clasifica triángulos según la longitud de sus lados (equilátero, isósceles y escaleno)</t>
  </si>
  <si>
    <t>Indica cuál de las siguientes afirmaciones es correcta.
Los lados de un triángulo equilátero miden lo mismo.*
En un triángulo isósceles, dos de sus lados son iguales.*
En un triángulo escaleno, todos los lados son desiguales.*
Los lados de un triángulo escaleno miden lo mismo.
En un triángulo equilátero, todos los lados son distintos.
Los lados de un triángulo isósceles miden lo mismo.
(1 correcta, se ven 3)</t>
  </si>
  <si>
    <t xml:space="preserve">Single choice </t>
  </si>
  <si>
    <t>Según el número de lados iguales que tenga, un triángulo puede ser equilátero, isósceles o escaleno.</t>
  </si>
  <si>
    <t>&lt;p&gt;Los triángulos se clasifican en &lt;b&gt;equiláteros&lt;/b&gt; (todos sus lados son iguales), &lt;b&gt;isósceles&lt;/b&gt; (dos de sus lados son iguales) y &lt;b&gt;escalenos&lt;/b&gt; (todos sus lados son desiguales).&lt;/p&gt;
Imagen
- Si falla A4
&lt;p&gt;En un triángulo escaleno, ningún lado es igual a otro.&lt;/p&gt;
- Si falla A5
&lt;p&gt;En un triángulo equilátero, todos los lados miden lo mismo.&lt;/p&gt;
- Si falla A6
&lt;p&gt;En un triángulo isósceles, solo dos de los lados son iguales.&lt;/p&gt;</t>
  </si>
  <si>
    <t>{
    "id": "M3-G-8a-I-1",
    "stimulus": "&lt;p&gt;Indica cuál de las siguientes afirmaciones es correcta.&lt;/p&gt;",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desiguales).&lt;/p&gt;&lt;p&gt;&lt;div style=\"width: 100%; display:flex; justify-content: center;\"&gt;&lt;img src=\"https://blueberry-assets.oneclick.es/M3_G_8a_7.svg\" style=\"width:400px\"&gt;&lt;/div&gt;&lt;/p&gt;",
    "seed": {
        "parameters": [],
        "calculated": [
            {
                "name": "A1",
                "label": "Los lados de un triángulo equilátero miden lo mismo.",
                "function": ""
            },
            {
                "name": "A2",
                "label": "En un triángulo isósceles, dos de sus lados son iguales.",
                "function": ""
            },
            {
                "name": "A3",
                "label": "En un triángulo escaleno, todos los lados son desiguales.",
                "function": ""
            },
            {
                "name": "A4",
                "label": "Los lados de un triángulo escaleno miden lo mismo.",
                "function": "",
                "feedback": "&lt;p&gt;En un triángulo escaleno, ningún lado es igual a otro.&lt;/p&gt;",
                "incorrect": true
            },
            {
                "name": "A5",
                "label": "En un triángulo equilátero, todos los lados son distintos.",
                "function": "",
                "feedback": "&lt;p&gt;En un triángulo equilátero, todos los lados miden lo mismo.&lt;/p&gt;",
                "incorrect": true
            },
            {
                "name": "A6",
                "label": "Los lados de un triángulo isósceles miden lo mismo.",
                "function": "",
                "feedback": "&lt;p&gt;En un triángulo isósceles, solo dos de los lados son iguales.&lt;/p&gt;",
                "incorrect": true
            }
        ],
        "uniques": true
    },
    "algorithm": {
        "name": "trueFalse",
        "template": "Multiple choice – standard",
        "params": {
            "countCorrect": 1,
            "countIncorrect": 2,
            "showCheckIcon": true
        }
    }
}</t>
  </si>
  <si>
    <t>¿Qué nombre reciben los siguientes triángulos según sus lados?
(triángulo isósceles)
(triángulo escaleno)
(Debajo de cada imagen:)
Triángulo {{A1}}.
Triángulo {{A2}}.</t>
  </si>
  <si>
    <t>A1 = "isósceles"
A2 = "escaleno"</t>
  </si>
  <si>
    <t>&lt;p&gt;Los triángulos se clasifican en &lt;b&gt;equiláteros&lt;/b&gt; (todos sus lados son iguales), &lt;b&gt;isósceles&lt;/b&gt; (dos de sus lados son iguales) y &lt;b&gt;escalenos&lt;/b&gt; (todos sus lados son desiguales).&lt;/p&gt;
Imagen
Quito el TE particular porque incluye la misma información que el general</t>
  </si>
  <si>
    <t>{
    "id": "M3-G-8a-E-1",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t>
  </si>
  <si>
    <t>¿Qué nombre reciben los siguientes triángulos según sus lados?
(triángulo isósceles)
(triángulo equilátero)
(Debajo de cada imagen:)
Triángulo {{A1}}.
Triángulo {{A2}}.</t>
  </si>
  <si>
    <t>A1 = "isósceles"
A2 = "equilátero"</t>
  </si>
  <si>
    <t>{
    "id": "M3-G-8a-E-2",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t>
  </si>
  <si>
    <t>¿Qué nombre reciben los siguientes triángulos según sus lados?
(triángulo escaleno)
(triángulo equilátero)
(Debajo de cada imagen:)
Triángulo {{A1}}.
Triángulo {{A2}}.</t>
  </si>
  <si>
    <t>A1 = "escaleno"
A2 = "equilátero"</t>
  </si>
  <si>
    <t>{
    "id": "M3-G-8a-E-3",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t>
  </si>
  <si>
    <t>M3-G-8b</t>
  </si>
  <si>
    <t>Clasifica triángulos según sus ángulos (acutángulo, rectángulo y obtusángulo)</t>
  </si>
  <si>
    <t>Señala cuál de las siguientes afirmaciones es correcta.
En los triángulos acutángulos, todos los ángulos son agudos. *
En los triángulos obtusángulos, uno de los ángulos es obtuso. * 
En los triángulos rectángulos, uno de los tres ángulos es recto. *
Los triángulos acutángulos tienen un ángulo agudo.
Los triángulos obtusángulos tienen los tres ángulos obtusos.
Los triángulos rectángulos tienen los tres ángulos rectos. 
(1 correcta, se ven 3)</t>
  </si>
  <si>
    <t>Según sus ángulos, un triángulo puede ser acutángulo, rectángulo u obtusángulo.</t>
  </si>
  <si>
    <t>&lt;p&gt;Los triángulos se clasifican en &lt;b&gt;acutángulos&lt;/b&gt; (sus tres ángulos son agudos), &lt;b&gt;rectángulos&lt;/b&gt; (tienen un ángulo recto) y &lt;b&gt;obtusángulos&lt;/b&gt; (tienen un ángulo obtuso).&lt;/p&gt;
Imagen
- Sí falla A4
&lt;p&gt;Todos los ángulos de un triángulo acutángulo son agudos.&lt;/p&gt;
- Sí falla A5
&lt;p&gt;Los triángulos obtusángulos tienen un único ángulo obtuso, los otros dos son agudos.&lt;/p&gt;
- Sí falla A6
&lt;p&gt;Los triángulos rectángulos tienen un único ángulo recto, los otros dos son agudos.&lt;/p&gt;</t>
  </si>
  <si>
    <t>{
    "id": "M3-G-8b-I-1",
    "stimulus": "&lt;p&gt;Selecciona cuál de las siguientes afirmaciones es correcta.&lt;/p&gt;",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width=\"500\"&gt;&lt;/img&gt;&lt;/div&gt;",
    "seed": {
        "parameters": [],
        "calculated": [
            {
                "name": "A1",
                "label": "En los triángulos acutángulos, todos los ángulos son agudos.",
                "function": ""
            },
            {
                "name": "A2",
                "label": "En los triángulos obtusángulos, uno de los ángulos es obtuso.",
                "function": ""
            },
            {
                "name": "A3",
                "label": "En los triángulos rectángulos, uno de los tres ángulos es recto.",
                "function": ""
            },
            {
                "name": "A4",
                "label": "Los triángulos acutángulos tienen un ángulo agudo.",
                "function": "",
                "feedback": "&lt;p&gt;Todos los ángulos de un triángulo acutángulo son agudos.&lt;/p&gt;",
                "incorrect": true
            },
            {
                "name": "A5",
                "label": "Los triángulos obtusángulos tienen los tres ángulos obtusos.",
                "function": "",
                "feedback": "&lt;p&gt;Los triángulos obtusángulos tienen un único ángulo obtuso, los otros dos son agudos.&lt;/p&gt;",
                "incorrect": true
            },
            {
                "name": "A6",
                "label": "Los triángulos rectángulos tienen los tres ángulos rectos.",
                "function": "",
                "feedback": "&lt;p&gt;Los triángulos rectángulos tienen un único ángulo recto, los otros dos son agudos.&lt;/p&gt;",
                "incorrect": true
            }
        ],
        "uniques": true
    },
    "algorithm": {
        "name": "trueFalse",
        "template": "Multiple choice – standard",
        "params": {
            "countCorrect": 1,
            "countIncorrect": 2,
            "showCheckIcon": true
        }
    }
}</t>
  </si>
  <si>
    <t>Escribe el nombre de los siguientes triángulos según sus ángulos.
(triángulo rectángulo)
(triángulo obtusángulo)
(Debajo de cada imagen:)
Triángulo {{A1}}.
Triángulo {{A2}}.</t>
  </si>
  <si>
    <t>Igual que en M5-G-10a</t>
  </si>
  <si>
    <t>A1 = "rectángulo"
A2 = "obtusángulo"</t>
  </si>
  <si>
    <t>&lt;p&gt;Los triángulos se clasifican en &lt;b&gt;acutángulos&lt;/b&gt; (sus tres ángulos son agudos), &lt;b&gt;rectángulos&lt;/b&gt; (tienen un ángulo recto) y &lt;b&gt;obtusángulos&lt;/b&gt; (tienen un ángulo obtuso).&lt;/p&gt;
Imagen
Quito el TE particular porque no añade nada al TE general</t>
  </si>
  <si>
    <t>{
    "id": "M3-G-8b-E-1",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"M3_G_8b_5.svg",
                    "M3_G_8b_6.svg"
                ]
            }
        ],
        "calculated": [
            {
                "name": "A1",
                "label": "rectángulo",
                "function": ""
            },
            {
                "name": "A2",
                "label": "obtusángulo",
                "function": ""
            }
        ],
        "uniques": true
    },
    "algorithm": {
        "name": "calculateOperation",
        "template": "Cloze with text"
    }
}</t>
  </si>
  <si>
    <t>Escribe el nombre de los siguientes triángulos según sus ángulos.
(triángulo rectángulo)
(triángulo acutángulo)
(Debajo de cada imagen:)
Triángulo {{A1}}.
Triángulo {{A2}}.</t>
  </si>
  <si>
    <t>A1 = "rectángulo"
A2 = "acutángulo"</t>
  </si>
  <si>
    <t>{
    "id": "M3-G-8b-E-2",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"M3_G_8b_1.svg",
                    "M3_G_8b_2.svg"
                ]
            }
        ],
        "calculated": [
            {
                "name": "A1",
                "label": "rectángulo",
                "function": ""
            },
            {
                "name": "A2",
                "label": "acutángulo",
                "function": ""
            }
        ],
        "uniques": true
    },
    "algorithm": {
        "name": "calculateOperation",
        "template": "Cloze with text"
    }
}</t>
  </si>
  <si>
    <t>Escribe el nombre de los siguientes triángulos según sus ángulos.
(triángulo acutángulo)
(triángulo obtusángulo)
(Debajo de cada imagen:)
Triángulo {{A1}}.
Triángulo {{A2}}.</t>
  </si>
  <si>
    <t>A1 = "acutángulo"
A2 = "obtusángulo"</t>
  </si>
  <si>
    <t>{
    "id": "M3-G-8b-E-3",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"M3_G_8b_1.svg",
                    "M3_G_8b_2.svg"
                ]
            },
            {
                "name": "Q2",
                "label": null,
                "list": [
                    "M3_G_8b_5.svg",
                    "M3_G_8b_6.svg"
                ]
            }
        ],
        "calculated": [
            {
                "name": "A1",
                "label": "acutángulo",
                "function": ""
            },
            {
                "name": "A2",
                "label": "obtusángulo",
                "function": ""
            }
        ],
        "uniques": true
    },
    "algorithm": {
        "name": "calculateOperation",
        "template": "Cloze with text"
    }
}</t>
  </si>
  <si>
    <t>M3-G-9a</t>
  </si>
  <si>
    <t>Clasifica cuadriláteros según a posición de sus lados (cuadrado, rectángulo, rombo y romboide)</t>
  </si>
  <si>
    <t>Indica si las siguientes afirmaciones son verdaderas o falsas.
A1: Los cuadrados tienen 4 lados iguales y paralelos 2 a 2 que forman ángulos rectos.*
A2: Los rectángulos tienen 4 lados iguales 2 a 2 que forman ángulos rectos.*
A3: Los rombos tienen 4 lados iguales y paralelos 2 a 2 que no forman ángulos rectos.*
A4: Los romboides tienen 4 lados y ángulos iguales 2 a 2.*
A5: Los rombos tienen 4 lados y ángulos iguales 2 a 2.
A6: Los rectángulos tienen 4 lados iguales y paralelos 2 a 2 que forman ángulos rectos.
A7: Los romboides tienen 4 lados iguales 2 a 2 que forman ángulos rectos.
A8: Los cuadrados tienen 4 lados iguales y paralelos 2 a 2 que no forman ángulos rectos.
(se muestran 2 incorrectas y 1 correcta)</t>
  </si>
  <si>
    <t xml:space="preserve">No aplica </t>
  </si>
  <si>
    <t>Los cuadriláteros son polígonos con 4 lados y 4 ángulos. Algunos tipos son el cuadrado, el rectángulo, el rombo y el romboide.</t>
  </si>
  <si>
    <t>&lt;p&gt;Los cuadriláteros son polígonos con 4 lados y 4 ángulos. Algunos tipos son el cuadrado, el rectángulo, el rombo y el romboide.&lt;/p&gt;
-Si falla A5
&lt;p&gt;Todos los lados de los rombos son iguales, no iguales 2 a 2.&lt;/p&gt;
-Si falla A6
&lt;p&gt;Los lados de los rectángulos no son todos iguales, sino que son iguales 2 a 2.&lt;/p&gt;
-Si falla A7
&lt;p&gt;Los lados de los romboides no forman ángulos rectos.&lt;/p&gt;
-Si falla A8
&lt;p&gt;Los lados de los cuadrados sí forman ángulos rectos.&lt;/p&gt;</t>
  </si>
  <si>
    <t>{"id":"M3-G-9a-I-1","stimulus":"&lt;p&gt;Indica si las siguientes afirmaciones son verdaderas o falsas.&lt;/p&gt;","hint":"&lt;p&gt;Los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romboide.&lt;/p&gt;","seed":{"parameters":[],"calculated":[{"name":"A1","label":"Los cuadrados tienen 4 lados iguales y paralelos 2 a 2 que forman ángulos rectos.","function":""},{"name":"A2","label":"Los rectángulos tienen 4 lados iguales 2 a 2 que forman ángulos rectos.","function":""},{"name":"A3","label":"Los rombos tienen 4 lados iguales y paralelos 2 a 2 que no forman ángulos rectos.","function":""},{"name":"A4","label":"Los romboides tienen 4 lados y ángulos iguales 2 a 2.","function":""},{"name":"A5","label":"Los rombos tienen 4 lados y ángulos iguales 2 a 2.","function":"","incorrect":true,"feedback":"&lt;p&gt;Todos los lados de los rombos son iguales, no iguales 2 a 2.&lt;/p&gt;"},{"name":"A6","label":"Los rectángulos tienen 4 lados iguales y paralelos 2 a 2 que forman ángulos rectos.","function":"","incorrect":true,"feedback":"&lt;p&gt;Los lados de los rectángulos no son todos iguales, sino que son iguales 2 a 2.&lt;/p&gt;"},{"name":"A7","label":"Los romboides tienen 4 lados iguales 2 a 2 que forman ángulos rectos.","function":"","incorrect":true,"feedback":"&lt;p&gt;Los lados de los romboides no forman ángulos rectos.&lt;/p&gt;"},{"name":"A8","label":"Los cuadrados tienen 4 lados iguales y paralelos 2 a 2 que no forman ángulos rectos.","function":"","incorrect":true,"feedback":"&lt;p&gt;Los lados de los cuadrados sí forman ángulos rectos.&lt;/p&gt;"}],"uniques":true},"algorithm":{"name":"trueFalse","template":"Choice matrix – inline","params":{"countCorrect":1,"countIncorrect":2,"showCheckIcon":false,"options":["Verdadero","Falso"]}}}</t>
  </si>
  <si>
    <t>Escribe los nombres de los siguientes cuadriláteros.
(imagénes en una tabla 3 columnas una fila)</t>
  </si>
  <si>
    <t>Imágenes de cuadrado, rombo y rectángulo</t>
  </si>
  <si>
    <t>&lt;p&gt;Los cuadriláteros son polígonos con 4 lados y 4 ángulos. Algunos tipos son el cuadrado, el rectángulo, el rombo y el romboide.&lt;/p&gt;
Imagen</t>
  </si>
  <si>
    <t>{"id":"M3-G-9a-E-1","stimulus":"&lt;p&gt;Escribe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Cuadrado","function":""},{"name":"A2","label":"Rombo","function":""},{"name":"A3","label":"Rectángulo","function":""}],"uniques":true},"algorithm":{"name":"calculateOperation","template":"Cloze with text"}}</t>
  </si>
  <si>
    <t>Imágenes de rombo, romboide y rectángulo</t>
  </si>
  <si>
    <t>{"id":"M3-G-9a-E-2","stimulus":"&lt;p&gt;Escribe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function":""},{"name":"A2","label":"Romboide","function":""},{"name":"A3","label":"Rectángulo","function":""}],"uniques":true},"algorithm":{"name":"calculateOperation","template":"Cloze with text"}}</t>
  </si>
  <si>
    <t>Imagenes de romboide, cuadrado y rectángulo</t>
  </si>
  <si>
    <t>{"id":"M3-G-9a-E-3","stimulus":"&lt;p&gt;Escribe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ide","function":""},{"name":"A2","label":"Cuadrado","function":""},{"name":"A3","label":"Rectángulo","function":""}],"uniques":true},"algorithm":{"name":"calculateOperation","template":"Cloze with text"}}</t>
  </si>
  <si>
    <t>M3-G-10a</t>
  </si>
  <si>
    <t>Reconoce los elementos básicos relacionados con la circunferencia y el círculo (centro, radio, diámetro, arco)</t>
  </si>
  <si>
    <t>Señala si estas afirmaciones son verdaderas o falsas.
A1: El círculo y la circunferencia tienen centro, radio y diámetro.*
A2: El radio une un punto cualquiera de la circunferencia con el centro de la misma.*
A3: El diámetro une dos puntos cualesquiera de la circunferencia pasando por el centro.*
A4: Un arco es la parte de la circunferencia que se encuentra comprendida entre dos puntos cualesquiera de la misma.*
A5: Los círculos no tienen centro.
A6: El diámetro une dos puntos cualesquiera de la circunferencia y no pasa por el centro.
A7: El radio une dos puntos cualesquiera de la circunferencia.
A8: Un arco es una curva que une dos puntos cualesquiera de la circunferencia y el centro.
(Se ven 3 opciones, 2 verdaderas)</t>
  </si>
  <si>
    <t>Los elementos básicos de una circunferencia son:
Imagen</t>
  </si>
  <si>
    <t>&lt;p&gt;Los elementos básicos de una circunferencia son el centro, el radio, el diámetro y el arco.&lt;/p&gt;
-si falla A5
&lt;p&gt;Los círculos y las circunferencias tienen los mismos elementos básicos: centro, radio, diámetro y arco.&lt;/p&gt;
-Si falla A6
&lt;p&gt;El diámetro une dos puntos cualesquiera de la circunferencia y pasa por el centro.&lt;/p&gt;
-Si falla A7
&lt;p&gt;El radio une un punto cualquiera de la circunferencia con el centro.&lt;/p&gt;
-Si falla A8
&lt;p&gt;El arco es la parte de la circunferencia que se encuentra comprendida entre dos puntos cualesquiera de la misma.&lt;/p&gt;</t>
  </si>
  <si>
    <t>{"id":"M3-G-10a-I-1","stimulus":"&lt;p&gt;Selecciona si estas afirmaciones son verdaderas o falsas.&lt;/p&gt;","hint":"&lt;p&gt;Los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y el arco.&lt;/p&gt;","seed":{"parameters":[],"calculated":[{"name":"A1","label":"El círculo y la circunferencia tienen centro, radio y diámetro.","function":""},{"name":"A2","label":"El radio une un punto cualquiera de la circunferencia con el centro de la misma.","function":""},{"name":"A3","label":"El diámetro une dos puntos cualesquiera de la circunferencia pasando por el centro.","function":""},{"name":"A4","label":"Un arco es la parte de la circunferencia que se encuentra comprendida entre dos puntos cualesquiera de la misma.","function":""},{"name":"A5","label":"Los círculos no tienen centro.","function":"","incorrect":true,"feedback":"&lt;p&gt;Los círculos y las circunferencias tienen los mismos elementos básicos: centro, radio, diámetro y arco.&lt;/p&gt;"},{"name":"A6","label":"El diámetro une dos puntos cualesquiera de la circunferencia y no pasa por el centro.","function":"","incorrect":true,"feedback":"&lt;p&gt;El diámetro une dos puntos cualesquiera de la circunferencia y pasa por el centro.&lt;/p&gt;"},{"name":"A7","label":"El radio une dos puntos cualesquiera de la circunferencia.","function":"","incorrect":true,"feedback":"&lt;p&gt;El radio une un punto cualquiera de la circunferencia con el centro.&lt;/p&gt;"},{"name":"A8","label":"Un arco es una curva que une dos puntos cualesquiera de la circunferencia y el centro.","function":"","incorrect":true,"feedback":"&lt;p&gt;El arco es la parte de la circunferencia que se encuentra comprendida entre dos puntos cualesquiera de la misma.&lt;/p&gt;"}],"uniques":true},"algorithm":{"name":"trueFalse","template":"Choice matrix – inline","params":{"countCorrect":2,"countIncorrect":1,"showCheckIcon":false,"options":["Verdadero","Falso"]}}}</t>
  </si>
  <si>
    <t>Arrastra el nombre de los elementos señalados en esta circunferencia.
(Imagen 1)</t>
  </si>
  <si>
    <t>A1 = "centro"
A2 = "radio"
Distractores:
"diámetro"
"arco"</t>
  </si>
  <si>
    <t>Arrastra a su lugar el &lt;i&gt;centro&lt;/i&gt; y el &lt;i&gt;radio.&lt;/i&gt;</t>
  </si>
  <si>
    <t>&lt;p&gt;Los elementos básicos de una circunferencia son el centro, el radio, el diámetro y el arco.&lt;/p&gt;
-Si falla A1
&lt;p&gt;El &lt;b&gt;centro&lt;/b&gt; es el punto equidistante a todos los puntos de la circunferencia.&lt;/p&gt;
- SI falla A2
&lt;p&gt;El &lt;b&gt;radio&lt;/b&gt; une el centro de la circunferencia con un punto cualquiera de la misma.&lt;/p&gt;</t>
  </si>
  <si>
    <t>{"id":"M3-G-10a-E-1","stimulus":"&lt;p&gt;Arrastra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t>
  </si>
  <si>
    <t>Arrastra el nombre de los elementos señalados en esta circunferencia.
(Imagen 2)</t>
  </si>
  <si>
    <t>A1 = "radio"
A2 = "diámetro"
Distractores:
"centro"
"arco"</t>
  </si>
  <si>
    <t>Arrastra a su lugar el &lt;i&gt;radio&lt;/i&gt; y el &lt;i&gt;diámetro.&lt;/i&gt;</t>
  </si>
  <si>
    <t>&lt;p&gt;Los elementos básicos de una circunferencia son el centro, el radio, el diámetro y el arco.&lt;/p&gt;
- SI falla A1
&lt;p&gt;El &lt;b&gt;radio&lt;/b&gt; une el centro de la circunferencia con un punto cualquiera de la misma.&lt;/p&gt;
- SI falla A2
&lt;p&gt;El &lt;b&gt;diámetro&lt;/b&gt; pasa por el centro de la circunferencia y la divide en dos partes iguales.&lt;/p&gt;</t>
  </si>
  <si>
    <t>{"id":"M3-G-10a-E-2","stimulus":"&lt;p&gt;Arrastra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t>
  </si>
  <si>
    <t>Arrastra el nombre de los elementos señalados en esta circunferencia.
(Imagen 3)</t>
  </si>
  <si>
    <t>A1 = "diámetro"
A2 = "arco"
distractores:
"radio"
"centro"</t>
  </si>
  <si>
    <t>Arrastra a su lugar el &lt;i&gt;diámetro&lt;/i&gt; y el &lt;i&gt;arco.&lt;/i&gt;</t>
  </si>
  <si>
    <t>&lt;p&gt;Los elementos básicos de una circunferencia son el centro, el radio, el diámetro y el arco.&lt;/p&gt;
- SI falla A1
&lt;p&gt;El &lt;b&gt;diámetro&lt;/b&gt; pasa por el centro de la circunferencia y la divide en dos partes iguales.&lt;/p&gt;
- SI falla A2
&lt;p&gt;El &lt;b&gt;arco&lt;/b&gt; es la parte de la circunferencia que se encuentra comprendida entre dos puntos cualesquiera de la misma.&lt;/p&gt;</t>
  </si>
  <si>
    <t>{"id":"M3-G-10a-E-3","stimulus":"&lt;p&gt;Arrastra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t>
  </si>
  <si>
    <t>M3-G-10b</t>
  </si>
  <si>
    <t>Diferencia entre circunferencia y círculo</t>
  </si>
  <si>
    <t>Elige el nombre de cada figura.
(Tabla)
(Imagen aleatoria de círculo: M3-G-10b-4, M3-G-10b-5 y M3-G-10b-6) | (Imagen aleatoria de circunferencia: M3-G-10b-1, M3-G-10b-2 y M3-G-10b-3)
----------------------------------------------------------------
       {{grupo1}}          |              {{grupo2}}</t>
  </si>
  <si>
    <t>{{grupo 1}} = Círculo*| Circunferencia
{{grupo 1}} = Círculo  | Circunferencia*</t>
  </si>
  <si>
    <t>Una &lt;b&gt;circunferencia&lt;/b&gt; es una línea curva cerrada, en la que todos sus puntos se encuentran a la misma distancia del centro. Un &lt;b&gt;círculo,&lt;/b&gt; sin embargo, está formado por una circunferencia y su interior.</t>
  </si>
  <si>
    <t>&lt;p&gt;Una &lt;b&gt;circunferencia&lt;/b&gt; es una línea curva cerrada, en la que todos sus puntos se encuentran a la misma distancia del centro.&lt;/p&gt;&lt;p&gt;Un &lt;b&gt;círculo,&lt;/b&gt; sin embargo, está formado por una circunferencia y su interior.&lt;/p&gt;</t>
  </si>
  <si>
    <t>{
    "id": "M3-G-10b-I-1",
    "stimulus": "&lt;p&gt;Elige el nombre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
            {
                "name": "A2",
                "label": "Circunferencia",
                "group": 1,
                "incorrect": true
            },
            {
                "name": "A3",
                "label": "Círculo",
                "group": 2,
                "incorrect": true
            },
            {
                "name": "A4",
                "label": "Circunferencia",
                "group": 2
            }
        ],
        "uniques": true
    },
    "algorithm": {
        "name": "groupResponses",
        "template": "Cloze with drop down"
    }
}</t>
  </si>
  <si>
    <t>Elige el nombre de cada figura.
(Tabla)
(Imagen aleatoria de circunferencia: M3-G-10b-1, M3-G-10b-2 y M3-G-10b-3) | (Imagen aleatoria de círculo: M3-G-10b-4, M3-G-10b-5 y M3-G-10b-6)
----------------------------------------------------------------
       {{grupo1}}          |              {{grupo2}}</t>
  </si>
  <si>
    <t>{{grupo 1}} = Círculo | Circunferencia*
{{grupo 1}} = Círculo*| Circunferencia</t>
  </si>
  <si>
    <t>{
    "id": "M3-G-10b-I-2",
    "stimulus": "&lt;p&gt;Elige el nombre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"incorrect": true
            },
            {
                "name": "A2",
                "label": "Circunferencia",
                "group": 1
            },
            {
                "name": "A3",
                "label": "Círculo",
                "group": 2
            },
            {
                "name": "A4",
                "label": "Circunferencia",
                "group": 2,
                "incorrect": true
            }
        ],
        "uniques": true
    },
    "algorithm": {
        "name": "groupResponses",
        "template": "Cloze with drop down"
    }
}</t>
  </si>
  <si>
    <t>Elige los objetos con forma de circunferencia.
M3-G-10b-1*
M3-G-10b-2*
M3-G-10b-3*
M3-G-10b-4
M3-G-10b-5
M3-G-10b-6
(se ven 3 opciones, 2 correctas)</t>
  </si>
  <si>
    <t>Una circunferencia es una línea curva cerrada, en la que todos sus puntos se encuentran a la misma distancia del centro.</t>
  </si>
  <si>
    <t>&lt;p&gt;Una circunferencia es una línea curva cerrada, en la que todos sus puntos se encuentran a la misma distancia del centro.&lt;/p&gt;</t>
  </si>
  <si>
    <t>{"id":"M3-G-10b-E-1","stimulus":"&lt;p&gt;Elige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t>
  </si>
  <si>
    <t>Elige los objetos con forma de círculo.
M3-G-10b-1
M3-G-10b-2
M3-G-10b-3
M3-G-10b-4*
M3-G-10b-5*
M3-G-10b-6*
(se ven 3 opciones, 2 correctas)</t>
  </si>
  <si>
    <t>Un círculo está formado por una circunferencia y su interior.</t>
  </si>
  <si>
    <t>&lt;p&gt;Un círculo está formado por una circunferencia, una línea curva cerrada, en la que todos sus puntos se encuentran a la misma distancia del centro, y su interior.&lt;/p&gt;</t>
  </si>
  <si>
    <t>{"id":"M3-G-10b-E-2","stimulus":"&lt;p&gt;Elige los objetos con forma de círculo.&lt;/p&gt;","hint":"&lt;p&gt;Un círculo está formado por una circunferencia y su interior.&lt;/p&gt;","feedback":"&lt;p&gt;Un círculo está formado por una circunferencia, una línea curva cerrada, en la que todos sus puntos se encuentran a la misma distancia del centro, y su interior.&lt;/p&gt;","seed":{"parameters":[],"calculated":[{"name":"A1","label":"&lt;img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t>
  </si>
  <si>
    <t>M3-G-11a</t>
  </si>
  <si>
    <t>Calcula el perímetro de polígonos sencillos</t>
  </si>
  <si>
    <t>¿Cuál es el perímetro de este triángulo?
(Imagen M3-G-11a-1. Todos sus lados están etiquetados con "{{T1}} cm", "{{T2}} cm" y "{{T3}} cm")
{{A1}} cm*
{{A2}} cm
{{A3}} cm
{{A4}} cm
(se muestran 3 opciones)</t>
  </si>
  <si>
    <t>Q1: Lista = 1, 2, 3, 4</t>
  </si>
  <si>
    <t>T1 = 3*{{Q1}}
T2 = 4*{{Q1}}
T3 = 5*{{Q1}}
A1 = {{T1}}+{{T2}}+{{T3}}
A2 = {{T1}}+{{T2}}+{{T3}}-1
A3 = {{T1}}+{{T2}}+{{T3}}+1
A4 = {{T1}}+{{T2}}+{{T3}}-2</t>
  </si>
  <si>
    <t>&lt;p&gt;El perímetro de un polígono se obtiene sumando las longitudes de todos sus lados.&lt;/p&gt;</t>
  </si>
  <si>
    <t>&lt;p&gt;El perímetro de un polígono se obtiene sumando las longitudes de todos sus lados.&lt;/p&gt;&lt;p&gt;Perímetro del triángulo = {{T1}} cm + {{T2}} cm + {{T3}} cm = {{A1}} cm&lt;/p&gt;</t>
  </si>
  <si>
    <t>{
    "id": "M3-G-11a-I-1",
    "stimulus": "&lt;p&gt;¿Cuál es el perímetro de este triángulo?&lt;/p&gt;&lt;div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"&lt;p&gt;El perímetro de un polígono se obtiene sumando las longitudes de todos sus lados.&lt;/p&gt;",
    "feedback": "&lt;p&gt;El perímetro de un polígono se obtiene sumando las longitudes de todos sus lados.&lt;/p&gt;&lt;p style=\"text-align: center\"&gt;Perímetro del triángulo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t>
  </si>
  <si>
    <t>¿Cuál es el perímetro de este hexágono regular?
(Imagen M3-G-11a-2: Se etiqueta solo un lado con "{{Q1}} cm")
{{A1}} cm*
{{A2}} cm
{{A3}} cm
{{A4}} cm
{{A5}} cm
(se muestran 3 opciones)</t>
  </si>
  <si>
    <t>¿Cuál es el perímetro de este hexágono regular?
(Imagen de hexágono: lado pequeño de referencia {{Q1}} cm)
{{A1}} cm*
{{A2}} cm
{{A3}} cm
{{A4}} cm
{{A5}} cm
(se muestran 3 opciones, una es correcta)</t>
  </si>
  <si>
    <t>Q1: Mín: 3; Máx: 10; Step: 1</t>
  </si>
  <si>
    <r>
      <rPr>
        <rFont val="Calibri"/>
        <color theme="1"/>
        <sz val="12.0"/>
      </rPr>
      <t xml:space="preserve">A1 = 6*{{Q1}}
</t>
    </r>
    <r>
      <rPr>
        <rFont val="Calibri"/>
        <color theme="1"/>
        <sz val="12.0"/>
      </rPr>
      <t xml:space="preserve">A2 = 5*{{Q1}}
A3 = 7*{{Q1}}
A4 = 6*{{Q1}}+2
</t>
    </r>
    <r>
      <rPr>
        <rFont val="Calibri"/>
        <color theme="1"/>
        <sz val="12.0"/>
      </rPr>
      <t>A5 = 6*{{Q1}}-2</t>
    </r>
  </si>
  <si>
    <t>&lt;p&gt;El perímetro de un polígono se obtiene sumando las longitudes de todos sus lados.&lt;/p&gt;&lt;p&gt;Perímetro del hexágono regular = {{Q1}} cm + {{Q1}} cm + {{Q1}} cm + {{Q1}} cm + {{Q1}} cm + {{Q1}} cm = {{A1}} cm&lt;/p&gt;</t>
  </si>
  <si>
    <t>{"id":"M3-G-11a-I-2","stimulus":"&lt;p&gt;¿Cuál es el perímetro de este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cm&lt;/span&gt;&lt;/div&gt;&lt;/div&gt;&lt;/div&gt;&lt;/div&gt;","hint":"&lt;p&gt;El perímetro de un polígono se obtiene sumando las longitudes de todos sus lados.&lt;/p&gt;","feedback":"&lt;p&gt;El perímetro de un polígono se obtiene sumando las longitudes de todos sus lados.&lt;/p&gt;&lt;p style=\"text-align: center\"&gt;Perímetro del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t>
  </si>
  <si>
    <t>Calcula el perímetro del siguiente pentágono regular.
(Imagen M3-G-11a-3. Un lado con la etiqueta "{{Q1}} cm")
Su perímetro mide {{A1}} cm.</t>
  </si>
  <si>
    <t xml:space="preserve">Q1: Mín: 2; Máx: 25; Step: 1 </t>
  </si>
  <si>
    <t>A1 = 5*{{Q1}}</t>
  </si>
  <si>
    <t>¿Cuánto mide un lado de este pentágono?
Un lado mide {{A2}} cm.
[Cloze with math]
A2 = {{Q1}}</t>
  </si>
  <si>
    <t>¿Qué hay que calcular?
El perímetro del pentágono.*
El área del pentágono.
El lado más grande.</t>
  </si>
  <si>
    <t>¿Cómo se calcula el perímetro de un polígono?
Sumando la longitud de todos sus lados.*
Multiplicando la longitud de todos sus lados.
Dividiendo la longitud de todos sus lados.
[single choice]</t>
  </si>
  <si>
    <t>Por tanto, suma los lados del pentágono.
Perímetro del pentágono = {{Q1}} cm + {{Q1}} cm + {{Q1}} cm + {{Q1}} cm + {{Q1}} cm = {{A1}} cm
[Cloze with math]</t>
  </si>
  <si>
    <t>{"id":"M3-G-11a-E-1","seed":{"parameters":[{"name":"Q1","label":null,"min":2,"max":25,"step":1}],"uniques":true},"scaffolding":[{"id":"step-0","stimulus":"&lt;p&gt;Calcula el perímetro del siguiente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cm&lt;/span&gt;&lt;/div&gt;&lt;/div&gt;&lt;/div&gt;&lt;/div&gt;","template":"&lt;p&gt;Su perímetro mide {{response}} cm.&lt;/p&gt;","seed":{"calculated":[{"name":"0-A1","label":"{{function}}","function":"5*{{Q1}}"}]},"algorithm":{"name":"calculateOperation","params":{"method":"equivLiteral","keyboard":"NUMERICAL"}}},{"id":"step-1","stimulus":"&lt;p&gt;¿Cuánto mide un lado de este pentágono?&lt;/p&gt;","template":"&lt;p&gt;Un lado mide {{response}} cm.&lt;/p&gt;","seed":{"calculated":[{"name":"1-A1","label":"{{function}}","function":"{{Q1}}"}]},"algorithm":{"name":"calculateOperation","params":{"method":"equivLiteral","keyboard":"NUMERICAL"}}},{"id":"step-2","stimulus":"&lt;p&gt;¿Qué hay que calcular?&lt;/p&gt;","seed":{"calculated":[{"name":"2-A1","label":"&lt;p&gt;El perímetro del pentágono.&lt;/p&gt;"},{"name":"2-A2","label":"&lt;p&gt;El área del pentágono.&lt;/p&gt;","incorrect":true},{"name":"2-A3","label":"&lt;p&gt;El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pentágono.&lt;/p&gt;","template":"&lt;p style=\"text-align: center\"&gt;Perímetro del pentágono = {{Q1}} cm + {{Q1}} cm + {{Q1}} cm + {{Q1}} cm + {{Q1}} cm = {{response}} cm&lt;/p&gt;","seed":{"calculated":[{"name":"4-A1","label":"{{function}}","function":"5*{{Q1}}"}]},"algorithm":{"name":"calculateOperation","params":{"method":"equivLiteral","keyboard":"NUMERICAL"}}}]}</t>
  </si>
  <si>
    <t>Calcula el perímetro del siguiente rectángulo.
(Imagen M3-G-11a-4. Base con "{{T1}} cm" y altura con "{{Q1}} cm")
Su perímetro mide {{A1}} cm.</t>
  </si>
  <si>
    <t>Calcula el perímetro de un rectángulo cuyos lados miden como se muestra en la imagen.
(Imagen de rectángulo de base {{Q1}} cm y altura {{Q2}} cm)
El perímetro del rectángulo es de {{A1}} cm.</t>
  </si>
  <si>
    <t>Q1: List = 2, 3, 4, 5
Q2: List = 0, 1, 2</t>
  </si>
  <si>
    <t>T1 = {{Q1}}*2-1+{{Q2}}
A1 = {{Q1}}*2 + {{T1}}*2</t>
  </si>
  <si>
    <t>¿Cuánto miden la base y la altura de este rectángulo?
Base = {{A2}} cm
Altura = {{A3}} cm
[cloze with math]
A2 = {{T1}}
A3 = {{Q1}}</t>
  </si>
  <si>
    <t>¿Qué hay que calcular?
El perímetro del rectángulo.*
El área del rectángulo.
El lado más grande.</t>
  </si>
  <si>
    <t>Por tanto, suma todos los lados del rectángulo.
Perímetro del rectángulo = {{T1}} cm + {{Q1}} cm + {{T1}} cm + {{Q1}} cm = {{A1}} cm
[Cloze with math]</t>
  </si>
  <si>
    <t>{"id":"M3-G-11a-E-2","seed":{"parameters":[{"name":"Q1","label":null,"list":[2,3,4,5]},{"name":"Q2","label":null,"list":[0,1,2]}],"uniques":true},"scaffolding":[{"id":"step-0","stimulus":"&lt;p&gt;Calcula el perímetro del siguiente rectángulo.&lt;/p&gt;&lt;div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cm&lt;/span&gt;&lt;/div&gt;&lt;/div&gt;&lt;/div&gt;&lt;/div&gt;","template":"&lt;p&gt;Su perímetro mide {{response}} cm.&lt;/p&gt;","seed":{"calculated":[{"name":"T1","label":"{{function}}","function":"{{Q1}}*2-1+{{Q2}}","temp":true},{"name":"0-A1","label":"{{function}}","function":"{{Q1}}*2 + {{T1}}*2"}]},"algorithm":{"name":"calculateOperation","params":{"method":"equivLiteral","keyboard":"NUMERICAL"}}},{"id":"step-1","stimulus":"&lt;p&gt;¿Cuánto miden la base y la altura de este rectángulo?&lt;/p&gt;","template":"&lt;p&gt;Base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rectángulo.&lt;/p&gt;","template":"&lt;p style=\"text-align: center\"&gt;Perímetro del rectángulo = {{T1}} cm + {{Q1}} cm + {{T1}} cm + {{Q1}} cm = {{response}} cm&lt;/p&gt;","seed":{"calculated":[{"name":"T1","label":"{{function}}","function":"{{Q1}}*2-1+{{Q2}}","temp":true},{"name":"4-A1","label":"{{function}}","function":"{{Q1}}*2 + {{T1}}*2"}]},"algorithm":{"name":"calculateOperation","params":{"method":"equivLiteral","keyboard":"NUMERICAL"}}}]}</t>
  </si>
  <si>
    <t>Calcula el perímetro de esta mesa cuadrada.
(Imagen M3-G-11a-5. Un lado con "{{Q1}} cm")
Su perímetro mide {{A1}} cm.</t>
  </si>
  <si>
    <t xml:space="preserve">Q1: Mín: 90; Máx: 120; Step: 1 </t>
  </si>
  <si>
    <t>A1 = 4*{{Q1}}</t>
  </si>
  <si>
    <t>¿Cuánto mide cada lado del cuadrado?
Cada lado mide {{A2}} cm.
[cloze with math]
{{A2}} = {{Q1}}</t>
  </si>
  <si>
    <t>¿Qué hay que calcular?
El perímetro de la mesa.*
El área de la mesa.
El lado más grande de la mesa.</t>
  </si>
  <si>
    <t>Por tanto, suma todos los lados de la mesa.
Perímetro del cuadrado = {{Q1}} cm + {{Q1}} cm + {{Q1}} cm + {{Q1}} cm = {{A1}} cm
[Cloze with math]
A1 = 4*{{Q1}}</t>
  </si>
  <si>
    <t>{"id":"M3-G-11a-A-1","seed":{"parameters":[{"name":"Q1","label":null,"min":90,"max":120,"step":1}],"uniques":true},"scaffolding":[{"id":"step-0","stimulus":"&lt;p&gt;Calcula el perímetro de esta mesa cuadrada.&lt;/p&gt;&lt;div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cm&lt;/span&gt;&lt;/div&gt;&lt;/div&gt;&lt;/div&gt;&lt;/div&gt;","template":"&lt;p&gt;Su perímetro mide {{response}} cm.&lt;/p&gt;","seed":{"calculated":[{"name":"0-A1","label":"{{function}}","function":"4*{{Q1}}"}]},"algorithm":{"name":"calculateOperation","params":{"method":"equivLiteral","keyboard":"NUMERICAL"}}},{"id":"step-1","stimulus":"&lt;p&gt;¿Cuánto mide cada lado del cuadrado?&lt;/p&gt;","template":"&lt;p&gt;Cada lado mide {{response}} cm.&lt;/p&gt;","seed":{"calculated":[{"name":"1-A1","label":"{{function}}","function":"{{Q1}}"}]},"algorithm":{"name":"calculateOperation","params":{"method":"equivLiteral","keyboard":"NUMERICAL"}}},{"id":"step-2","stimulus":"&lt;p&gt;¿Qué hay que calcular?&lt;/p&gt;","seed":{"calculated":[{"name":"2-A1","label":"&lt;p&gt;El perímetro de la mesa.&lt;/p&gt;"},{"name":"2-A2","label":"&lt;p&gt;El área de la mesa.&lt;/p&gt;","incorrect":true},{"name":"2-A3","label":"&lt;p&gt;El lado más grande de la mesa.&lt;/p&gt;","incorrect":true}]},"algorithm":{"name":"trueFalse","template":"Multiple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mesa.&lt;/p&gt;","template":"&lt;p style=\"text-align: center\"&gt;Perímetro del cuadrado = {{Q1}} cm + {{Q1}} cm + {{Q1}} cm + {{Q1}} cm = {{response}} cm&lt;/p&gt;","seed":{"calculated":[{"name":"4-A1","label":"{{function}}","function":"4*{{Q1}}"}]},"algorithm":{"name":"calculateOperation","params":{"method":"equivLiteral","keyboard":"NUMERICAL"}}}]}</t>
  </si>
  <si>
    <t>En un pueblo hay una plazoleta con las medidas de la siguiente figura. Calcula su perímetro.
(Imagen M3-G-11a-6. Cada lado tiene "{{Q1}} m")
Su perímetro mide {{A1}} m.</t>
  </si>
  <si>
    <t xml:space="preserve">Q1: Mín: 35; Máx: 80; Step: 1 </t>
  </si>
  <si>
    <t>A1 = 3 * {{Q1}}</t>
  </si>
  <si>
    <t>¿Cuánto mide cada lado del triángulo?
Cada lado mide {{A2}} m.
[cloze with math]
{{A2}} = {{Q1}}</t>
  </si>
  <si>
    <t>¿Que hay que calcular?
El perímetro de la plazoleta.*
El área de la plazoleta.
El lado más grande de la plazoleta.</t>
  </si>
  <si>
    <t>Por tanto, suma todos los lados de la plazoleta.
Perímetro de la plazoleta = {{Q1}} m + {{Q1}} m + {{Q1}} m = {{A1}} m
[Cloze with math]
A1 = 3*{{Q1}}</t>
  </si>
  <si>
    <t>{"id":"M3-G-11a-A-2","seed":{"parameters":[{"name":"Q1","label":null,"min":35,"max":80,"step":1}],"uniques":true},"scaffolding":[{"id":"step-0","stimulus":"&lt;p&gt;En un pueblo hay una plazoleta con las medidas de la siguiente figura. Calcula su perímetro.&lt;/p&gt;&lt;div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m&lt;/span&gt;&lt;/div&gt;&lt;/div&gt;&lt;/div&gt;&lt;/div&gt;","template":"&lt;p&gt;Su perímetro mide {{response}} m.&lt;/p&gt;","seed":{"calculated":[{"name":"0-A1","label":"{{function}}","function":"3*{{Q1}}"}]},"algorithm":{"name":"calculateOperation","params":{"method":"equivLiteral","keyboard":"NUMERICAL"}}},{"id":"step-1","stimulus":"&lt;p&gt;¿Cuánto mide cada lado del triángulo?&lt;/p&gt;","template":"&lt;p&gt;Cada lado mide {{response}} m.&lt;/p&gt;","seed":{"calculated":[{"name":"1-A1","label":"{{function}}","function":"{{Q1}}"}]},"algorithm":{"name":"calculateOperation","params":{"method":"equivLiteral","keyboard":"NUMERICAL"}}},{"id":"step-2","stimulus":"&lt;p&gt;¿Qué hay que calcular?&lt;/p&gt;","seed":{"calculated":[{"name":"2-A1","label":"&lt;p&gt;El perímetro de la plazoleta.&lt;/p&gt;"},{"name":"2-A2","label":"&lt;p&gt;El área de la plazoleta.&lt;/p&gt;","incorrect":true},{"name":"2-A3","label":"&lt;p&gt;El lado más grande de la plazoleta.&lt;/p&gt;","incorrect":true}]},"algorithm":{"name":"trueFalse","template":"Multiple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plazoleta.&lt;/p&gt;","template":"&lt;p style=\"text-align: center\"&gt;Perímetro de la plazoleta = {{Q1}} m + {{Q1}} m + {{Q1}} m = {{response}} m&lt;/p&gt;","seed":{"calculated":[{"name":"4-A1","label":"{{function}}","function":"3*{{Q1}}"}]},"algorithm":{"name":"calculateOperation","params":{"method":"equivLiteral","keyboard":"NUMERICAL"}}}]}</t>
  </si>
  <si>
    <t>Renata ha pintado un cuadro de forma rectangular como el de la imagen. Calcula su perímetro.
(Imagen M3-G-11a-7. El lado menor con "{{Q1}} cm", el mayor con "{{T1}} cm")
Su perímetro mide {{A1}} cm.</t>
  </si>
  <si>
    <t>Q1: Mín: 20; Máx: 50; Step: 1
Q2: List = 0, 1, 2, 3, 4</t>
  </si>
  <si>
    <t>T1 = 3*{{Q1}}-2+{{Q2}}
A1 = 2*{{Q1}}+2*{{T1}}</t>
  </si>
  <si>
    <t>¿Que hay que calcular?
El perímetro del cuadro.*
El área del cuadro.
El lado más grande del cuadro.</t>
  </si>
  <si>
    <t>Por tanto, suma todos los lados del cuadro.
Perímetro del cuadro = {{Q1}} cm + {{T1}} cm + {{Q1}} cm + {{T1}} cm  = {{A1}} cm
[Cloze with math]
A1 = 2*{{Q1}}+2*{{T1}}</t>
  </si>
  <si>
    <t>{"id":"M3-G-11a-A-3","seed":{"parameters":[{"name":"Q1","label":null,"min":20,"max":50,"step":1},{"name":"Q2","label":null,"list":[0,1,2,3,4]}],"uniques":true},"scaffolding":[{"id":"step-0","stimulus":"&lt;p&gt;Renata ha pintado un cuadro de forma rectangular como el de la imagen. Calcula su perímetro.&lt;/p&gt;&lt;div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cm&lt;/span&gt;&lt;/div&gt;&lt;/div&gt;&lt;/div&gt;&lt;/div&gt;","template":"&lt;p&gt;Su perímetro mide {{response}} cm.&lt;/p&gt;","seed":{"calculated":[{"name":"T1","label":"{{function}}","function":"3*{{Q1}}-2+{{Q2}}","temp":true},{"name":"0-A1","label":"{{function}}","function":"2*{{Q1}}+2*{{T1}}"}]},"algorithm":{"name":"calculateOperation","params":{"method":"equivLiteral","keyboard":"NUMERICAL"}}},{"id":"step-1","stimulus":"&lt;p&gt;¿Cuánto miden la base y la altura de este rectángulo?&lt;/p&gt;","template":"&lt;p&gt;Base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Qué hay que calcular?&lt;/p&gt;","seed":{"calculated":[{"name":"2-A1","label":"&lt;p&gt;El perímetro del cuadro.&lt;/p&gt;"},{"name":"2-A2","label":"&lt;p&gt;El área del cuadro.&lt;/p&gt;","incorrect":true},{"name":"2-A3","label":"&lt;p&gt;El lado más grande del cuadro.&lt;/p&gt;","incorrect":true}]},"algorithm":{"name":"trueFalse","template":"Multiple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cuadro.&lt;/p&gt;","template":"&lt;p style=\"text-align: center\"&gt;Perímetro del cuadro = {{Q1}} cm + {{T1}} cm + {{Q1}} cm + {{T1}} cm = {{response}} cm&lt;/p&gt;","seed":{"calculated":[{"name":"T1","label":"{{function}}","function":"3*{{Q1}}-2+{{Q2}}","temp":true},{"name":"4-A1","label":"{{function}}","function":"2*{{Q1}}+2*{{T1}}"}]},"algorithm":{"name":"calculateOperation","params":{"method":"equivLiteral","keyboard":"NUMERICAL"}}}]}</t>
  </si>
  <si>
    <t>M3-G-15a</t>
  </si>
  <si>
    <t>Reconoce figuras congruentes sobre mallas cuadradas</t>
  </si>
  <si>
    <t>Selecciona el hexágono que es una ampliación de la siguiente imagen.
M3-G-15a-2
M3-G-15a-1*
M3-G-15a-2
M3-G-15a-3</t>
  </si>
  <si>
    <t>Para ampliar una figura, hay que multiplicar sus lados por un número.</t>
  </si>
  <si>
    <t>&lt;p&gt;Para ampliar una figura, hay que multiplicar sus lados por un número.&lt;/p&gt;</t>
  </si>
  <si>
    <t>{"id":"M3-G-15a-I-1","stimulus":"&lt;p&gt;Selecciona el hexágono que es una ampliación de la siguiente imagen.&lt;/p&gt;&lt;div style=\"display:flex; justify-content:center;\"&gt;&lt;img src=\"https://blueberry-assets.oneclick.es/M3_G_15a_2.svg\"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t>
  </si>
  <si>
    <t>Selecciona el hexágono que es una reducción de la siguiente imagen.
M3-G-15a-2
M3-G-15a-1
M3-G-15a-2
M3-G-15a-3*</t>
  </si>
  <si>
    <t>Para reducir una figura, hay que dividir sus lados por un número.</t>
  </si>
  <si>
    <t>&lt;p&gt;Para reducir una figura, hay que dividir sus lados por un número.&lt;/p&gt;</t>
  </si>
  <si>
    <t>{"id":"M3-G-15a-I-2","stimulus":"&lt;p&gt;Selecciona el hexágono que es una reducción de la siguiente imagen.&lt;/p&gt;&lt;div style=\"display:flex; justify-content:center;\"&gt;&lt;img src=\"https://blueberry-assets.oneclick.es/M3_G_15a_2.svg\"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t>
  </si>
  <si>
    <t>Selecciona la casa que es una ampliación de la siguiente imagen.
M3-G-15a-5
M3-G-15a-4*
M3-G-15a-5
M3-G-15a-6</t>
  </si>
  <si>
    <t>{"id":"M3-G-15a-I-3","stimulus":"&lt;p&gt;Selecciona la casa que es una ampliación de la siguiente imagen.&lt;/p&gt;&lt;div style=\"display:flex; justify-content:center;\"&gt;&lt;img src=\"https://blueberry-assets.oneclick.es/M3_G_15a_5.svg\"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t>
  </si>
  <si>
    <t>Selecciona la casa que es una reducción de la siguiente imagen.
M3-G-15a-5
M3-G-15a-4
M3-G-15a-5
M3-G-15a-6*</t>
  </si>
  <si>
    <t>{"id":"M3-G-15a-I-4","stimulus":"&lt;p&gt;Selecciona la casa que es una reducción de la siguiente imagen.&lt;/p&gt;&lt;div style=\"display:flex; justify-content:center;\"&gt;&lt;img src=\"https://blueberry-assets.oneclick.es/M3_G_15a_5.svg\"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t>
  </si>
  <si>
    <t>Selecciona la estrella que es una ampliación de la siguiente imagen.
M3-G-15a-8
M3-G-15a-7*
M3-G-15a-8
M3-G-15a-9</t>
  </si>
  <si>
    <t>{"id":"M3-G-15a-I-5","stimulus":"&lt;p&gt;Selecciona la estrella que es una ampliación de la siguiente imagen.&lt;/p&gt;&lt;div style=\"display:flex; justify-content:center;\"&gt;&lt;img src=\"https://blueberry-assets.oneclick.es/M3_G_15a_8.svg\"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t>
  </si>
  <si>
    <t>Selecciona la estrella que es una reducción de la siguiente imagen.
M3-G-15a-8
M3-G-15a-7
M3-G-15a-8
M3-G-15a-9*</t>
  </si>
  <si>
    <t>{"id":"M3-G-15a-I-6","stimulus":"&lt;p&gt;Selecciona la estrella que es una reducción de la siguiente imagen.&lt;/p&gt;&lt;div style=\"display:flex; justify-content:center;\"&gt;&lt;img src=\"https://blueberry-assets.oneclick.es/M3_G_15a_8.svg\"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t>
  </si>
  <si>
    <t>M3-G-12a</t>
  </si>
  <si>
    <t>Identifica cuerpos geométricos y sus elementos (prismas y pirámides)</t>
  </si>
  <si>
    <t>Señala si las siguientes afirmaciones son verdaderas o falsas.
A1: Los prismas son cuerpos geométricos formados por polígonos.*
A2: Los prismas tienen dos bases iguales y varias caras laterales.*
A3: Las caras de una pirámide son triángulos.*
A4: El nombre de una pirámide depende del polígono de su base.*
A5: Las caras laterales de una pirámide cuadrangular son cuadrados.
A6: Las caras laterales de un prisma triangular son triángulos.
A7: Las caras laterales de las pirámides no son siempre triángulos.
A8: Los prismas tienen dos bases distintas entre sí.
A9: Las bases de los prismas siempre son cuadradas.
A10: Las bases de las pirámides siempre son triangulares.
(Se ven 3 opciones, 2 verdaderas)</t>
  </si>
  <si>
    <t>&lt;p&gt;Los &lt;b&gt;prismas&lt;/b&gt; tienen dos bases y sus caras laterales son paralelogramos. Las &lt;b&gt;pirámides&lt;/b&gt; tienen solo una base y sus caras laterales son triángulos.&lt;/p&gt;</t>
  </si>
  <si>
    <t>&lt;p&gt;Los &lt;b&gt;prismas&lt;/b&gt; tienen dos bases y sus caras laterales son paralelogramos.&lt;/p&gt;&lt;p&gt;Las &lt;b&gt;pirámides&lt;/b&gt; tienen solo una base y sus caras laterales son triángulos.&lt;/p&gt;
- Sí falla A5
&lt;p&gt;Las caras laterales de una pirámide son siempre triángulos.&lt;/p&gt;
- Sí falla A6
&lt;p&gt;Las caras laterales de un prisma son siempre paralelogramos.&lt;/p&gt;
- Sí falla A7
&lt;p&gt;Las caras laterales de una pirámide son siempre triángulos.&lt;/p&gt;
- Sí falla A8
&lt;p&gt;Las bases de un prisma siempre son iguales entre sí.&lt;/p&gt;
- Sí falla A9
&lt;p&gt;Las bases de un prisma pueden tomar la forma de cualquier polígono.&lt;/p&gt;
- Sí falla A10
&lt;p&gt;Las bases de una pirámide pueden tomar la forma de cualquier polígono.&lt;/p&gt;</t>
  </si>
  <si>
    <t>{"id":"M3-G-12a-I-1","stimulus":"&lt;p&gt;Selecciona si las siguientes afirmaciones son verdaderas o falsas.&lt;/p&gt;","hint":"&lt;p&gt;Los &lt;b&gt;prismas&lt;/b&gt; tienen dos bases y sus caras laterales son paralelogramos. Las &lt;b&gt;pirámides&lt;/b&gt; tienen solo una base y sus caras laterales son triángulos.&lt;/p&gt;","feedback":"&lt;p&gt;Los &lt;b&gt;prismas&lt;/b&gt; tienen dos bases y sus caras laterales son paralelogramos.&lt;/p&gt;&lt;p&gt;Las &lt;b&gt;pirámides&lt;/b&gt; tienen solo una base y sus caras laterales son triángulos.&lt;/p&gt;","seed":{"parameters":[],"calculated":[{"name":"A1","label":"Los prismas son cuerpos geométricos formados por polígonos.","function":""},{"name":"A2","label":"Los prismas tienen dos bases iguales y varias caras laterales.","function":""},{"name":"A3","label":"Las caras de una pirámide son triángulos.","function":""},{"name":"A4","label":"El nombre de una pirámide depende del polígono de su base.","function":""},{"name":"A5","label":"Las caras laterales de una pirámide cuadrangular son cuadrados.","function":"","incorrect":true,"feedback":"&lt;p&gt;Las caras laterales de una pirámide son siempre triángulos.&lt;/p&gt;"},{"name":"A6","label":"Las caras laterales de un prisma triangular son triángulos.","function":"","incorrect":true,"feedback":"&lt;p&gt;Las caras laterales de un prisma son siempre paralelogramos.&lt;/p&gt;"},{"name":"A7","label":"Las caras laterales de las pirámides no son siempre triángulos.","function":"","incorrect":true,"feedback":"&lt;p&gt;Las caras laterales de una pirámide son siempre triángulos.&lt;/p&gt;"},{"name":"A8","label":"Los prismas tienen dos bases distintas entre sí.","function":"","incorrect":true,"feedback":"&lt;p&gt;Las bases de un prisma siempre son iguales entre sí.&lt;/p&gt;"},{"name":"A9","label":"Las bases de los prismas siempre son cuadradas.","function":"","incorrect":true,"feedback":"&lt;p&gt;Las bases de un prisma pueden tomar la forma de cualquier polígono.&lt;/p&gt;"},{"name":"A10","label":"Las bases de las pirámides siempre son triangulares.","function":"","incorrect":true,"feedback":"&lt;p&gt;Las bases de una pirámide pueden tomar la forma de cualquier polígono.&lt;/p&gt;"}],"uniques":true},"algorithm":{"name":"trueFalse","template":"Choice matrix – inline","params":{"countCorrect":2,"countIncorrect":1,"showCheckIcon":false,"options":["Verdadero","Falso"]}}}</t>
  </si>
  <si>
    <t>Responde a estas preguntas sobre la siguiente pirámide.
(Imagen M3-G-12a-1)
¿Cuántas bases tiene? {{A1}}
¿Cuántas aristas tiene? {{A2}}
¿Cuántos vértices tiene? {{A3}}</t>
  </si>
  <si>
    <t>A1 = 1
A2 = 6
A2 = 4</t>
  </si>
  <si>
    <t>&lt;p&gt;Las pirámides tienen solo una base.&lt;/p&gt;</t>
  </si>
  <si>
    <t>&lt;p&gt;Los elementos básicos de una pirámide son las caras, las aristas y los vértices.&lt;/p&gt;
Imagen M3-G-12a-9</t>
  </si>
  <si>
    <t>{"id":"M3-G-12a-E-1","stimulus":"&lt;p&gt;Responde a estas preguntas sobre la siguiente pirámide.&lt;/p&gt;&lt;div style=\"display:flex; justify-content:center;\"&gt;&lt;img src=\"https://blueberry-assets.oneclick.es/M3_G_12a_1.svg\"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src=\"https://blueberry-assets.oneclick.es/M3_G_12a_9.svg\" width=\"400\"&gt;&lt;/img&gt;&lt;/div&gt;","seed":{"parameters":[],"calculated":[{"name":"A1","label":"{{function}}","function":"1"},{"name":"A2","label":"{{function}}","function":"6"},{"name":"A3","label":"{{function}}","function":"4"}],"uniques":true},"algorithm":{"name":"calculateOperation","params":{"method":"equivLiteral","keyboard":"NUMERICAL"}}}</t>
  </si>
  <si>
    <t>Responde a estas preguntas sobre la siguiente pirámide.
(Imagen M3-G-12a-2)
¿Cuántas bases tiene? {{A1}}
¿Cuántas aristas tiene? {{A2}}
¿Cuántos vértices tiene? {{A3}}</t>
  </si>
  <si>
    <t>A1 = 1
A2 = 8
A2 = 5</t>
  </si>
  <si>
    <t>&lt;p&gt;Los elementos básicos de una pirámide son las caras, las aristas y los vértices.&lt;/p&gt;
Imagen M3-G-12a-10</t>
  </si>
  <si>
    <t>{"id":"M3-G-12a-E-2","stimulus":"&lt;p&gt;Responde a estas preguntas sobre la siguiente pirámide.&lt;/p&gt;&lt;div style=\"display:flex; justify-content:center;\"&gt;&lt;img src=\"https://blueberry-assets.oneclick.es/M3_G_12a_2.svg\"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src=\"https://blueberry-assets.oneclick.es/M3_G_12a_10.svg\" width=\"400\"&gt;&lt;/img&gt;&lt;/div&gt;","seed":{"parameters":[],"calculated":[{"name":"A1","label":"{{function}}","function":"1"},{"name":"A2","label":"{{function}}","function":"8"},{"name":"A3","label":"{{function}}","function":"5"}],"uniques":true},"algorithm":{"name":"calculateOperation","params":{"method":"equivLiteral","keyboard":"NUMERICAL"}}}</t>
  </si>
  <si>
    <t>Responde a estas preguntas sobre el siguiente prisma.
(Imagen M3-G-12a-4)
¿Cuántas bases tiene? {{A1}}
¿Cuántas aristas tiene? {{A2}}
¿Cuántos vértices tiene? {{A3}}</t>
  </si>
  <si>
    <t>A1 = 2
A2 = 9
A3 = 6</t>
  </si>
  <si>
    <t>&lt;p&gt;Los prismas tienen dos bases.&lt;/p&gt;</t>
  </si>
  <si>
    <t>&lt;p&gt;Los elementos básicos de un prisma son las caras, las aristas y los vértices.&lt;/p&gt;
Imagen M3-G-12a-7</t>
  </si>
  <si>
    <t>{"id":"M3-G-12a-E-3","stimulus":"&lt;p&gt;Responde a estas preguntas sobre el siguiente prisma.&lt;/p&gt;&lt;div style=\"display:flex; justify-content:center;\"&gt;&lt;img src=\"https://blueberry-assets.oneclick.es/M3_G_12a_4.svg\"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src=\"https://blueberry-assets.oneclick.es/M3_G_12a_7.svg\" width=\"420\"&gt;&lt;/img&gt;&lt;/div&gt;","seed":{"parameters":[],"calculated":[{"name":"A1","label":"{{function}}","function":"2"},{"name":"A2","label":"{{function}}","function":"9"},{"name":"A3","label":"{{function}}","function":"6"}],"uniques":true},"algorithm":{"name":"calculateOperation","params":{"method":"equivLiteral","keyboard":"NUMERICAL"}}}</t>
  </si>
  <si>
    <t>Responde a estas preguntas sobre el siguiente prisma.
(Imagen M3-G-12a-5)
¿Cuántas bases tiene? {{A1}}
¿Cuántas aristas tiene? {{A2}}
¿Cuántos vértices tiene? {{A3}}</t>
  </si>
  <si>
    <t>A1 = 2
A2 = 12
A3 = 8</t>
  </si>
  <si>
    <t>{"id":"M3-G-12a-E-4","stimulus":"&lt;p&gt;Responde a estas preguntas sobre el siguiente prisma.&lt;/p&gt;&lt;div style=\"display:flex; justify-content:center;\"&gt;&lt;img src=\"https://blueberry-assets.oneclick.es/M3_G_12a_5.svg\"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src=\"https://blueberry-assets.oneclick.es/M3_G_12a_8.svg\" width=\"420\"&gt;&lt;/img&gt;&lt;/div&gt;","seed":{"parameters":[],"calculated":[{"name":"A1","label":"{{function}}","function":"2"},{"name":"A2","label":"{{function}}","function":"12"},{"name":"A3","label":"{{function}}","function":"8"}],"uniques":true},"algorithm":{"name":"calculateOperation","params":{"method":"equivLiteral","keyboard":"NUMERICAL"}}}</t>
  </si>
  <si>
    <t>M3-G-17a</t>
  </si>
  <si>
    <t>Identifica cuerpos geométricos y sus elementos (cuerpos redondos)</t>
  </si>
  <si>
    <t>Señala las afirmaciones correctas.
A1: Los cuerpos redondos tienen superficies redondas.*
A2: La esfera es completamente redonda. *
A3: El cono tiene una base circular y una superficie curva. *
A4 : El cilindro tiene dos bases circulares. *
A5: Los cuerpos redondos son el cilindro, el cono y la esfera.*
A6: Las esferas no tienen bases.*
A7 : La esfera tiene una base.
A8 : El cono tiene dos bases circulares.
A9 : El cilindro tiene solo una base circular.
A10 : La esfera tiene dos bases circulares.
A11: Los cuerpos redondos son el prisma y la pirámide.
A12: Los cuerpos redondos son el cono y la esfera.
(se ven 3 opciones, 2 correctas)</t>
  </si>
  <si>
    <t>Los cuerpos redondos, es decir, los cilindros, conos y esferas, tienen superficies redondas.</t>
  </si>
  <si>
    <t>&lt;p&gt;Los cuerpos redondos, es decir, los cilindros, conos y esferas, tienen superficies redondas.&lt;/p&gt;
-si falla A7
&lt;p&gt;La esfera no tiene ninguna base.&lt;/p&gt;
-Si falla A8
&lt;p&gt;El cono tiene solo una base circular.&lt;/p&gt;
-Si falla A9
&lt;p&gt;El cilindro tiene dos bases circulares.&lt;/p&gt;
-Si falla A10
&lt;p&gt;La esfera no tiene base.&lt;/p&gt;
-Si falla A11
&lt;p&gt;Los cuerpos redondos son el cilindro, el cono y la esfera.&lt;/p&gt;
-Si falla A12
&lt;p&gt;Los cuerpos redondos son el cilindro, el cono y la esfera.&lt;/p&gt;</t>
  </si>
  <si>
    <t>{"id":"M3-G-17a-I-1","stimulus":"&lt;p&gt;Haz clic en las afirmaciones correctas.&lt;/p&gt;","hint":"&lt;p&gt;Los cuerpos redondos, es decir, los cilindros, conos y esferas, tienen superficies redondas.&lt;/p&gt;","feedback":"&lt;p&gt;Los cuerpos redondos, es decir, los cilindros, conos y esferas, tienen superficies redondas.&lt;/p&gt;","seed":{"parameters":[],"calculated":[{"name":"A1","label":"Los cuerpos redondos tienen superficies redondas."},{"name":"A2","label":"La esfera es completamente redonda."},{"name":"A3","label":"El cono tiene una base circular y una superficie curva."},{"name":"A4","label":"El cilindro tiene dos bases circulares."},{"name":"A5","label":"Los cuerpos redondos son el cilindro, el cono y la esfera."},{"name":"A6","label":"Las esferas no tienen bases."},{"name":"A7","label":"La esfera tiene una base.","incorrect":true,"feedback":"&lt;p&gt;La esfera no tiene ninguna base.&lt;/p&gt;"},{"name":"A8","label":"El cono tiene dos bases circulares.","incorrect":true,"feedback":"&lt;p&gt;El cono tiene solo una base circular.&lt;/p&gt;"},{"name":"A9","label":"El cilindro tiene solo una base circular.","incorrect":true,"feedback":"&lt;p&gt;El cilindro tiene dos bases circulares.&lt;/p&gt;"},{"name":"A10","label":"La esfera tiene dos bases circulares.","incorrect":true,"feedback":"&lt;p&gt;La esfera no tiene base.&lt;/p&gt;"},{"name":"A11","label":"Los cuerpos redondos son el prisma y la pirámide.","incorrect":true,"feedback":"&lt;p&gt;Los cuerpos redondos son el cilindro, el cono y la esfera.&lt;/p&gt;"},{"name":"A12","label":"Los cuerpos redondos son el cono y la esfera.","incorrect":true,"feedback":"&lt;p&gt;Los cuerpos redondos son el cilindro, el cono y la esfera.&lt;/p&gt;"}],"uniques":true},"algorithm":{"name":"trueFalse","template":"Multiple choice – multiple response","params":{"countCorrect":2,"countIncorrect":1,"showCheckIcon":true
        }
    }
}</t>
  </si>
  <si>
    <t>Arrastra el nombre de las partes señaladas en este cono.
(imagen M3-G-12b-1)</t>
  </si>
  <si>
    <t>Q1 : lista: "cara", "circunferencia"
Q2 : lista: "prisma", "pirámide"</t>
  </si>
  <si>
    <t>{{A1}}: base
{{A2}}: superficie curva
Q1 y Q2: distractores</t>
  </si>
  <si>
    <t>El cono tiene una base, que es un círculo, y una superficie curva.</t>
  </si>
  <si>
    <t>&lt;p&gt;Los elementos básicos que aparecen en un cono son la base y la superficie curva. La &lt;b&gt;base&lt;/b&gt; es la cara inferior con forma circular. La &lt;b&gt;superficie curva&lt;/b&gt; es el espacio curvo que da forma al cono.&lt;/p&gt;</t>
  </si>
  <si>
    <t>{"id":"M3-G-17a-E-1","stimulus":"&lt;p&gt;Arrastra el nombre de las partes señaladas en este cono.&lt;/p&gt;","hint":"&lt;p&gt;El cono tiene una base, que es un círculo, y una superficie curva.&lt;/p&gt;","feedback":"&lt;p&gt;Los elementos básicos que aparecen en un cono son la base y la superficie curva. La &lt;b&gt;base&lt;/b&gt; es la cara inferior con forma circular. La &lt;b&gt;superficie curva&lt;/b&gt; es el espacio curvo que da forma al cono.&lt;/p&gt;","seed":{"parameters":[{"name":"Q1","label":null,"list":["cara","circunferencia"]},{"name":"Q2","label":null,"list":["prisma","pirámide"]}],"calculated":[{"name":"A1","label":"{{function}}","function":"superficie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t>
  </si>
  <si>
    <t>Arrastra el nombre de las partes señaladas en este cilindro.
(imagen M3-G-12b-2)</t>
  </si>
  <si>
    <t>Q1 : lista: "cúspide", "cara"
Q2 : lista: "circunferencia", "perímetro"
Q3 : lista: "triángulo", "cuadrado"</t>
  </si>
  <si>
    <t>{{A1}}: base
{{A3}}: superficie curva
Q1-Q3: distractores</t>
  </si>
  <si>
    <t>El cilindro tiene dos bases iguales que son círculos y una superficie curva.</t>
  </si>
  <si>
    <t>&lt;p&gt;Los elementos básicos que aparecen en un cilindro son las dos bases y la superficie curva. Las &lt;b&gt;bases&lt;/b&gt; son las caras superior e inferior con forma circular. La &lt;b&gt;superficie curva&lt;/b&gt; es el espacio curvo que da forma al cilindro.&lt;/p&gt;</t>
  </si>
  <si>
    <t>{"id":"M3-G-17a-E-2","stimulus":"&lt;p&gt;Arrastra el nombre de las partes señaladas en este cilindro.&lt;/p&gt;","hint":"&lt;p&gt;El cilindro tiene dos bases iguales que son círculos y una superficie curva.&lt;/p&gt;","feedback":"&lt;p&gt;Los elementos básicos que aparecen en un cilindro son las dos bases y la superficie curva. Las &lt;b&gt;bases&lt;/b&gt; son las caras superior e inferior con forma circular. La &lt;b&gt;superficie curva&lt;/b&gt; es el espacio curvo que da forma al cilindro.&lt;/p&gt;","seed":{"parameters":[{"name":"Q1","label":null,"list":["cúspide","cara"]},{"name":"Q2","label":null,"list":["circunferencia","perímetro"]},{"name":"Q3","label":null,"list":["triángulo","cuadrado"]}],"calculated":[{"name":"A1","label":"{{function}}","function":"superfi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t>
  </si>
  <si>
    <r>
      <rPr>
        <rFont val="Calibri"/>
        <color theme="1"/>
        <sz val="12.0"/>
      </rPr>
      <t xml:space="preserve">Escribe el nombre del cuerpo redondo al que se parece cada objeto.
(tabla sin bordes, imágenes y textos centrados dentros de sus celdas, en la primera fila las imágenes y en la segunda los textos)
Imagen 1: M3-G-12b-3 y M3-G-12b-4 (aleatorio)
Imagen 2: M3-G-12b-5 y M3-G-12b-6 (aleatorio)
Imagen 3: M3-G-12b-7 y M3-G-12b-8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</si>
  <si>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"cono"
A2 = "esfera"
A3 = "cilindro"</t>
  </si>
  <si>
    <t>&lt;p&gt;Los cuerpos redondos se caracterizan por tener superficies redondas. Los &lt;b&gt;cilindros&lt;/b&gt; tienen dos bases circulares, los &lt;b&gt;conos&lt;/b&gt; tienen una y las &lt;b&gt;esferas&lt;/b&gt;, ninguna.&lt;/p&gt;</t>
  </si>
  <si>
    <t>{
    "id": "M3-G-17a-A-1",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"cono"
            },
            {
                "name": "A2",
                "label": "esfera"
            },
            {
                "name": "A3",
                "label": "cilindro"
            }
        ],
        "uniques": true
    },
    "algorithm": {
        "name": "calculateOperation",
        "template": "Cloze with text"
    }
}</t>
  </si>
  <si>
    <r>
      <rPr>
        <rFont val="Calibri"/>
        <color theme="1"/>
        <sz val="12.0"/>
      </rPr>
      <t xml:space="preserve">Escribe el nombre del cuerpo redondo al que se parece cada objeto.
(tabla sin bordes, imágenes y textos centrados dentros de sus celdas, en la primera fila las imágenes y en la segunda los textos)
Imagen 3: M3-G-12b-7 y M3-G-12b-8 (aleatorio)
Imagen 1: M3-G-12b-3 y M3-G-12b-4 (aleatorio)
Imagen 2: M3-G-12b-5 y M3-G-12b-6 (aleatorio)
</t>
    </r>
    <r>
      <rPr>
        <rFont val="Calibri"/>
        <color rgb="FF4285F4"/>
        <sz val="12.0"/>
      </rPr>
      <t>Tiene forma de</t>
    </r>
    <r>
      <rPr>
        <rFont val="Calibri"/>
        <color theme="1"/>
        <sz val="12.0"/>
      </rPr>
      <t xml:space="preserve"> {{A1}}.
</t>
    </r>
    <r>
      <rPr>
        <rFont val="Calibri"/>
        <color rgb="FF4285F4"/>
        <sz val="12.0"/>
      </rPr>
      <t>Tiene forma de</t>
    </r>
    <r>
      <rPr>
        <rFont val="Calibri"/>
        <color theme="1"/>
        <sz val="12.0"/>
      </rPr>
      <t xml:space="preserve"> {{A2}}.
</t>
    </r>
    <r>
      <rPr>
        <rFont val="Calibri"/>
        <color rgb="FF4285F4"/>
        <sz val="12.0"/>
      </rPr>
      <t xml:space="preserve">Tiene forma </t>
    </r>
    <r>
      <rPr>
        <rFont val="Calibri"/>
        <color theme="1"/>
        <sz val="12.0"/>
      </rPr>
      <t>de {{A3}}.</t>
    </r>
  </si>
  <si>
    <t>A1 = "cilindro"
A2 = "cono"
A3 = "esfera"</t>
  </si>
  <si>
    <t>{
    "id": "M3-G-17a-A-2",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"cilindro"
            },
            {
                "name": "A2",
                "label": "cono"
            },
            {
                "name": "A3",
                "label": "esfera"
            }
        ],
        "uniques": true
    },
    "algorithm": {
        "name": "calculateOperation",
        "template": "Cloze with text"
    }
}</t>
  </si>
  <si>
    <t>M3-G-13a</t>
  </si>
  <si>
    <t>Reconoce cuerpos geométricos a partir de su desarrollo plano (prismas y pirámides)</t>
  </si>
  <si>
    <t>Selecciona los desarrollos planos del prisma y la pirámide cuadrangulares.
M3-G-12c-1
M3-G-12c-2
M3-G-12c-3*
M3-G-12c-4*
M3-G-12c-5
M3-G-12c-6
Se ven 4</t>
  </si>
  <si>
    <t>El desarrollo plano de un cuerpo es la serie de formas enlazadas que resultan de desplegar el cuerpo sobre un plano.</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</si>
  <si>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A5
&lt;p&gt;Este es el desarrollo plano de un prisma pentagonal.&lt;/p&gt;
-Si falla A6
&lt;p&gt;Este es el desarrollo plano de una pirámide hexagonal.&lt;/p&gt;</t>
    </r>
  </si>
  <si>
    <t>{"id":"M3-G-13a-I-1","stimulus":"&lt;p&gt;Selecciona los desarrollos planos del prisma y la pirámide cuadrangulares.&lt;/p&gt;","hint":"&lt;p&gt;El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multiple response","params":{"countCorrect":2,"countIncorrect":2,"showCheckIcon":false,"columns":4}}}</t>
  </si>
  <si>
    <t>Selecciona los desarrollos planos del prisma cuadrangular y de la pirámide hexagonal.
M3-G-12c-1
M3-G-12c-2
M3-G-12c-3*
M3-G-12c-4
M3-G-12c-5
M3-G-12c-6*
Se ven 4</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</si>
  <si>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A2
&lt;p&gt;Este es el desarrollo plano de un cono.&lt;/p&gt;
-Si falla A4
&lt;p&gt;Este es el desarrollo plano de una pirámide cuadrangular.&lt;/p&gt;
-Si falla A5
&lt;p&gt;Este es el desarrollo plano de un prisma pentagonal.&lt;/p&gt;</t>
    </r>
  </si>
  <si>
    <t>{"id":"M3-G-13a-I-2","stimulus":"&lt;p&gt;Selecciona los desarrollos planos del prisma cuadrangular y de la pirámide hexagonal.&lt;/p&gt;","hint":"&lt;p&gt;El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t>
  </si>
  <si>
    <t>Escribe el nombre de los cuerpos geométricos a los que pertenecen estos desarrollos planos.
(tabla sin bordes, imágenes y textos centrados dentros de sus celdas, en la primera fila las imágenes y en la segunda los textos)
M3-G-12c-3 | M3-G-12c-5
Su nombre es {{A1}}. | Su nombre es {{A2}}.</t>
  </si>
  <si>
    <t>A1 = "prisma cuadrangular"
A2 = "prisma pentagonal"</t>
  </si>
  <si>
    <t>&lt;p&gt;El desarrollo plano de un cuerpo es la serie de figuras enlazadas que resultan de desplegar el cuerpo sobre un plano.&lt;/p&gt;</t>
  </si>
  <si>
    <t>{"id":"M3-G-13a-E-1","stimulus":"&lt;p&gt;Escribe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plano.&lt;/p&gt;","seed":{"parameters":[],"calculated":[{"name":"A1","label":"{{function}}","function":"prisma cuadrangular"},{"name":"A2","label":"{{function}}","function":"prisma pentagonal"}],"uniques":true},"algorithm":{"name":"calculateOperation","template":"Cloze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</si>
  <si>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M3-G-12c-4 | M3-G-12c-6
Su nombre es {{A1}}. | Su nombre es {{A2}}.</t>
  </si>
  <si>
    <t>A1 = "pirámide cuadrangular"
A2 = "pirámide hexagonal"</t>
  </si>
  <si>
    <t>{"id":"M3-G-13a-E-2","stimulus":"&lt;p&gt;Escribe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plano.&lt;/p&gt;","seed":{"parameters":[],"calculated":[{"name":"A1","label":"{{function}}","function":"pirámide cuadrangular"},{"name":"A2","label":"{{function}}","function":"pirámide hexagonal"}],"uniques":true},"algorithm":{"name":"calculateOperation","template":"Cloze with text"}}</t>
  </si>
  <si>
    <t>Escribe el nombre de los cuerpos geométricos a los que pertenecen estos desarrollos planos.
(tabla sin bordes, imágenes y textos centrados dentros de sus celdas, en la primera fila las imágenes y en la segunda los textos)
M3-G-12c-1 | M3-G-12c-4
Su nombre es {{A1}}. | Su nombre es {{A2}}.</t>
  </si>
  <si>
    <t>A1 = "cilindro"
A2 = "pirámide cuadrangular"</t>
  </si>
  <si>
    <t>{"id":"M3-G-13a-E-3","stimulus":"&lt;p&gt;Escribe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plano.&lt;/p&gt;","seed":{"parameters":[],"calculated":[{"name":"A1","label":"{{function}}","function":"cilindro"},{"name":"A2","label":"{{function}}","function":"pirámide cuadrangular"}],"uniques":true},"algorithm":{"name":"calculateOperation","template":"Cloze with text"}}</t>
  </si>
  <si>
    <t>M3-G-18a</t>
  </si>
  <si>
    <t>Reconoce cuerpos geométricos a partir de su desarrollo plano (cuerpos redondos)</t>
  </si>
  <si>
    <t>Selecciona el desarrollo plano del cilindro.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</si>
  <si>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A2
&lt;p&gt;Este es el desarrollo plano de un cono.&lt;/p&gt;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</si>
  <si>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{"id":"M3-G-18a-I-1","stimulus":"&lt;p&gt;Selecciona el desarrollo plano del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t>
  </si>
  <si>
    <t>Selecciona el desarrollo plano del cono.
M3-G-12c-1
M3-G-12c-2*
M3-G-12c-3
M3-G-12c-4
M3-G-12c-5
M3-G-12c-6
Se ven 3</t>
  </si>
  <si>
    <r>
      <rPr>
        <rFont val="Calibri"/>
        <color rgb="FF000000"/>
        <sz val="12.0"/>
      </rPr>
      <t>&lt;p&gt;El desarrollo plano de un cuerpo es la serie de</t>
    </r>
    <r>
      <rPr>
        <rFont val="Calibri"/>
        <i/>
        <color rgb="FF000000"/>
        <sz val="12.0"/>
      </rPr>
      <t xml:space="preserve"> </t>
    </r>
    <r>
      <rPr>
        <rFont val="Calibri"/>
        <color rgb="FF000000"/>
        <sz val="12.0"/>
      </rPr>
      <t>formas enlazadas que resultan de desplegar el cuerpo sobre un plano.&lt;/p&gt;
-Si falla A1
&lt;p&gt;Este es el desarrollo plano de un cilindro.&lt;/p&gt;
-Si falla A3
&lt;p&gt;Este es el desarrollo plano de un prisma cuadrangular.&lt;/p&gt;
-Si falla A4
&lt;p&gt;Este es el desarrollo plano de una pirámide cuadrangular.&lt;/p&gt;
-Si falla A5
&lt;p&gt;Este es el desarrollo plano de un prisma pentagonal.&lt;/p&gt;
-Si falla A6
&lt;p&gt;Este es el desarrollo plano de una pirámide hexagonal.&lt;/p&gt;</t>
    </r>
  </si>
  <si>
    <t>{"id":"M3-G-18a-I-2","stimulus":"&lt;p&gt;Selecciona el desarrollo plano del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t>
  </si>
  <si>
    <t>Escribe debajo de cada desarrollo plano el nombre de la figura representada.
M3-G-12c-1 | M3-G-12c-2
{{A1}} | {{A2}}</t>
  </si>
  <si>
    <t>(Imagen1) | {{A1}} (Imagen2) | {{A2}}</t>
  </si>
  <si>
    <t>A1="Cilindro"
A2="Cono"</t>
  </si>
  <si>
    <t>Los cilindros tienen dos bases, mientras que los conos tienen una.</t>
  </si>
  <si>
    <t>&lt;p&gt;Los cilindros tienen dos bases, mientras que los conos tienen una.&lt;/p&gt;</t>
  </si>
  <si>
    <t>{"id":"M3-G-18a-E-1","stimulus":"&lt;p&gt;Escribe debajo de cada desarrollo plano el nombre de la figura representada.&lt;/p&gt;","template":"&lt;table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una.&lt;/p&gt;","seed":{"parameters":[],"calculated":[{"name":"A1","label":"{{function}}","function":"Cilindro"},{"name":"A2","label":"{{function}}","function":"Cono"}],"uniques":true},"algorithm":{"name":"calculateOperation","template":"Cloze with text"}}</t>
  </si>
  <si>
    <t>Escribe debajo de cada desarrollo plano el nombre de la figura representada.
M3-G-12c-2 | M3-G-12c-1
{{A1}} | {{A2}}</t>
  </si>
  <si>
    <t>A1="Cono"
A2="Cilindro"</t>
  </si>
  <si>
    <t>{"id":"M3-G-18a-E-2","stimulus":"&lt;p&gt;Escribe debajo de cada desarrollo plano el nombre de la figura representada.&lt;/p&gt;","template":"&lt;table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una.&lt;/p&gt;","seed":{"parameters":[],"calculated":[{"name":"A1","label":"{{function}}","function":"Cono"},{"name":"A2","label":"{{function}}","function":"Cilindro"}],"uniques":true},"algorithm":{"name":"calculateOperation","template":"Cloze with text"}}</t>
  </si>
  <si>
    <t>M3-EyP-1a</t>
  </si>
  <si>
    <t>Recoge datos en una tabla</t>
  </si>
  <si>
    <t>¿Qué tabla de frecuencias recoge estos valores?
(recuadrar estos números en una tabla sin cabecera y sin lineas interiores)
{{Q2}}   {{Q1}}   {{Q4}}   {{Q4}}   {{Q1}}
{{Q4}}   {{Q3}}   {{Q2}}   {{Q4}}   {{Q3}}
{{A1}}*
{{A2}}
{{A3}}
{{A4}}
{{A5}}
(se muestran 3 opciones, una es correcta)
{{A1}}:
Tabla
Valores    I   Frecuencia absoluta
{{Q1}}      I     2
{{Q2}}      I     2
{{Q3}}      I     2
{{Q4}}      I     4
{{A2}} = 
Tabla
Valores  I   Frecuencia absoluta
{{Q1}}    I     {{Q1}}
{{Q2}}    I     {{Q2}}
{{Q3}}    I    {{Q3}}
{{Q4}}    I     {{Q4}}
{{A3}} = 
Tabla
Valores  I   Frecuencia absoluta
{{Q1}}    I     4
{{Q2}}    I     2
{{Q3}}    I    2
{{Q4}}    I     2
{{A4}} = 
Tabla
Valores  I   Frecuencia absoluta
{{Q1}}    I     2
{{Q2}}    I    4
{{Q3}}    I    2
{{Q4}}    I     2
{{A5}} = 
Tabla
Valores  I   Frecuencia absoluta
   2          |    {{Q1}}
   2          |    {{Q2}}
   2          |    {{Q3}}
   4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</si>
  <si>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</si>
  <si>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La frecuencia absoluta de un dato es el número de veces que este se repite.</t>
  </si>
  <si>
    <t>&lt;p&gt;La frecuencia absoluta es un número que indica la cantidad de veces que un dato se repite. Por ejemplo, el valor {{Q2}} aparece repetido dos veces, por lo que su frecuencia absoluta es 2.&lt;/p&gt;</t>
  </si>
  <si>
    <t>Estadística y probabilidad</t>
  </si>
  <si>
    <t>{"id":"M3-EyP-1a-I-1","stimulus":"&lt;p&gt;¿Qué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dos veces, por lo que su frecuencia absoluta es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t>
  </si>
  <si>
    <t>¿Qué tabla de frecuencias recoge estos valores?
(recuadrar estos números en una tabla sin cabecera y sin líneas interiores)
{{Q2}}   {{Q3}}   {{Q2}}   {{Q4}}   {{Q1}}
{{Q3}}   {{Q3}}   {{Q2}}   {{Q4}}   {{Q3}}
{{A1}}*
{{A3}}
{{A4}}
{{A5}}
(se muestran 3 opciones, una es correcta)
{{A1}}:
Tabla
Valores  I   Frecuencia absoluta
{{Q1}}    I     1
{{Q2}}    I     3
{{Q3}}    I     4
{{Q4}}    I     2
{{A2}}:
Tabla
Valores  I   Frecuencia absoluta
{{Q1}}    I     {{Q1}}
{{Q2}}    I     {{Q2}}
{{Q3}}    I     {{Q3}}
{{Q4}}    I     {{Q4}}
{{A3}} = 
Tabla
Valores  I   Frecuencia absoluta
{{Q1}}    I     1
{{Q2}}    I     2
{{Q3}}    I     4
{{Q4}}    I     3
{{A4}} = 
Tabla
Valores   I   Frecuencia absoluta
{{Q1}}    I     2
{{Q2}}    I     1
{{Q3}}    I     4
{{Q4}}    I     3
{{A5}} = 
Tabla
Valores  I   Frecuencia absoluta
    1         |    {{Q1}}
    3         |    {{Q2}}
    4         |    {{Q3}}
    2         |    {{Q4}}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</si>
  <si>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</si>
  <si>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&lt;p&gt;La frecuencia absoluta es un número que indica la cantidad de veces que un dato se repite. Por ejemplo, el valor {{Q2}} aparece repetido tres veces, por lo que su frecuencia absoluta es 3.&lt;/p&gt;</t>
  </si>
  <si>
    <t>{"id":"M3-EyP-1a-I-2","stimulus":"&lt;p&gt;¿Qué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tres veces, por lo que su frecuencia absoluta es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t>
  </si>
  <si>
    <t>Observa los datos en el recuadro y completa la tabla de frecuencias.
(recuadrar estos números en una tabla sin cabecera y sin linea interior)
{{Q1}}   {{Q3}}   {{Q4}}   {{Q3}}   {{Q1}} 
{{Q3}}   {{Q2}}   {{Q2}}   {{Q4}}   {{Q1}} 
Tabla:
Valores I Frecuencia absoluta
{{Q1}}   I    {{A1}}
{{Q2}}   I    {{A2}}
{{Q3}}   I    {{A3}}
{{Q4}}   I    {{A4}}</t>
  </si>
  <si>
    <r>
      <rPr>
        <rFont val="Calibri"/>
        <color theme="1"/>
        <sz val="12.0"/>
      </rPr>
      <t xml:space="preserve">Q1: Mín: 1; Máx: </t>
    </r>
    <r>
      <rPr>
        <rFont val="Calibri"/>
        <color theme="1"/>
        <sz val="12.0"/>
      </rPr>
      <t>12</t>
    </r>
    <r>
      <rPr>
        <rFont val="Calibri"/>
        <color theme="1"/>
        <sz val="12.0"/>
      </rPr>
      <t xml:space="preserve">; Step: 1
Q2: Mín: </t>
    </r>
    <r>
      <rPr>
        <rFont val="Calibri"/>
        <color theme="1"/>
        <sz val="12.0"/>
      </rPr>
      <t>1</t>
    </r>
    <r>
      <rPr>
        <rFont val="Calibri"/>
        <color theme="1"/>
        <sz val="12.0"/>
      </rPr>
      <t xml:space="preserve">; Máx: </t>
    </r>
    <r>
      <rPr>
        <rFont val="Calibri"/>
        <color theme="1"/>
        <sz val="12.0"/>
      </rPr>
      <t>12</t>
    </r>
    <r>
      <rPr>
        <rFont val="Calibri"/>
        <color theme="1"/>
        <sz val="12.0"/>
      </rPr>
      <t xml:space="preserve">; Step: 1
Q3: Mín: </t>
    </r>
    <r>
      <rPr>
        <rFont val="Calibri"/>
        <color theme="1"/>
        <sz val="12.0"/>
      </rPr>
      <t>1</t>
    </r>
    <r>
      <rPr>
        <rFont val="Calibri"/>
        <color theme="1"/>
        <sz val="12.0"/>
      </rPr>
      <t xml:space="preserve">; Máx: </t>
    </r>
    <r>
      <rPr>
        <rFont val="Calibri"/>
        <color theme="1"/>
        <sz val="12.0"/>
      </rPr>
      <t>12</t>
    </r>
    <r>
      <rPr>
        <rFont val="Calibri"/>
        <color theme="1"/>
        <sz val="12.0"/>
      </rPr>
      <t xml:space="preserve">; Step: 1
Q4: Mín: </t>
    </r>
    <r>
      <rPr>
        <rFont val="Calibri"/>
        <color theme="1"/>
        <sz val="12.0"/>
      </rPr>
      <t>1</t>
    </r>
    <r>
      <rPr>
        <rFont val="Calibri"/>
        <color theme="1"/>
        <sz val="12.0"/>
      </rPr>
      <t xml:space="preserve">; Máx: 12; Step: 1
</t>
    </r>
    <r>
      <rPr>
        <rFont val="Calibri"/>
        <color theme="1"/>
        <sz val="12.0"/>
      </rPr>
      <t>(uniques: true)</t>
    </r>
  </si>
  <si>
    <t>A1 = 3
A2 = 2
A3 = 3
A4 = 2</t>
  </si>
  <si>
    <t>&lt;p&gt;La frecuencia absoluta es un número que indica la cantidad de veces que un dato se repite. Por ejemplo, el valor {{Q1}} aparece repetido tres veces, por lo que su frecuencia absoluta es 3.&lt;/p&gt;</t>
  </si>
  <si>
    <t>{"id":"M3-EyP-1a-E-1","stimulus":"&lt;p&gt;Observa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tres veces, por lo que su frecuencia absoluta es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t>
  </si>
  <si>
    <t>Observa los datos en el recuadro y completa la tabla de frecuencias.
(recuadrar estos números en una tabla sin cabecera y sin linea interior)
{{Q1}}   {{Q3}}   {{Q4}}   {{Q3}}   {{Q2}} 
{{Q1}}   {{Q3}}   {{Q2}}   {{Q3}}   {{Q2}}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</si>
  <si>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</si>
  <si>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2
A2 = 3
A3 = 4
A4 = 1</t>
  </si>
  <si>
    <t>&lt;p&gt;La frecuencia absoluta es un número que indica la cantidad de veces que un dato se repite. Por ejemplo, el valor {{Q1}} aparece repetido dos veces, por lo que su frecuencia absoluta es 2.&lt;/p&gt;</t>
  </si>
  <si>
    <t>{"id":"M3-EyP-1a-E-2","stimulus":"&lt;p&gt;Observa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dos veces, por lo que su frecuencia absoluta es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t>
  </si>
  <si>
    <t>Observa los datos en el recuadro y completa la tabla de frecuencias.
(recuadrar estos números en una tabla sin cabecera y sin linea interior)
{{Q4}}   {{Q3}}   {{Q4}}   {{Q3}}   {{Q2}} 
{{Q3}}   {{Q3}}   {{Q2}}   {{Q3}}   {{Q1}} 
Tabla:
Valores I Frecuencia absoluta
{{Q1}}    I    {{A1}}
{{Q2}}    I    {{A2}}
{{Q3}}    I    {{A3}}
{{Q4}}    I    {{A4}}</t>
  </si>
  <si>
    <r>
      <rPr>
        <rFont val="Calibri"/>
        <color theme="1"/>
        <sz val="12.0"/>
      </rPr>
      <t xml:space="preserve">Q1: Mín: 1; Máx: </t>
    </r>
    <r>
      <rPr>
        <rFont val="Calibri"/>
        <color theme="1"/>
        <sz val="12.0"/>
      </rPr>
      <t>15</t>
    </r>
    <r>
      <rPr>
        <rFont val="Calibri"/>
        <color theme="1"/>
        <sz val="12.0"/>
      </rPr>
      <t xml:space="preserve">; Step: 1
Q2: Mín: </t>
    </r>
    <r>
      <rPr>
        <rFont val="Calibri"/>
        <color theme="1"/>
        <sz val="12.0"/>
      </rPr>
      <t>1</t>
    </r>
    <r>
      <rPr>
        <rFont val="Calibri"/>
        <color theme="1"/>
        <sz val="12.0"/>
      </rPr>
      <t xml:space="preserve">; Máx: </t>
    </r>
    <r>
      <rPr>
        <rFont val="Calibri"/>
        <color theme="1"/>
        <sz val="12.0"/>
      </rPr>
      <t>15</t>
    </r>
    <r>
      <rPr>
        <rFont val="Calibri"/>
        <color theme="1"/>
        <sz val="12.0"/>
      </rPr>
      <t xml:space="preserve">; Step: 1
Q3: Mín: </t>
    </r>
    <r>
      <rPr>
        <rFont val="Calibri"/>
        <color theme="1"/>
        <sz val="12.0"/>
      </rPr>
      <t>1</t>
    </r>
    <r>
      <rPr>
        <rFont val="Calibri"/>
        <color theme="1"/>
        <sz val="12.0"/>
      </rPr>
      <t xml:space="preserve">; Máx: </t>
    </r>
    <r>
      <rPr>
        <rFont val="Calibri"/>
        <color theme="1"/>
        <sz val="12.0"/>
      </rPr>
      <t>15</t>
    </r>
    <r>
      <rPr>
        <rFont val="Calibri"/>
        <color theme="1"/>
        <sz val="12.0"/>
      </rPr>
      <t xml:space="preserve">; Step: 1
Q4: Mín: </t>
    </r>
    <r>
      <rPr>
        <rFont val="Calibri"/>
        <color theme="1"/>
        <sz val="12.0"/>
      </rPr>
      <t>1</t>
    </r>
    <r>
      <rPr>
        <rFont val="Calibri"/>
        <color theme="1"/>
        <sz val="12.0"/>
      </rPr>
      <t xml:space="preserve">; Máx: 15; Step: 1
</t>
    </r>
    <r>
      <rPr>
        <rFont val="Calibri"/>
        <color theme="1"/>
        <sz val="12.0"/>
      </rPr>
      <t>(uniques: true)</t>
    </r>
  </si>
  <si>
    <t>A1 = 1
A2 = 2
A3 = 5
A4 = 2</t>
  </si>
  <si>
    <t>&lt;p&gt;La frecuencia absoluta es un número que indica la cantidad de veces que un dato se repite. Por ejemplo, el valor {{Q1}} aparece repetido una vez, por lo que su frecuencia absoluta es 1.&lt;/p&gt;</t>
  </si>
  <si>
    <t>{"id":"M3-EyP-1a-E-3","stimulus":"&lt;p&gt;Observa los datos en el recuadro y completa la tabla de frecuencias.&lt;/p&gt;&lt;div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una vez, por lo que su frecuencia absoluta es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t>
  </si>
  <si>
    <t>Un oftalmólogo ha apuntado el color de ojos de sus pacientes. Observa estos datos y completa la tabla de frecuencias.
(recuadrar los datos de abajo)
{{Q1}}   {{Q2}}   {{Q1}}   {{Q3}}
{{Q1}}   {{Q1}}   {{Q2}}   {{Q2}}
{{Q1}}   {{Q3}}   {{Q3}}   {{Q3}}
{{Q1}}   {{Q1}}   {{Q1}}   {{Q2}}
Tabla:
Color de ojos   I Frecuencia absoluta
{{Q1}}                I    {{A1}}
{{Q2}}                I    {{A2}}
{{Q3}}                I    {{A3}}</t>
  </si>
  <si>
    <t>Q1: "Azules", "Marrones", "Verdes"
Q2: "Azules", "Marrones", "Verdes"
Q3: "Azules", "Marrones", "Verdes"</t>
  </si>
  <si>
    <t>A1 = 8
A2 = 4
A3 = 4</t>
  </si>
  <si>
    <t>&lt;p&gt;La frecuencia absoluta es un número que indica la cantidad de veces que un dato se repite. Por ejemplo, el valor &lt;i&gt;{{Q1}}&lt;/i&gt; aparece repetido ocho veces, entonces su frecuencia absoluta es 8.&lt;/p&gt;</t>
  </si>
  <si>
    <t>{"id":"M3-EyP-1a-A-1","stimulus":"&lt;p&gt;Un oftalmólogo ha apuntado el color de ojos de sus pacientes. Observa estos datos y completa la tabla de frecuencias.&lt;/p&gt;&lt;div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middle;\"&gt;Color de ojos&lt;/td&gt;&lt;td style=\"width: 50%; text-align: center; color: white; font-weight: bold; background-color: #9FC1FD;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ocho veces, entonces su frecuencia absoluta es 8.&lt;/p&gt;","seed":{"parameters":[{"name":"Q1","label":null,"list":["Azules","Marrones","Verdes"]},{"name":"Q2","label":null,"list":["Azules","Marrones","Verdes"]},{"name":"Q3","label":null,"list":["Azules","Marrones","Verdes"]}],"calculated":[{"name":"A1","label":"{{function}}","function":"8"},{"name":"A2","label":"{{function}}","function":"4"},{"name":"A3","label":"{{function}}","function":"4"}],"uniques":true},"algorithm":{"name":"calculateOperation","params":{"method":"equivLiteral","keyboard":"NUMERICAL"}}}</t>
  </si>
  <si>
    <t>César ha encuestado a sus amigos para saber cuál es su infusión favorita. Observa estos datos y completa la tabla de frecuencias.
(recuadrar los datos de abajo)
{{Q1}}  {{Q1}} {{Q2}}  {{Q3}}
{{Q2}}  {{Q1}}  {{Q2}} {{Q2}}
{{Q2}}  {{Q2}}  {{Q1}} {{Q3}}
{{Q1}}  {{Q2}}   {{Q3}}  {{Q3}}
Tabla:
 Infusión     I    Frecuencia absoluta
   {{Q1}}       I    {{A1}}
   {{Q2}}       I    {{A2}}
   {{Q3}}       I    {{A3}}</t>
  </si>
  <si>
    <t>Q1: "Té", "Café", "Manzanilla"
Q2: "Té", "Café", "Manzanilla"
Q3: "Té", "Café", "Manzanilla"</t>
  </si>
  <si>
    <t>A1 = 5
A2 = 7
A3 = 4</t>
  </si>
  <si>
    <t>&lt;p&gt;La frecuencia absoluta es un número que indica la cantidad de veces que un dato se repite. Por ejemplo, el valor &lt;i&gt;{{Q1}}&lt;/i&gt; aparece repetido cinco veces, entonces su frecuencia absoluta es 5.&lt;/p&gt;</t>
  </si>
  <si>
    <t>{"id":"M3-EyP-1a-A-2","stimulus":"&lt;p&gt;César ha encuestado a sus amigos para saber cuál es su infusión favorita. Observa estos datos y completa la tabla de frecuencias.&lt;/p&gt;&lt;div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middle;\"&gt;Infusión&lt;/td&gt;&lt;td style=\"width: 50%; text-align: center; color: white; font-weight: bold; background-color: #FEA487;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cinco veces, entonces su frecuencia absoluta es 5.&lt;/p&gt;","seed":{"parameters":[{"name":"Q1","label":null,"list":["Té","Café","Manzanilla"]},{"name":"Q2","label":null,"list":["Té","Café","Manzanilla"]},{"name":"Q3","label":null,"list":["Té","Café","Manzanilla"]}],"calculated":[{"name":"A1","label":"{{function}}","function":"5"},{"name":"A2","label":"{{function}}","function":"7"},{"name":"A3","label":"{{function}}","function":"4"}],"uniques":true},"algorithm":{"name":"calculateOperation","params":{"method":"equivLiteral","keyboard":"NUMERICAL"}}}</t>
  </si>
  <si>
    <t>Estas son las notas de una prueba de Matemáticas en 3.º de primaria. A partir de ellas, completa la tabla de frecuencias.
(recuadrar los datos de abajo)
{{Q1}}  {{Q2}}  {{Q3}}  {{Q2}}
{{Q2}}  {{Q1}}  {{Q3}}  {{Q2}}
{{Q1}}  {{Q2}}  {{Q2}}  {{Q3}}
{{Q2}}  {{Q3}} {{Q3}}  {{Q1}}
Tabla:
 Nota    I Frecuencia absoluta
{{Q1}}   I    {{A1}}
{{Q2}}   I    {{A2}}
{{Q3}}   I    {{A3}}</t>
  </si>
  <si>
    <t>Q1: Mín: 5; Máx: 10; Step: 1
Q2: Mín: 5; Máx: 10; Step: 1
Q3: Mín: 5; Máx: 10; Step: 1
(uniques: true)</t>
  </si>
  <si>
    <t>A1 = 4
A2 = 7
A3 = 5</t>
  </si>
  <si>
    <t>&lt;p&gt;La frecuencia absoluta es un número que indica la cantidad de veces que un dato se repite. Por ejemplo, el valor {{Q1}} aparece repetido cuatro veces, entonces su frecuencia absoluta es 4.&lt;/p&gt;</t>
  </si>
  <si>
    <t>{"id":"M3-EyP-1a-A-3","stimulus":"&lt;p&gt;Estas son las notas de una prueba de Matemáticas en 3.º de primaria. A partir de ellas, completa la tabla de frecuencias.&lt;/p&gt;&lt;div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{{Q1}} aparece repetido cuatro veces, entonces su frecuencia absoluta es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t>
  </si>
  <si>
    <t>M3-EyP-5a</t>
  </si>
  <si>
    <t>Identifica datos cualitativos y cuantitativos</t>
  </si>
  <si>
    <t>Escoge qué valores de los siguientes son numéricos.
{{A1}}*
{{A2}}*
{{A3}}
(Se ven 3, 2 correctas)</t>
  </si>
  <si>
    <t xml:space="preserve">No </t>
  </si>
  <si>
    <t>A1 = "La altura de un niño", "Los puntos obtenidos en un juego", "Los años de una persona", "La cantidad de seguidores de un &lt;i&gt;influencer&lt;/i&gt;", "La cantidad de galletas en una bolsa", "La cantidad de peces en un acuario", "El precio de una videoconsola"
A2 = "La distancia entre dos ciudades", "El precio de un móvil", "La cantidad de personas que asisten a un evento", "La cantidad de visitas a una plataforma de vídeo", "El tiempo que dura una carrera de ciclistas"
A3 = "El aroma de un perfume", "El sabor de un helado", "El color de los ojos", "El olor de las flores", "El sabor de una fruta", "La golosina preferida de un niño", "El género de tela empleado en un vestido de boda", "El color del pelo", "La especia que da sabor a un plato".</t>
  </si>
  <si>
    <t>Los datos numéricos representan cantidades, al contrario que los no numéricos.</t>
  </si>
  <si>
    <t>&lt;p&gt;Los datos numéricos representan cantidades, al contrario que los no numéricos. Por ejemplo, la altura de un animal es &lt;b&gt;numérica&lt;/b&gt; porque solo puede describirse con números.&lt;/p&gt;
Sin TE particular</t>
  </si>
  <si>
    <t>{
    "id": "M3-EyP-5a-I-1",
    "stimulus": "&lt;p&gt;Escoge qué valores de los siguientes son numéricos.&lt;/p&gt;",
    "feedback": "&lt;p&gt;Los datos numéricos representan cantidades, al contrario que los no numéricos. Por ejemplo, la altura de un animal es &lt;b&gt;numérica&lt;/b&gt; porque solo puede describirse con números.&lt;/p&gt;",
    "hint": "&lt;p&gt;Los datos numéricos representan cantidades, al contrario que los no numéricos.&lt;/p&gt;",
    "seed": {
        "parameters": [
            {
                "name": "Q1",
                "list": [
                    "La altura de un niño",
                    "Los puntos obtenidos en un juego",
                    "Los años de una persona",
                    "La cantidad de seguidores de un &lt;i&gt;influencer&lt;/i&gt;",
                    "La cantidad de galletas en una bolsa",
                    "La cantidad de peces en un acuario",
                    "El precio de una videoconsola"
                ]
            },
            {
                "name": "Q2",
                "list": [
                    "La distancia entre dos ciudades",
                    "El precio de un móvil",
                    "La cantidad de personas que asisten a un evento",
                    "La cantidad de visitas a una plataforma de vídeo",
                    "El tiempo que dura una carrera de ciclistas"
                ]
            },
            {
                "name": "Q3",
                "list": [
                    "El aroma de un perfume",
                    "El sabor de un helado",
                    "El color de los ojos",
                    "El olor de las flores",
                    "El sabor de una fruta",
                    "La golosina preferida de un niño",
                    "El género de tela empleado en un vestido de boda",
                    "El color del pelo",
                    "La especia que da sabor a un plato"
                ]
            }
        ],
        "calculated": [
            {
                "name": "A1",
                "label": "{{Q1}}"
            },
            {
                "name": "A2",
                "label": "{{Q2}}"
            },
            {
                "name": "A3",
                "label": "{{Q3}}",
                "incorrect": true
            }
        ],
        "uniques": true
    },
    "algorithm": {
        "name": "trueFalse",
        "template": "Multiple choice – multiple response",
        "params": {
            "countCorrect": 2,
            "countIncorrect": 1,
            "showCheckIcon":true
        }
    }
}</t>
  </si>
  <si>
    <t>Escoge qué valores de los siguientes no son numéricos.
{{A1}}*
{{A2}}*
{{A3}}
(Se ven 3, 2 correctas)</t>
  </si>
  <si>
    <t>A1 = "El color de los lápices", "El sabor de un helado", "El color de unos coches", "El diseño de un mantel", "El sabor de un zumo"
A2 = "El aroma de un perfume", "El color de los ojos", "El olor de las flores", "El sabor de una fruta", "La golosina preferida de un niño", "El género de tela empleado en un vestido de boda", "El color del pelo", "La especia que da sabor a un plato".
A3 = "La altura de un niño", "Los puntos obtenidos en un juego", "Los años de una persona", "La cantidad de seguidores de un &lt;i&gt;influencer&lt;/i&gt;", "La cantidad de galletas en una bolsa", "La cantidad de peces en un acuario", "El precio de una videoconsola"</t>
  </si>
  <si>
    <t>&lt;p&gt;Los datos numéricos representan cantidades, al contrario que los no numéricos. Por ejemplo, el color del pelo es una variable &lt;b&gt;no numérica&lt;/b&gt; porque puede describirse como &lt;i&gt;rubio&lt;/i&gt; o &lt;i&gt;moreno&lt;/i&gt;, pero no puede ser &lt;i&gt;tres&lt;/i&gt; ni &lt;i&gt;diez.&lt;/i&gt;
Sin TE particular</t>
  </si>
  <si>
    <t>{"id":"M3-EyP-5a-I-2","stimulus":"&lt;p&gt;Escoge qué valores de los siguientes no son numéricos.&lt;/p&gt;","feedback":"&lt;p&gt;Los datos numéricos representan cantidades, al contrario que los no numéricos. Por ejemplo, el color del pelo es una variable &lt;b&gt;no numérica&lt;/b&gt; porque puede describirse como &lt;i&gt;rubio&lt;/i&gt; o &lt;i&gt;moreno&lt;/i&gt;, pero no puede ser &lt;i&gt;tres&lt;/i&gt; ni &lt;i&gt;diez.&lt;/i&gt;&lt;/p&gt;","hint":"&lt;p&gt;Los datos numéricos representan cantidades, al contrario que los no numéricos.&lt;/p&gt;","seed":{"parameters":[{"name":"Q1","list":["El color de los lápices","El sabor de un helado","El color de unos coches","El diseño de un mantel","El sabor de un zumo"]},{"name":"Q2","list":["El aroma de un perfume","El color de los ojos","El olor de las flores","El sabor de una fruta","La golosina preferida de un niño","El género de tela empleado en un vestido de boda","El color del pelo","La especia que da sabor a un plato"]},{"name":"Q3","list":["La altura de un niño","Los puntos obtenidos en un juego","Los años de una persona","La cantidad de seguidores de un &lt;i&gt;influencer&lt;/i&gt;","La cantidad de galletas en una bolsa","La cantidad de peces en un acuario","El precio de una videoconsola"]}],"calculated":[{"name":"A1","label":"{{Q1}}"},{"name":"A2","label":"{{Q2}}"},{"name":"A3","label":"{{Q3}}","incorrect":true}],"uniques":true},"algorithm":{"name":"trueFalse","template":"Multiple choice – multiple response","params":{"countCorrect":2,"countIncorrect":1,"showCheckIcon":true
        }
    }
}</t>
  </si>
  <si>
    <t>¿Qué tipo de variable estadística es: &lt;i&gt;{{Q1}}?&lt;/i&gt; ¿Es una variable cualitativa o cuantitativa?
Es una variable {{A1}}.</t>
  </si>
  <si>
    <t>Q1 = "El número de capítulos de una serie", "El número de páginas de un libro", "Los días que faltan para un cumpleaños", "El número de caramelos en una bolsa", "La altura de los árboles del parque", "Las velas en una tarta", "La edad de los estudiantes de un curso", "La cantidad de lápices de colores en un estuche", "La cantidad de personas en una sala de cine", "El número de coches en un aparcamiento", "El tiempo que emplea un autobús en recorrer la ciudad"</t>
  </si>
  <si>
    <t>A1 = "cuantitativa"</t>
  </si>
  <si>
    <t>Las variables cuantitativas representan cantidades, mientras que las variables cualitativas, no.</t>
  </si>
  <si>
    <t>&lt;p&gt;Las variables cuantitativas representan cantidades, mientras que las variables cualitativas, no.</t>
  </si>
  <si>
    <t>{"id":"M3-EyP-5a-E-1","stimulus":"&lt;p&gt;¿Qué tipo de variable estadística es: &lt;i&gt;{{Q1}}? &lt;/i&gt;¿Es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número de capítulos de una serie","El número de páginas de un libro","Los días que faltan para un cumpleaños","El número de caramelos en una bolsa","La altura de los árboles del parque","Las velas en una tarta","La edad de los estudiantes de un curso","La cantidad de lápices de colores en un estuche","La cantidad de personas en una sala de cine","El número de coches en un aparcamiento","El tiempo que emplea un autobús en recorrer la ciudad"]}],"calculated":[{"name":"A1","label":"cuantitativa","function":""}],"uniques":true},"algorithm":{"name":"calculateOperation","template":"Cloze with text"}}</t>
  </si>
  <si>
    <t>Q1 = "El aroma de las flores de un jardín", "Los sabores de los helados en una heladería", "Los colores del arco íris", "Los colores de los tarros de pintura", "Los sabores de las especias usadas en un plato", "Los equipos de fútbol de un videojuego", "Los géneros de varias películas", "El nombre de los niños de una clase"</t>
  </si>
  <si>
    <t>A1 = "cualitativa"</t>
  </si>
  <si>
    <t>&lt;p&gt;Las variables cuantitativas representan cantidades, mientras que las variables cualitativas, no.&lt;/p&gt;</t>
  </si>
  <si>
    <t>{"id":"M3-EyP-5a-E-2","stimulus":"&lt;p&gt;¿Qué tipo de variable estadística es: &lt;i&gt;{{Q1}}?&lt;/i&gt; ¿Es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aroma de las flores de un jardín","Los sabores de los helados en una heladería","Los colores del arco íris","Los colores de los tarros de pintura","Los sabores de las especias usadas en un plato","Los equipos de fútbol de un videojuego","Los géneros de varias películas","El nombre de los niños de una clase"]}],"calculated":[{"name":"A1","label":"cualitativa","function":""}],"uniques":true},"algorithm":{"name":"calculateOperation","template":"Cloze with text"}}</t>
  </si>
  <si>
    <t>M3-EyP-1c</t>
  </si>
  <si>
    <t>Interpreta tablas de frecuencias</t>
  </si>
  <si>
    <t>Se ha rellenado esta tabla de frecuencias a partir del número de hermanos y hermanas que tiene cada estudiante de un aula. Selecciona la frase correcta.
Tabla:
Número de hermanos y hermanas   I   Frecuencia absoluta
{{Q1}}                                                      I     {{Q2}}
{{Q3}}                                                      I     {{Q4}}
{{Q5}}                                                      I     {{Q6}}
Hay {{Q2}} estudiantes que tienen {{Q1}} hermanos o hermanas.*
Hay {{Q4}} estudiantes que tienen {{Q3}} hermanos o hermanas.*
Hay {{Q6}} estudiantes que tienen {{Q5}} hermanos o hermanas.*
Hay {{Q1}} estudiantes que tienen {{Q2}} hermanos o hermanas.
Hay {{Q3}} estudiantes que tienen {{Q4}} hermanos o hermanas.
Hay {{Q5}} estudiantes que tienen {{Q6}} hermanos o hermanas.
Hay {{Q2}} estudiantes que tienen {{Q3}} hermanos o hermanas.
Hay {{Q4}} estudiantes que tienen {{Q5}} hermanos o hermanas.
Hay {{Q6}} estudiantes que tienen {{Q1}} hermanos o hermanas.
(se ven 3, una es correcta)</t>
  </si>
  <si>
    <t>Q1: Mín = 2; Máx = 10; Step = 1
Q2: Mín = 2; Máx = 10; Step = 1
Q3: Mín = 2; Máx = 10; Step = 1
Q4: Mín = 2; Máx = 10; Step = 1
Q5: Mín = 2; Máx = 10; Step = 1
Q6: Mín = 2; Máx = 10; Step = 1</t>
  </si>
  <si>
    <t>La frecuencia absoluta es el número de veces que se repite un valor.</t>
  </si>
  <si>
    <t>&lt;p&gt;La frecuencia absoluta es el número de veces que se repite un valor. En este caso, que {{Q1}} tenga una frecuencia absoluta de {{Q2}} significa que {{Q2}} estudiantes tienen {{Q1}} hermanos o hermanas.&lt;/p&gt;
- Si falla A4:
&lt;p&gt;En realidad, {{Q2}} estudiantes tienen {{Q1}} hermanos o hermanas.&lt;/p&gt;
- Si falla A5:
&lt;p&gt;En realidad, {{Q4}} estudiantes tienen {{Q3}} hermanos o hermanas.&lt;/p&gt;
- Si falla A6:
&lt;p&gt;En realidad, {{Q6}} estudiantes tienen {{Q5}} hermanos o hermanas.&lt;/p&gt;
- Si falla A7:
&lt;p&gt;En realidad, {{Q2}} estudiantes tienen {{Q1}} hermanos o hermanas.&lt;/p&gt;
- Si falla A8:
&lt;p&gt;En realidad, {{Q4}} estudiantes tienen {{Q3}} hermanos o hermanas.&lt;/p&gt;
- Si falla A9:
&lt;p&gt;En realidad, {{Q6}} estudiantes tienen {{Q5}} hermanos o hermanas.&lt;/p&gt;</t>
  </si>
  <si>
    <t>{
    "id": "M3-EyP-1c-I-1",
    "stimulus": "&lt;p&gt;Se ha rellenado esta tabla de frecuencias a partir del número de hermanos y hermanas que tiene cada estudiante de un aula. Selecciona la frase correcta.&lt;/p&gt;&lt;p&gt;&lt;table style=\"width: 100%;\"&gt;&lt;tbody&gt;&lt;tr&gt;&lt;td style=\"width: 50%; vertical-align: middle; text-align: center; background-color: #72D2CD;\"&gt;&lt;span style=\"color: rgb(255, 255, 255);\"&gt;Número de hermanos y hermanas &lt;/span&gt;&lt;/td&gt;&lt;td style=\"width: 50%; vertical-align: middle; text-align: center; background-color: #72D2CD;\"&gt;&lt;span style=\"color: rgb(255, 255, 255);\"&gt;Frecuencia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"&lt;p&gt;La frecuencia absoluta es el número de veces que se repite un valor.&lt;/p&gt;",
    "feedback": "&lt;p&gt;La frecuencia absoluta es el número de veces que se repite un valor. En este caso, que {{Q1}} tenga una frecuencia absoluta de {{Q2}} significa que {{Q2}} estudiantes tienen {{Q1}} hermanos o hermanas.&lt;/p&gt;",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"Hay {{Q2}} estudiantes que tienen {{Q1}} hermanos o hermanas.",
                "function": ""
            },
            {
                "name": "A2",
                "label": "Hay {{Q4}} estudiantes que tienen {{Q3}} hermanos o hermanas.",
                "function": ""
            },
            {
                "name": "A3",
                "label": "Hay {{Q6}} estudiantes que tienen {{Q5}} hermanos o hermanas.",
                "function": ""
            },
            {
                "name": "A4",
                "label": "Hay {{Q1}} estudiantes que tienen {{Q2}} hermanos o hermanas.",
                "function": "",
                "feedback": "&lt;p&gt;En realidad, {{Q2}} estudiantes tienen {{Q1}} hermanos o hermanas.&lt;/p&gt;",
                "incorrect": true
            },
            {
                "name": "A5",
                "label": "Hay {{Q3}} estudiantes que tienen {{Q4}} hermanos o hermanas.",
                "function": "",
                "feedback": "&lt;p&gt;En realidad, {{Q4}} estudiantes tienen {{Q3}} hermanos o hermanas.&lt;/p&gt;",
                "incorrect": true
            },
            {
                "name": "A6",
                "label": "Hay {{Q5}} estudiantes que tienen {{Q6}} hermanos o hermanas.",
                "function": "",
                "feedback": "&lt;p&gt;En realidad, {{Q6}} estudiantes tienen {{Q5}} hermanos o hermanas.&lt;/p&gt;",
                "incorrect": true
            },
            {
                "name": "A7",
                "label": "Hay {{Q2}} estudiantes que tienen {{Q3}} hermanos o hermanas.",
                "function": "",
                "feedback": "&lt;p&gt;En realidad, {{Q2}} estudiantes tienen {{Q1}} hermanos o hermanas.&lt;/p&gt;",
                "incorrect": true
            },
            {
                "name": "A8",
                "label": "Hay {{Q4}} estudiantes que tienen {{Q5}} hermanos o hermanas.",
                "function": "",
                "feedback": "&lt;p&gt;En realidad, {{Q4}} estudiantes tienen {{Q3}} hermanos o hermanas.&lt;/p&gt;",
                "incorrect": true
            },
            {
                "name": "A9",
                "label": "Hay {{Q6}} estudiantes que tienen {{Q1}} hermanos o hermanas.",
                "function": "",
                "feedback": "&lt;p&gt;En realidad, {{Q6}} estudiantes tienen {{Q5}} hermanos o hermanas.&lt;/p&gt;",
                "incorrect": true
            }
        ],
        "uniques": true
    },
    "algorithm": {
        "name": "trueFalse",
        "template": "Multiple choice – standard",
        "params": {
            "countCorrect": 1,
            "countIncorrect": 2,
            "showCheckIcon":true
        }
    }
}</t>
  </si>
  <si>
    <t>Con la información del número de comensales que había en cada mesa durante una fiesta de cumpleaños, se ha creado esta tabla de frecuencias absolutas. Completa las siguientes oraciones.
Comensales por mesa  I   Frecuencia absoluta
{{Q1}}                               I     {{Q2}}
{{Q3}}                               I     {{Q4}}
{{Q5}}                               I     {{Q6}}
{{Q7}}                               I     {{Q8}}
En {{Q6}} mesas hay {{A1}} comensales.
Las mesas en las que hay {{Q3}} comensales son {{A2}}.</t>
  </si>
  <si>
    <t>Q1: Mín = 2; Máx = 10; Step = 1
Q2: Mín = 2; Máx = 10; Step = 1
Q3: Mín = 2; Máx = 10; Step = 1
Q4: Mín = 2; Máx = 10; Step = 1
Q5: Mín = 2; Máx = 10; Step = 1
Q6: Mín = 2; Máx = 10; Step = 1
Q7: Mín = 2; Máx = 10; Step = 1
Q8: Mín = 2; Máx = 10; Step = 1</t>
  </si>
  <si>
    <t>A1 = {{Q5}}
A2 = {{Q4}}</t>
  </si>
  <si>
    <t>&lt;p&gt;La frecuencia absoluta es el número de veces que se repite un valor. Por ejemplo, que {{Q5}} tenga una frecuencia absoluta de {{Q6}} significa que hay {{Q6}} mesas en las que se han sentado {{Q5}} comensales.&lt;/p&gt;
Sin TE particular</t>
  </si>
  <si>
    <t>{"id":"M3-EyP-1c-E-1","stimulus":"&lt;p&gt;Con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{{Q6}} mesas hay {{response}} comensales.&lt;/p&gt;&lt;p&gt;Las mesas en las que hay {{Q3}} comensales son {{response}}.&lt;/p&gt;","hint":"&lt;p&gt;La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</si>
  <si>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Con la información del número de comensales que había en cada mesa durante una fiesta de cumpleaños, se ha creado esta tabla de frecuencias absolutas. Completa las siguientes oraciones.
Comensales por mesa  I   Frecuencia absoluta
{{Q1}}                               I     {{Q2}}
{{Q3}}                               I     {{Q4}}
{{Q5}}                               I     {{Q6}}
{{Q7}}                               I     {{Q8}}
En {{Q2}} mesas hay {{A1}} comensales.
Las mesas en las que hay {{Q7}} comensales son {{A2}}.</t>
  </si>
  <si>
    <t>A1 = {{Q1}}
A2 = {{Q8}}</t>
  </si>
  <si>
    <t>{"id":"M3-EyP-1c-E-2","stimulus":"&lt;p&gt;Con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{{Q2}} mesas hay {{response}} comensales.&lt;/p&gt;&lt;p&gt;Las mesas en las que hay {{Q7}} comensales son {{response}}.&lt;/p&gt;","hint":"&lt;p&gt;La frecuencia absoluta es el número de veces que se repite un valor.&lt;/p&gt;","feedback":"&lt;p&gt;La frecuencia absoluta es el número de veces que se repite un valor. Por ejemplo, que {{Q1}} tenga una frecuencia absoluta de {{Q2}} significa que hay {{Q2}} mesas en las que se han sentado {{Q1}}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</si>
  <si>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Axel ha anotado en esta tabla de frecuencias los géneros de las {{T1}} primeras canciones de su lista de reproducción. Escribe cuántas canciones ha escuchado de estos géneros.
Tabla:
Género | Frecuencia absoluta 
{{Q5}}    |     {{Q1}}  
{{Q6}}    |     {{Q2}} 
{{Q7}}    |     {{Q3}}
{{Q8}}    |     {{Q4}}
Ha escuchado {{A1}} canciones de {{Q6}}.
Ha escuchado {{A2}} canciones de {{Q8}}.</t>
  </si>
  <si>
    <r>
      <rPr>
        <rFont val="Calibri"/>
        <color theme="1"/>
        <sz val="12.0"/>
      </rPr>
      <t xml:space="preserve">Q1: Mín: 1; Máx: 15; Step: 1
Q2: Mín: 1; Máx: 15; Step: 1
Q3: Mín: 1; Máx: 15; Step: 1
Q4: Mín: 1; Máx: 15; Step: 1
Q5-Q8: "&lt;i&gt;rock&lt;/i&gt;", "pop", "electrónica", "&lt;i&gt;jazz&lt;/i&gt;", "clásica"
</t>
    </r>
    <r>
      <rPr>
        <rFont val="Calibri"/>
        <b/>
        <color rgb="FF4285F4"/>
        <sz val="12.0"/>
      </rPr>
      <t>(uniques: true)</t>
    </r>
  </si>
  <si>
    <t>T1 = {{Q1}}+{{Q2}}+{{Q3}}+{{Q4}}
A1 = {{Q2}}
A2 = {{Q4}}</t>
  </si>
  <si>
    <t>&lt;p&gt;La frecuencia absoluta es el número de veces que un valor se repite. En este caso, si se quisiera saber cuántas canciones de {{Q7}} ha escuchado Axel, la solución sería {{Q3}}.&lt;/p&gt;</t>
  </si>
  <si>
    <t>{"id":"M3-EyP-1c-A-1","stimulus":"&lt;p&gt;Axel ha anotado en esta tabla de frecuencias los géneros de las {{T1}} primeras canciones de su lista de reproducción. Escribe cuántas canciones ha escuchado de estos géneros.&lt;/p&gt;&lt;table style=\"width: 100%;\"&gt;&lt;tbody&gt;&lt;tr&gt;&lt;td style=\"width: 50%; text-align: center; color: black; font-weight: bold; background-color: #FDCB7D; vertical-align: middle;\"&gt;Género&lt;/td&gt;&lt;td style=\"width: 50%; text-align: center; color: black; font-weight: bold; background-color: #FDCB7D; vertical-align: middle;\"&gt;Frecuencia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center;\"&gt;{{Q4}}&lt;/td&gt;&lt;/tr&gt;&lt;/tbody&gt;&lt;/table&gt;","template":"&lt;p&gt;Ha escuchado {{response}} canciones de {{Q6}}.&lt;/p&gt;&lt;p&gt;Ha escuchado {{response}} canciones de {{Q8}}.&lt;/p&gt;","hint":"&lt;p&gt;La frecuencia absoluta de un dato es el número de veces que este se repite.&lt;/p&gt;","feedback":"&lt;p&gt;La frecuencia absoluta es el número de veces que un valor se repite. En este caso, si se quisiera saber cuántas canciones de {{Q7}} ha escuchado Axel, la solución sería {{Q3}}.&lt;/p&gt;","seed":{"parameters":[{"name":"Q1","label":null,"min":1,"max":15,"step":1},{"name":"Q2","label":null,"min":1,"max":15,"step":1},{"name":"Q3","label":null,"min":1,"max":15,"step":1},{"name":"Q4","label":null,"min":1,"max":15,"step":1},{"name":"Q5","label":null,"list":["&lt;i&gt;rock&lt;/i&gt;","pop","electrónica","&lt;i&gt;jazz&lt;/i&gt;","clásica"]},{"name":"Q6","label":null,"list":["&lt;i&gt;rock&lt;/i&gt;","pop","electrónica","&lt;i&gt;jazz&lt;/i&gt;","clásica"]},{"name":"Q7","label":null,"list":["&lt;i&gt;rock&lt;/i&gt;","pop","electrónica","&lt;i&gt;jazz&lt;/i&gt;","clásica"]},{"name":"Q8","label":null,"list":["&lt;i&gt;rock&lt;/i&gt;","pop","electrónica","&lt;i&gt;jazz&lt;/i&gt;","clásica"]}],"calculated":[{"name":"T1","label":"{{function}}","function":"{{Q1}}+{{Q2}}+{{Q3}}+{{Q4}}","temp":true},{"name":"A1","label":"{{function}}","function":"{{Q2}}"},{"name":"A2","label":"{{function}}","function":"{{Q4}}"}],"uniques":true},"algorithm":{"name":"calculateOperation","params":{"method":"equivLiteral","keyboard":"NUMERICAL"}}}</t>
  </si>
  <si>
    <t>En una escuela se va a realizar un concurso artístico. Los organizadores han apuntado las edades de los participantes en esta tabla de frecuencias. ¿Cuántos alumnos se han inscrito?
   Edad        |    Frecuencia absoluta
   {{Q1}}      |      {{Q5}} 
   {{Q2}}      |      {{Q6}} 
   {{Q3}}      |      {{Q7}} 
   {{Q4}}      |      {{Q8}} 
Se han inscrito {{A1}} alumnos.</t>
  </si>
  <si>
    <t>Q1: Mín: 6; Máx: 7; Step: 1
Q2: Mín: 8; Máx: 9; Step: 1
Q3: Mín: 10; Máx: 11; Step: 1
Q4: Mín: 12; Máx: 13; Step: 1
Q5: Mín: 1; Máx: 15; Step: 1
Q6: Mín: 1; Máx: 15; Step: 1
Q7: Mín: 1; Máx: 15; Step: 1
Q8: Mín: 1; Máx: 15; Step: 1
(uniques: false)</t>
  </si>
  <si>
    <t>A1 = {{Q5}}+{{Q6}}+{{Q7}}+{{Q8}}</t>
  </si>
  <si>
    <t>&lt;p&gt;Para calcular la cantidad total de inscritos, hay que sumar las frecuencias absolutas de todas las edades.&lt;/p&gt;&lt;p&gt;Participantes = {{Q5}} + {{Q6}} + {{Q7}} + {{Q8}} = {{A1}}&lt;/p&gt;</t>
  </si>
  <si>
    <t>{"id":"M3-EyP-1c-A-2","stimulus":"&lt;p&gt;En una escuela se va a realizar un concurso artístico. Los organizadores han apuntado las edades de los participantes en esta tabla de frecuencias. ¿Cuántos alumnos se han inscrito?&lt;/p&gt;&lt;table style=\"width: 100%;\"&gt;&lt;tbody&gt;&lt;tr&gt;&lt;td style=\"width: 50%; text-align: center; color: black; font-weight: bold; background-color: #A2E4FA; vertical-align: middle;\"&gt;Edad&lt;/td&gt;&lt;td style=\"width: 50%; text-align: center; color: black; font-weight: bold; background-color: #A2E4FA; vertical-align: middle;\"&gt;Frecuencia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center;\"&gt;{{Q8}}&lt;/td&gt;&lt;/tr&gt;&lt;/tbody&gt;&lt;/table&gt;","template":"&lt;p&gt;Se han inscrito {{response}} alumnos.&lt;/p&gt;","hint":"&lt;p&gt;La frecuencia absoluta es el número de veces que se repite un valor.&lt;/p&gt;","feedback":"&lt;p&gt;Para calcular la cantidad total de inscritos, hay que sumar las frecuencias absolutas de todas las edades.&lt;/p&gt;&lt;p&gt;Participantes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t>
  </si>
  <si>
    <t>En esta tabla de frecuencias se han apuntado los resultados obtenidos al lanzar un dado. Completa las siguientes oraciones.
Tabla:
Resultado | Frecuencia absoluta 
1       |     {{Q1}}  
2       |     {{Q2}} 
3       |     {{Q3}}
4       |     {{Q4}}
5       |     {{Q5}}
6       |     {{Q6}}
El 2 salió {{A1}} veces.
El 6 salió {{A2}} veces.
Se ha tirado el dado {{A3}} veces.</t>
  </si>
  <si>
    <t>A1 = {{Q2}}
A2 = {{Q6}}
A3 = {{Q1}}+{{Q2}}+{{Q3}}+{{Q4}}+{{Q5}}+{{Q6}}</t>
  </si>
  <si>
    <t>&lt;p&gt;La frecuencia absoluta es el número de veces que un valor se repite. En este caso, si se quisiera saber cuántas veces salió el 1, la solución sería {{Q1}}.&lt;/p&gt;</t>
  </si>
  <si>
    <t>{"id":"M3-EyP-1c-A-3","stimulus":"&lt;p&gt;En esta tabla de frecuencias se han apuntado los resultados obtenidos al lanzar un dado. Completa las siguientes oraciones.&lt;/p&gt;&lt;table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middle;\"&gt;Frecuencia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2 salió {{response}} veces.&lt;/p&gt;&lt;p&gt;El 6 salió {{response}} veces.&lt;/p&gt;&lt;p&gt;Se ha tirado el dado {{response}} veces.&lt;/p&gt;","hint":"&lt;p&gt;La frecuencia absoluta es el número de veces que se repite un valor.&lt;/p&gt;","feedback":"&lt;p&gt;La frecuencia absoluta es el número de veces que un valor se repite. En este caso, si se quisiera saber cuántas veces salió el 1, la solución sería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t>
  </si>
  <si>
    <t>M3-EyP-2a</t>
  </si>
  <si>
    <t>Interpreta datos en gráficos de barras y de líneas</t>
  </si>
  <si>
    <t>En este gráfico de barras se han representado las temperaturas máximas en Sevilla durante los primeros días de junio. Indica si las afirmaciones son correctas o no.
Gráfica:
Serie "°C máximos": {{Q1}}, {{Q2}}, {{Q3}}, {{Q4}}, {{Q5}}
Eje X: "Lunes", "Martes", "Miércoles", "Jueves", "Viernes"
La temperatura máxima que se registró el miércoles fue de {{Q3}} °C.*
La temperatura máxima que se registró el jueves fue de {{Q4}} °C.*
La temperatura máxima que se registró el lunes fue de {{Q5}} °C.
La temperatura máxima que se registró el martes fue de {{Q1}} °C.
La temperatura máxima que se registró el viernes fue de {{Q2}} °C.
(Se ven 3 opciones, 1 correcta)</t>
  </si>
  <si>
    <t>Q1-Q5 = Min= 20; Max= 35; Step= 1</t>
  </si>
  <si>
    <t>La altura que alcanza cada barra representa la temperatura máxima.</t>
  </si>
  <si>
    <t>&lt;p&gt;La altura que alcanza cada barra representa la temperatura máxima.&lt;/p&gt;</t>
  </si>
  <si>
    <t>{"id":"M3-EyP-2a-I-1","stimulus":"&lt;p&gt;En este gráfico de barras se han representado las temperaturas máximas en Sevilla durante los primeros días de junio. Indica si las afirmaciones son verdaderas o no.&lt;/p&gt;&lt;div style=\"display:flex; justify-content:center;\"&gt;&lt;div class=\"fr-chart ct-chart ct-minor-seventh\" data-chart='{\"type\": \"bar\", \"series\": [{\"name\": \"°C máximos\", \"data\": [{{Q1}},{{Q2}},{{Q3}},{{Q4}},{{Q5}}]}], \"labels\":[\"Lunes\",\"Martes\",\"Miércoles\",\"Jueves\",\"Viernes\"],\"options\": {\"axisY\": {\"onlyInteger\": true}}}'&gt;&lt;/div&gt;&lt;/div&gt;","hint":"&lt;p&gt;La altura que alcanza cada barra representa la temperatura máxima.&lt;/p&gt;","feedback":"&lt;p&gt;La altura que alcanza cada barra representa la temperatura máxima.&lt;/p&gt;","seed":{"parameters":[{"name":"Q1","label":null,"min":20,"max":35,"step":1},{"name":"Q2","label":null,"min":20,"max":35,"step":1},{"name":"Q3","label":null,"min":20,"max":35,"step":1},{"name":"Q4","label":null,"min":20,"max":35,"step":1},{"name":"Q5","label":null,"min":20,"max":35,"step":1}],"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inline","params":{"countCorrect":1,"countIncorrect":2,"showCheckIcon":false,"options":["Verdadero","Falso"]}}}</t>
  </si>
  <si>
    <t>&lt;p&gt;Un concesionario ha representado los coches que ha vendido durante los últimos meses en la siguiente curva de frecuencias. Indica si las afirmaciones son correctas o incorrectas.&lt;/p&gt;
Gráfica: (línea)
"Coches": {{Q1}}, {{Q2}}, {{Q3}}, {{Q4}}
Eje X: "Enero", "Febrero", "Marzo", "Abril"
Ha vendido {{Q1}} coches en enero.*
Ha vendido {{Q2}} coches en febrero.*
Ha vendido {{Q3}} coches en marzo.*
Ha vendido {{Q4}} coches en abril.*
Ha vendido {{Q1}} coches en marzo.
Ha vendido {{Q4}} coches en enero.
Ha vendido {{Q3}} coches en abril.
Ha vendido {{Q2}} coches en enero.
(Se ven 3 opciones, 1 correcta)</t>
  </si>
  <si>
    <t>Q1-Q4 = Min= 10; Max= 20; Step= 1</t>
  </si>
  <si>
    <t>&lt;p&gt;La altura que alcanza la curva representa los coches vendidos en cada mes.&lt;/p&gt;</t>
  </si>
  <si>
    <t>{"id":"M3-EyP-2a-I-2","stimulus":"&lt;p&gt;Un concesionario ha representado los coches que ha vendido durante los últimos meses en la siguiente curva de frecuencias. Indica si las afirmaciones son verdaderas o no.&lt;/p&gt;&lt;div style=\"display:flex; justify-content:center;\"&gt;&lt;div class=\"fr-chart ct-chart ct-minor-seventh\" data-chart='{\"type\": \"line\", \"series\": [{\"name\": \"Coches\", \"data\": [{{Q1}},{{Q2}},{{Q3}},{{Q4}}]}], \"labels\":[\"Enero\",\"Febrero\",\"Marzo\",\"Abril\"], \"options\":{\"low\":0, \"axisY\": {\"onlyInteger\": true}}}'&gt;&lt;/div&gt;&lt;/div&gt;","hint":"&lt;p&gt;La altura que alcanza la curva representa los coches vendidos en cada mes.&lt;/p&gt;","feedback":"&lt;p&gt;La altura que alcanza la curva representa los coches vendidos en cada mes.&lt;/p&gt;","seed":{"parameters":[{"name":"Q1","label":"","min":10,"max":20,"step":1},{"name":"Q2","label":"","min":10,"max":20,"step":1},{"name":"Q3","label":"","min":10,"max":20,"step":1},{"name":"Q4","label":"","min":10,"max":20,"step":1}],"calculated":[{"name":"A1","label":"Ha vendido {{Q1}} coches en enero."},{"name":"A2","label":"Ha vendido {{Q2}} coches en febrero."},{"name":"A3","label":"Ha vendido {{Q3}} coches en marzo."},{"name":"A4","label":"Ha vendido {{Q4}} coches en abril."},{"name":"A5","label":"Ha vendido {{Q1}} coches en marzo.","incorrect":true},{"name":"A6","label":"Ha vendido {{Q4}} coches en enero.","incorrect":true},{"name":"A7","label":"Ha vendido {{Q3}} coches en abril.","incorrect":true},{"name":"A8","label":"Ha vendido {{Q2}} coches en enero.","incorrect":true}],"uniques":true},"algorithm":{"name":"trueFalse","template":"Choice matrix – inline","params":{"countCorrect":1,"countIncorrect":2,"showCheckIcon":false,"options":["Verdadero","Falso"]}}}</t>
  </si>
  <si>
    <t>&lt;p&gt;Mauro ha dibujado un diagrama de barras con el número de actividades de matemáticas que ha resuelto cada día. Indica si las afirmaciones son correctas o incorrectas.&lt;/p&gt;
Gráfica: (barras)
Serie "Actividades": {{Q1}}, {{Q2}}, {{Q3}}, {{Q4}}, {{Q5}}
Eje X: "Lunes", "Martes", "Miércoles", "Jueves", "Viernes"
El lunes hizo {{Q1}} actividades.*
El martes hizo {{Q2}} actividades.*
El miércoles hizo {{Q3}} actividades.*
El jueves hizo {{Q4}} actividades.*
El lunes hizo {{Q2}} actividades.
El martes hizo {{Q3}} actividades.
El miércoles hizo {{Q1}} actividades.
El jueves hizo {{Q5}} actividades.
El viernes hizo {{Q4}} actividades.
(Se ven 3 opciones, 1 correcta)</t>
  </si>
  <si>
    <t>Q1-Q5 = Min= 5; Max= 15; Step= 1</t>
  </si>
  <si>
    <t>La altura que alcanza la curva cada día representa el número de ejercicios resueltos.</t>
  </si>
  <si>
    <t>{"id":"M3-EyP-2a-I-3","stimulus":"&lt;p&gt;Mauro ha dibujado un gráfico de barras con el número de actividades de Matemáticas que ha resuelto cada día. Indica si las afirmaciones son verdaderas o no.&lt;/p&gt;&lt;div style=\"display:flex; justify-content:center;\"&gt;&lt;div class=\"fr-chart ct-chart ct-minor-seventh\" data-chart='{\"type\": \"bar\", \"series\": [{\"name\": \"Actividades\", \"data\": [{{Q1}},{{Q2}},{{Q3}},{{Q4}},{{Q5}}]}], \"labels\":[\"Lunes\",\"Martes\",\"Miércoles\",\"Jueves\",\"Viernes\"], \"options\":{\"low\":0, \"axisY\": {\"onlyInteger\": true}}}'&gt;&lt;/div&gt;&lt;/div&gt;","hint":"&lt;p&gt;La altura que alcanza la curva cada día representa el número de ejercicios resueltos.&lt;/p&gt;","feedback":"&lt;p&gt;La altura que alcanza la curva cada día representa el número de ejercicios resueltos.&lt;/p&gt;","seed":{"parameters":[{"name":"Q1","label":"","min":5,"max":15,"step":1},{"name":"Q2","label":"","min":5,"max":15,"step":1},{"name":"Q3","label":"","min":5,"max":15,"step":1},{"name":"Q4","label":"","min":5,"max":15,"step":1},{"name":"Q5","label":"","min":5,"max":15,"step":1}],"calculated":[{"name":"A1","label":"El lunes hizo {{Q1}} actividades."},{"name":"A2","label":"El martes hizo {{Q2}} actividades."},{"name":"A3","label":"El miércoles hizo {{Q3}} actividades."},{"name":"A4","label":"El jueves hizo {{Q4}} actividades."},{"name":"A5","label":"El lunes hizo {{Q2}} actividades.","incorrect":true},{"name":"A6","label":"El martes hizo {{Q3}} actividades.","incorrect":true},{"name":"A7","label":"El miércoles hizo {{Q1}} actividades.","incorrect":true},{"name":"A8","label":"El jueves hizo {{Q5}} actividades.","incorrect":true},{"name":"A9","label":"El viernes hizo {{Q4}} actividades.","incorrect":true}],"uniques":true},"algorithm":{"name":"trueFalse","template":"Choice matrix – inline","params":{"countCorrect":1,"countIncorrect":2,"showCheckIcon":false,"options":["Verdadero","Falso"]}}}</t>
  </si>
  <si>
    <t>Este polígono de frecuencias representa las actividades favoritas de un grupo de niños. Completa las siguientes oraciones.
Gráfica:
Serie "Niños": {{Q1}}, {{Q2}}, {{Q3}},{{Q4}}
Eje X:  "Hacer deporte"; "Ir al parque"; "Jugar con videojuegos", "Leer un libro"
{{A1}} niños prefieren hacer deporte.
{{A2}} niños prefieren leer un libro.</t>
  </si>
  <si>
    <t>{{A1}} adolescentes prefieren jugar a videojuegos. 
{{A2}} niños prefieren hacer deporte.
Se ha realizado esta encuesta a {{A3}} adolescentes.</t>
  </si>
  <si>
    <t>Q1-Q4= Min= 20; Max= 25; Step= 1</t>
  </si>
  <si>
    <t>A1 = {{Q1}}
A2 = {{Q4}}</t>
  </si>
  <si>
    <t>La altura que alcanza la línea representa a cuántos niños les gusta cada actividad.</t>
  </si>
  <si>
    <t>&lt;p&gt;La altura que alcanza la línea representa a cuántos niños les gusta cada actividad.&lt;/p&gt;</t>
  </si>
  <si>
    <t>{"id":"M3-EyP-2a-E-1","stimulus":"&lt;p&gt;Esta curva de frecuencias representa las actividades favoritas de un grupo de niños. Completa las siguientes oraciones.&lt;/p&gt;&lt;div style=\"display:flex; justify-content:center;\"&gt;&lt;div class=\"fr-chart ct-chart ct-minor-seventh\" data-chart='{\"type\": \"line\", \"series\": [{\"name\": \"Niños\", \"data\": [{{Q1}},{{Q2}},{{Q3}},{{Q4}}]}], \"labels\":[\"Hacer deporte\",\"Ir al parque\",\"Jugar con videojuegos\",\"Leer un libro\", \"\"], \"options\":{\"low\":0, \"axisY\": {\"onlyInteger\": true}}}'&gt;&lt;/div&gt;&lt;/div&gt;","template":"&lt;p&gt;{{response}} niños prefieren hacer deporte.&lt;/p&gt;&lt;p&gt;{{response}} niños prefieren leer un libro.&lt;/p&gt;","hint":"&lt;p&gt;La altura que alcanza la línea representa a cuántos niños les gusta cada actividad.&lt;/p&gt;","feedback":"&lt;p&gt;La altura que alcanza la línea representa a cuántos niños les gusta cada actividad.&lt;/p&gt;","seed":{"parameters":[{"name":"Q1","label":"","min":5,"max":25,"step":5},{"name":"Q2","label":"","min":5,"max":25,"step":5},{"name":"Q3","label":"","min":5,"max":25,"step":5},{"name":"Q4","label":"","min":5,"max":25,"step":5}],"calculated":[{"name":"A1","label":"{{function}}","function":"{{Q1}}"},{"name":"A2","label":"{{function}}","function":"{{Q4}}"}],"uniques":true},"algorithm":{"name":"calculateOperation","params":{"method":"equivLiteral","keyboard":"NUMERICAL"}}}</t>
  </si>
  <si>
    <t>Este gráfico de barras representa el número de huevos que ha producido una granja durante cinco días. Completa las siguientes oraciones.
Gráfica (barras):
Serie : "Huevos" {{Q1}}, {{Q2}}, {{Q3}},{{Q4}},{{Q5}}
Eje X:  "Lunes", "Martes", "Miércoles", "Jueves", "Viernes"
El martes se recogieron {{A1}} huevos.
El jueves se recogieron {{A2}} huevos.</t>
  </si>
  <si>
    <t>Q1-Q5= Min= 15; Max= 30; Step= 1</t>
  </si>
  <si>
    <t>A1 = {{Q2}}
A2 = {{Q4}}</t>
  </si>
  <si>
    <t>La altura que alcanza cada barra representa los huevos recogidos.</t>
  </si>
  <si>
    <t>&lt;p&gt;La altura que alcanza cada barra representa los huevos recogidos.&lt;/p&gt;</t>
  </si>
  <si>
    <t>{"id":"M3-EyP-2a-E-2","stimulus":"&lt;p&gt;Este gráfico de barras representa el número de huevos que ha producido una granja durante cinco días. Completa las siguientes oraciones.&lt;/p&gt;&lt;div style=\"display:flex; justify-content:center;\"&gt;&lt;div class=\"fr-chart ct-chart ct-minor-seventh\" data-chart='{\"type\": \"bar\", \"series\": [{\"name\": \"Huevos\", \"data\": [{{Q1}},{{Q2}},{{Q3}},{{Q4}},{{Q5}}]}], \"labels\":[\"Lunes\",\"Martes\",\"Miércoles\",\"Jueves\",\"Viernes\"],\"options\": {\"axisY\": {\"onlyInteger\": true}}}'&gt;&lt;/div&gt;&lt;/div&gt;","template":"&lt;p&gt;El martes se recogieron {{response}} huevos.&lt;/p&gt;&lt;p&gt;El jueves se recogieron {{response}} huevos.&lt;/p&gt;","hint":"&lt;p&gt;La altura que alcanza cada barra representa los huevos recogidos.&lt;/p&gt;","feedback":"&lt;p&gt;La altura que alcanza cada barra representa los huevos recogi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t>
  </si>
  <si>
    <t>Juan ha dibujado este polígono de frecuencias con los trofeos que ha ganado en varios deportes. Completa las siguientes oraciones.
Gráfica (línea):
Serie : {{Q1}}, {{Q2}}, {{Q3}},{{Q4}}
Eje X: "Rugby", "Baloncesto", "Tenis", "Voleibol"
Juan ha ganado {{A1}} trofeos en voleibol.
Juan ha ganado {{A2}} trofeos en rugby.</t>
  </si>
  <si>
    <t>Q1-Q4= Min= 5; Max= 12; Step= 1</t>
  </si>
  <si>
    <t>A1 = {{Q4}}
A2 = {{Q1}}</t>
  </si>
  <si>
    <t>La altura que alcanza la línea en cada deporte representa los trofeos ganados.</t>
  </si>
  <si>
    <t>&lt;p&gt;La altura que alcanza la línea en cada deporte representa los trofeos ganados.&lt;/p&gt;</t>
  </si>
  <si>
    <t>{"id":"M3-EyP-2a-E-3","stimulus":"&lt;p&gt;Juan ha dibujado esta curva de frecuencias con los trofeos que ha ganado en varios deportes. Completa las siguientes oraciones.&lt;/p&gt;&lt;div style=\"display:flex; justify-content:center;\"&gt;&lt;div class=\"fr-chart ct-chart ct-minor-seventh\" data-chart='{\"type\": \"line\", \"series\": [{\"name\": \"Trofeos\", \"data\": [{{Q1}},{{Q2}},{{Q3}},{{Q4}}]}], \"labels\":[\"Rugby\",\"Baloncesto\",\"Tenis\",\"Voleibol\", \"\"], \"options\":{\"low\":0, \"axisY\": {\"onlyInteger\": true}}}'&gt;&lt;/div&gt;&lt;/div&gt;","template":"&lt;p&gt;Juan ha ganado {{response}} trofeos en voleibol.&lt;/p&gt;&lt;p&gt;Juan ha ganado {{response}} trofeos en rugby.&lt;/p&gt;","hint":"&lt;p&gt;La altura que alcanza la línea en cada deporte representa los trofeos ganados.&lt;/p&gt;","feedback":"&lt;p&gt;La altura que alcanza la línea en cada deporte representa los trofeos ganados.&lt;/p&gt;","seed":{"parameters":[{"name":"Q1","label":"","min":5,"max":10,"step":1},{"name":"Q2","label":"","min":5,"max":10,"step":1},{"name":"Q3","label":"","min":5,"max":10,"step":1},{"name":"Q4","label":"","min":5,"max":10,"step":1}],"calculated":[{"name":"A1","label":"{{function}}","function":"{{Q4}}"},{"name":"A2","label":"{{function}}","function":"{{Q1}}"}],"uniques":true},"algorithm":{"name":"calculateOperation","params":{"method":"equivLiteral","keyboard":"NUMERICAL"}}}</t>
  </si>
  <si>
    <t>M3-EyP-2b</t>
  </si>
  <si>
    <t>Elabora gráficos de barras y de líneas</t>
  </si>
  <si>
    <t>{
    "id": "M3-EyP-2b-I-1",
    "stimulus": "&lt;p&gt;Javier ha comprado una bolsa que contiene caramelos de estos sabores. Construye el gráfico de barras a partir de la información de la tabla.&lt;/p&gt;",
    "hint": "&lt;p&gt;La altura de las barras representa el número de caramelos de cada sabor.&lt;/p&gt;",
    "feedback": "&lt;p&gt;La altura de las barras representa el número de caramelos de cada sabor.&lt;/p&gt;",
    "seed": {
        "parameters": [
            {
                "name": "Q1",
                "label": "Mandarina",
                "img": "",
                "theme": "theme-light-orange",
                "min": 1,
                "max": 10,
                "step": 1
            },
            {
                "name": "Q2",
                "label": "Hierbabuena",
                "img": "",
                "theme": "theme-bordeaux",
                "min": 1,
                "max": 10,
                "step": 1
            },
            {
                "name": "Q3",
                "label": "Sandía",
                "img": "",
                "theme": "theme-dark-orange",
                "min": 1,
                "max": 10,
                "step": 1
            },
            {
                "name": "Q4",
                "label": "Miel",
                "img": "",
                "theme": "theme-green",
                "min": 1,
                "max": 10,
                "step": 1
            }
        ],
        "uniques": true
    },
    "algorithm": {
        "name": "barchart",
        "params": {
            "labelY": "Caramelos",
            "labelsX": [
                {
                    "label": "Unidades",
                    "theme": "theme-bordeaux"
                }
            ],
            "tableEnable": true,
            "tablePosition": "LEFT",
            "multiplier": 1
        }
    }
}</t>
  </si>
  <si>
    <t>{
    "id": "M3-EyP-2b-I-2",
    "stimulus": "&lt;p&gt;Representa en este polígono de frecuencias los productos que ha vendido una droguería a lo largo de un día.",
    "hint": "&lt;p&gt;La altura que alcanza la línea representa el número de productos vendidos de cada tipo.&lt;/p&gt;",
    "feedback": "&lt;p&gt;La altura que alcanza la línea representa el número de productos vendidos de cada tipo.&lt;/p&gt;",
    "seed": {
        "parameters": [
            {
                "name": "Q1",
                "label": "Detergentes",
                "min": 1,
                "max": 10,
                "step": 1,
                "group": 1
            },
            {
                "name": "Q2",
                "label": "Lejías",
                "min": 1,
                "max": 10,
                "step": 1,
                "group": 1
            },
            {
                "name": "Q3",
                "label": "Fregasuelos",
                "min": 1,
                "max": 10,
                "step": 1,
                "group": 1
            },
            {
                "name": "Q4",
                "label": "Jabones",
                "min": 1,
                "max": 10,
                "step": 1,
                "group": 1
            }
        ],
        "uniques": false
    },
    "algorithm": {
        "name": "linechart",
        "params": {
            "labelY": "",
            "labelsX": [
                {
                    "label": "Número",
                    "theme": "theme-light-blue"
                }
            ],
            "measure": "",
            "tableEnable": true,
            "tablePosition": "LEFT",
            "multiplier": 1
        }
    }
}</t>
  </si>
  <si>
    <t>{
    "id": "M3-EyP-2b-I-3",
    "stimulus": "&lt;p&gt;Para pintar un cuadro, Laura ha comprado botes de pinturas con los colores que aparecen en la tabla. Construye el gráfico de barras a partir de esa información.&lt;/p&gt;",
    "hint": "La altura de las barras representa el número de botes de cada color.",
    "feedback": "La altura de las barras representa el número de botes de cada color.",
    "seed": {
        "parameters": [
            {
                "name": "Q1",
                "label": "Verdes",
                "img": "",
                "theme": "theme-green",
                "min": 1,
                "max": 10,
                "step": 1
            },
            {
                "name": "Q2",
                "label": "Rojos",
                "img": "",
                "theme": "theme-bordeaux",
                "min": 1,
                "max": 10,
                "step": 1
            },
            {
                "name": "Q3",
                "label": "Amarillos",
                "img": "",
                "theme": "theme-light-orange",
                "min": 1,
                "max": 10,
                "step": 1
            },
            {
                "name": "Q4",
                "label": "Azules",
                "img": "",
                "theme": "theme-light-blue",
                "min": 1,
                "max": 10,
                "step": 1
            }
        ],
        "uniques": true
    },
    "algorithm": {
        "name": "barchart",
        "params": {
            "labelY": "Botes",
            "labelsX": [
                {
                    "label": "Unidades",
                    "theme": "theme-bordeaux"
                }
            ],
            "tableEnable": true,
            "tablePosition": "LEFT",
            "multiplier": 1
        }
    }
}</t>
  </si>
  <si>
    <t>M3-EyP-3a</t>
  </si>
  <si>
    <t>Interpreta datos en pictogramas</t>
  </si>
  <si>
    <t>Este pictograma representa los libros prestados por una biblioteca durante los últimos tres días. Indica si las afirmaciones son correctas o no.
Gráfico de pictograma
Serie: {{Q1}}, {{Q2}}, {{Q3}}
Eje X : "Lunes", "Martes", "Miércoles"
Icono: libro
El miércoles se prestaron {{Q3}} libros.*
El martes se prestaron más libros.*
El lunes se prestaron {{Q1}} libros.*
El martes se prestaron menos libros.
El miércoles se prestaron {{Q1}} libros.
El lunes se prestaron {{Q3}} libros.
(Se ven 3: 1 correcta y dos incorrectas)</t>
  </si>
  <si>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</si>
  <si>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Q1 = List = 2, 3, 4, 5
Q2 = List = 6, 7, 8, 9
Q3 = List = 2, 3, 4, 5</t>
  </si>
  <si>
    <t>El número de iconos representa el número de libros.</t>
  </si>
  <si>
    <t>{
    "id": "M3-EyP-3a-I-1",
    "stimulus": "&lt;p&gt;Este pictograma representa los libros prestados por una biblioteca durante los últimos tres días. Indica si las afirmaciones son correctas o no.&lt;/p&gt;&lt;div style=\"display:flex; justify-content:center;\"&gt;&lt;div class=\"fr-chart\" data-chart='{\"type\": \"pictograph\", \"series\": [{\"img\": \"{{Q1.img}}\", \"value\":{{Q1}} },{\"img\": \"{{Q2.img}}\", \"value\":{{Q2}}},{\"img\": \"{{Q3.img}}\", \"value\":{{Q3}}}], \"labels\":[\"{{Q1.label}}\",\"{{Q2.label}}\",\"{{Q3.label}}\"]}'&gt;&lt;/div&gt;&lt;/div&gt;",
    "hint": "&lt;p&gt;El número de iconos representa el número de libros.&lt;/p&gt;",
    "feedback": "&lt;p&gt;El número de iconos representa el número de libros.&lt;/p&gt;",
    "seed": {
        "parameters": [
            {
                "name": "Q1",
                "label": "Lunes",
                "img": "https://blueberry-assets.oneclick.es/M5_EyP_6a_8.svg",
                "list": [
                    2,
                    3,
                    4,
                    5
                ]
            },
            {
                "name": "Q2",
                "label": "Martes",
                "img": "https://blueberry-assets.oneclick.es/M5_EyP_6a_8.svg",
                "list": [
                    6,
                    7,
                    8,
                    9
                ]
            },
            {
                "name": "Q3",
                "label": "Miércoles",
                "img": "https://blueberry-assets.oneclick.es/M5_EyP_6a_8.svg",
                "list": [
                    2,
                    3,
                    4,
                    5
                ]
            }
        ],
        "calculated": [
            {
                "name": "A1",
                "label": "El miércoles se prestaron {{Q3}} libros."
            },
            {
                "name": "A2",
                "label": "El martes se prestaron más libros."
            },
            {
                "name": "A3",
                "label": "El lunes se prestaron {{Q1}} libros."
            },
            {
                "name": "A4",
                "label": "El martes se prestaron menos libros.",
                "incorrect": true
            },
            {
                "name": "A5",
                "label": "El miércoles se prestaron {{Q1}} libros.",
                "incorrect": true
            },
            {
                "name": "A6",
                "label": "El lunes se prestaron {{Q3}} libros.",
                "incorrect": true
            }
        ],
        "uniques": true
    },
    "algorithm": {
        "name": "trueFalse",
        "template": "Choice matrix – inline",
        "params": {
            "countCorrect": 1,
            "countIncorrect": 2,
            "showCheckIcon": false,
            "options": [
                "Verdadero",
                "Falso"
            ]
        }
    }
}</t>
  </si>
  <si>
    <t>El siguiente pictograma representa los árboles que se han plantado durante este año en varios parques de la ciudad. Indica si las afirmaciones son verdaderas o no.
Gráfico de pictograma
Serie: {{Q1}}, {{Q2}}, {{Q3}}, {{Q4}}
Eje X : "Parque 1", "Parque 2", "Parque 3", "Parque 4"
Icono: árbol
En el parque 1 se han plantado {{Q1}} árboles.*
En el parque 2 se han plantado {{Q2}} árboles.*
En el parque 3 se han plantado {{Q3}} árboles.*
En el parque 4 se han plantado {{Q4}} árboles.*
En el parque 1 se han plantado {{Q2}} árboles.
En el parque 2 se han plantado {{Q4}} árboles.
En el parque 3 se han plantado {{Q1}} árboles.
En el parque 4 se han plantado {{Q3}} árboles.
(Se ven 3: 1 correcta y dos incorrectas)</t>
  </si>
  <si>
    <t>Q1 = List = 2, 3, 4, 5, 6
Q2 = List = 2, 3, 4, 5, 6
Q3 = List = 2, 3, 4, 5, 6
Q4 = List = 2, 3, 4, 5, 6</t>
  </si>
  <si>
    <t>El número de iconos representa el número de árboles plantados.</t>
  </si>
  <si>
    <t>&lt;p&gt;El número de iconos representa el número de árboles plantados.&lt;/p&gt;</t>
  </si>
  <si>
    <r>
      <rPr>
        <rFont val="Calibri"/>
        <sz val="12.0"/>
      </rPr>
      <t>{"id":"M3-EyP-3a-I-2","stimulus":"&lt;p&gt;El siguiente pictograma representa los árboles que se han plantado durante este año en varios parques de la ciudad. Indica si las afirmaciones son verdaderas o no.&lt;/p&gt;&lt;div style=\"display:flex; justify-content:center;\"&gt;&lt;div class=\"fr-chart\" data-chart='{\"type\": \"pictograph\", \"series\": [{\"img\": \"{{Q1.img}}\", \"value\":{{Q1}}},{\"img\": \"{{Q2.img}}\", \"value\":{{Q2}}},{\"img\": \"{{Q3.img}}\", \"value\":{{Q3}}},{\"img\": \"{{Q4.img}}\", \"value\":{{Q4}}}], \"labels\":[\"{{Q1.label}}\",\"{{Q2.label}}\",\"{{Q3.label}}\",\"{{Q4.label}}\"]}'&gt;&lt;/div&gt;&lt;/div&gt;","hint":"&lt;p&gt;El número de iconos representa el número de árboles plantados.&lt;/p&gt;","feedback":"&lt;p&gt;El número de iconos representa el número de árboles plantados.&lt;/p&gt;","seed":{"parameters":[{"name":"Q1","label":"Parque 1","img":"https://blueberry-assets.oneclick.es/M3_EyP_3a_1.svg","list":[2,3,4,5,6]},{"name":"Q2","label":"Parque 2","img":"https://blueberry-assets.oneclick.es/M3_EyP_3a_1.svg","list":[2,3,4,5,6]},{"name":"Q3","label":"Parque 3","img":"https://blueberry-assets.oneclick.es/M3_EyP_3a_1.svg","list":[2,3,4,5,6]},{"name":"Q4","label":"Parque 4","img":"</t>
    </r>
    <r>
      <rPr>
        <rFont val="Calibri"/>
        <color rgb="FF1155CC"/>
        <sz val="12.0"/>
        <u/>
      </rPr>
      <t>https://blueberry-assets.oneclick.es/M3_EyP_3a_1.svg</t>
    </r>
    <r>
      <rPr>
        <rFont val="Calibri"/>
        <sz val="12.0"/>
      </rPr>
      <t>","list":[2,3,4,5,6]}],"calculated":[{"name":"A1","label":"En el parque 1 se han plantado {{Q1}} árboles."},{"name":"A2","label":"En el parque 2 se han plantado {{Q2}} árboles."},{"name":"A3","label":"En el parque 3 se han plantado {{Q3}} árboles."},{"name":"A4","label":"En el parque 4 se han plantado {{Q4}} árboles."},{"name":"A5","label":"En el parque 1 se han plantado {{Q2}} árboles.","incorrect":true},{"name":"A6","label":"En el parque 2 se han plantado {{Q4}} árboles.","incorrect":true},{"name":"A7","label":"En el parque 3 se han plantado {{Q1}} árboles.","incorrect":true},{"name":"A8","label":"En el parque 4 se han plantado {{Q3}} árboles.","incorrect":true}],"uniques":true},"algorithm":{"name":"trueFalse","template":"Choice matrix – inline","params":{"countCorrect":1,"countIncorrect":2,"showCheckIcon":false,"options":["Verdadero","Falso"]}}}</t>
    </r>
  </si>
  <si>
    <r>
      <rPr>
        <rFont val="Calibri"/>
        <color theme="1"/>
        <sz val="12.0"/>
      </rPr>
      <t xml:space="preserve">Un entrenador ha dibujado este pictograma con los goles que han marcado algunos de sus jugadores. Indica si las afirmaciones son verdaderas o no.
</t>
    </r>
    <r>
      <rPr>
        <rFont val="Calibri"/>
        <b/>
        <color theme="1"/>
        <sz val="12.0"/>
      </rPr>
      <t xml:space="preserve">Gráfico de pictograma
Serie: {{Q1}}, {{Q2}}, {{Q3}}
Eje X : {{Q11}}, {{Q22}}, {{Q33}}
</t>
    </r>
    <r>
      <rPr>
        <rFont val="Calibri"/>
        <color theme="1"/>
        <sz val="12.0"/>
      </rPr>
      <t>Icono: pelota de fútbol
{{Q11}} ha marcado {{Q1}} goles.*
{{Q22}} ha marcado {{Q2}} goles.*
{{Q33}} ha marcado {{Q3}} goles.*
{{Q11}} ha marcado {{Q2}} goles.
{{Q22}} ha marcado {{Q3}} goles.
{{Q33}} ha marcado {{Q1}} goles.
(Se ven 3: 1 correcta y dos incorrectas)</t>
    </r>
  </si>
  <si>
    <t>Q1 = List = 2, 3, 4, 5, 6
Q2 = List = 2, 3, 4, 5, 6
Q3 = List = 2, 3, 4, 5, 6
Q11 = "Lucas", "Analía", "Joaquín"
Q22 = "Sofía", "Fernando", "César"
Q33 = "Laura", "Camilo", "Silvia"</t>
  </si>
  <si>
    <t>El número de iconos representa los goles.</t>
  </si>
  <si>
    <t>&lt;p&gt;El número de iconos representa los goles.&lt;/p&gt;</t>
  </si>
  <si>
    <t>{"id":"M3-EyP-3a-I-3","stimulus":"&lt;p&gt;Un entrenador ha dibujado este pictograma con los goles que han marcado algunos de sus jugadores. Indica si las afirmaciones son verdaderas o no.&lt;/p&gt;&lt;div style=\"display:flex; justify-content:center;\"&gt;&lt;div class=\"fr-chart\" data-chart='{\"type\": \"pictograph\", \"series\": [{\"img\": \"{{Q1.img}}\", \"value\":{{Q1}}},{\"img\": \"{{Q2.img}}\", \"value\":{{Q2}}},{\"img\": \"{{Q3.img}}\", \"value\":{{Q3}}}], \"labels\":[\"{{Q11}}\",\"{{Q22}}\",\"{{Q33}}\"]}'&gt;&lt;/div&gt;&lt;/div&gt;","hint":"&lt;p&gt;El número de iconos representa los goles.&lt;/p&gt;","feedback":"&lt;p&gt;El número de iconos representa los goles.&lt;/p&gt;","seed":{"parameters":[{"name":"Q1","label":null,"img":"https://blueberry-assets.oneclick.es/M3_EyP_3a_2.svg","list":[2,3,4,5,6]},{"name":"Q2","label":null,"img":"https://blueberry-assets.oneclick.es/M3_EyP_3a_2.svg","list":[2,3,4,5,6]},{"name":"Q3","label":null,"img":"https://blueberry-assets.oneclick.es/M3_EyP_3a_2.svg","list":[2,3,4,5,6]},{"name":"Q11","label":null,"list":["Lucas","Analía","Joaquín"]},{"name":"Q22","label":null,"list":["Sofía","Fernando","César"]},{"name":"Q33","label":null,"list":["Laura","Camilo","Silvia"]}],"calculated":[{"name":"A1","label":"{{Q11}} ha marcado {{Q1}} goles."},{"name":"A2","label":"{{Q22}} ha marcado {{Q2}} goles."},{"name":"A3","label":"{{Q33}} ha marcado {{Q3}} goles."},{"name":"A4","label":"{{Q11}} ha marcado {{Q2}} goles.","incorrect":true},{"name":"A5","label":"{{Q22}} ha marcado {{Q3}} goles.","incorrect":true},{"name":"A6","label":"{{Q33}} ha marcado {{Q1}} goles.","incorrect":true}],"uniques":true},"algorithm":{"name":"trueFalse","template":"Choice matrix – inline","params":{"countCorrect":1,"countIncorrect":2,"showCheckIcon":false,"options":["Verdadero","Falso"]}}}</t>
  </si>
  <si>
    <t>{{Q1}} y sus compañeras de piso han apuntado en este pictograma las veces que cada una ha sacado a pasear al perro. Completa las siguientes oraciones.
(Pictograma)
Serie: {{Q01}}, {{Q02}}, {{Q03}}, {{Q04}}
Label: {{Q1}}, {{Q2}}, {{Q3}}, {{Q4}}
Icono: Perro
{{Q4}} ha sacado al perro {{A1}} veces.
{{Q1}} ha sacado al perro {{A2}} veces.</t>
  </si>
  <si>
    <t>Q1-Q4= List="Ana", "Míriam", "Lola", "Charo", "Carmela", "Noelia", "Lucía"
Q01-Q04 = List = 2, 3, 4, 5, 6</t>
  </si>
  <si>
    <t>A1={{Q04}}
A2={{Q01}}</t>
  </si>
  <si>
    <t>El número de iconos representa el número de veces que se ha sacado a pasear al perro.</t>
  </si>
  <si>
    <t>&lt;p&gt;El número de iconos representa el número de veces que se ha sacado a pasear al perro.&lt;/p&gt;</t>
  </si>
  <si>
    <t>{"id":"M3-EyP-3a-E-1","stimulus":"&lt;p&gt;{{Q1}} y sus compañeras de piso han apuntado en este pictograma las veces que cada una ha sacado a pasear al perro. Completa las siguientes oraciones.&lt;/p&gt;&lt;div style=\"display:flex; justify-content:center;\"&gt;&lt;div class=\"fr-chart\" data-chart='{\"type\": \"pictograph\", \"series\": [{\"img\": \"{{Q01.img}}\", \"value\":{{Q01}}},{\"img\": \"{{Q02.img}}\", \"value\":{{Q02}}},{\"img\": \"{{Q03.img}}\", \"value\":{{Q03}}},{\"img\": \"{{Q04.img}}\", \"value\":{{Q04}}}], \"labels\":[\"{{Q1}}\",\"{{Q2}}\",\"{{Q3}}\",\"{{Q4}}\"]}'&gt;&lt;/div&gt;&lt;/div&gt;","template":"&lt;p&gt;{{Q4}} ha sacado al perro {{response}} veces.&lt;/p&gt;&lt;p&gt;{{Q1}} ha sacado al perro {{response}} veces.&lt;/p&gt;","hint":"&lt;p&gt;El número de iconos representa el número de veces que se ha sacado a pasear al perro.&lt;/p&gt;","feedback":"&lt;p&gt;El número de iconos representa el número de veces que se ha sacado a pasear al perro.&lt;/p&gt;","seed":{"parameters":[{"name":"Q1","label":null,"list":["Ana","Míriam","Lola","Charo","Carmela","Noelia","Lucía"]},{"name":"Q2","label":null,"list":["Ana","Míriam","Lola","Charo","Carmela","Noelia","Lucía"]},{"name":"Q3","label":null,"list":["Ana","Míriam","Lola","Charo","Carmela","Noelia","Lucía"]},{"name":"Q4","label":null,"list":["Ana","Míriam","Lola","Charo","Carmela","Noelia","Lucí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t>
  </si>
  <si>
    <t>Una tienda ha dibujado este pictograma basándose en las bicicletas que ha vendido en sus tres primeros meses de apertura. Completa las siguientes oraciones.
Gráfico de pictograma
Serie: {{Q1}}, {{Q2}}, {{Q3}}
Eje X : "Enero", "Febrero", "Marzo"
Icono: bicicleta
En enero vendieron {{A1}} bicicletas.
En total han vendido {{A2}} bicicletas.</t>
  </si>
  <si>
    <t>Q1 = List = 2, 3, 4, 5, 6
Q2 = List = 2, 3, 4, 5, 6 
Q3 = List = 2, 3, 4, 5, 6</t>
  </si>
  <si>
    <t>A1 = {{Q1}}
A2 = {{Q1}}+{{Q2}}+{{Q3}}</t>
  </si>
  <si>
    <t>El número de iconos representa las bicicletas vendidas.</t>
  </si>
  <si>
    <t>&lt;p&gt;El número de iconos representa las bicicletas vendidas.&lt;/p&gt;</t>
  </si>
  <si>
    <t>{"id":"M3-EyP-3a-E-2","stimulus":"&lt;p&gt;Una tienda ha dibujado este pictograma basándose en las bicicletas que ha vendido en sus tres primeros meses de apertura. Completa las siguientes oraciones.&lt;/p&gt;&lt;div style=\"display:flex; justify-content:center;\"&gt;&lt;div class=\"fr-chart\" data-chart='{\"type\": \"pictograph\", \"series\": [{\"img\": \"{{Q1.img}}\", \"value\":{{Q1}}},{\"img\": \"{{Q2.img}}\", \"value\":{{Q2}}},{\"img\": \"{{Q3.img}}\", \"value\":{{Q3}}}], \"labels\":[\"Enero\",\"Febrero\",\"Marzo\"]}'&gt;&lt;/div&gt;&lt;/div&gt;","template":"&lt;p&gt;En enero vendieron {{response}} bicicletas.&lt;/p&gt;&lt;p&gt;En total han vendido {{response}} bicicletas.&lt;/p&gt;","hint":"&lt;p&gt;El número de iconos representa las bicicletas vendidas.&lt;/p&gt;","feedback":"&lt;p&gt;El número de iconos representa las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t>
  </si>
  <si>
    <t>Carmen ha representado en este pictograma las rosquillas de cada tipo que ha cocinado hoy. Completa las siguientes oraciones.
Gráfico de pictograma
Serie: {{Q1}}, {{Q2}}, {{Q3}}
Eje X : "Chocolate", "Fresa", "Azúcar"
Icono: Rosquillas
Carmen ha preparado {{A1}} rosquillas de fresa.
Carmen ha preparado {{A2}} rosquillas de azúcar.</t>
  </si>
  <si>
    <t>Q1 = List = 2, 3, 4, 5, 6
Q2 = List = 2, 3, 4, 5, 6
Q3 = List = 2, 3, 4, 5, 6</t>
  </si>
  <si>
    <t>A1 = {{Q2}}
A2 = {{Q3}}</t>
  </si>
  <si>
    <t>El número de iconos representa las rosquillas de cada sabor.</t>
  </si>
  <si>
    <t>&lt;p&gt;El número de iconos representa las rosquillas de cada sabor.&lt;/p&gt;</t>
  </si>
  <si>
    <r>
      <rPr>
        <rFont val="Calibri"/>
        <sz val="12.0"/>
      </rPr>
      <t>{"id":"M3-EyP-3a-E-3","stimulus":"&lt;p&gt;Carmen ha representado en este pictograma las rosquillas de cada tipo que ha cocinado hoy. Completa las siguientes oraciones.&lt;/p&gt;&lt;div style=\"display:flex; justify-content:center;\"&gt;&lt;div class=\"fr-chart\" data-chart='{\"type\": \"pictograph\", \"series\": [{\"img\": \"{{Q1.img}}\", \"value\":{{Q1}}},{\"img\": \"{{Q2.img}}\", \"value\":{{Q2}}},{\"img\": \"{{Q3.img}}\", \"value\":{{Q3}}}], \"labels\":[\"Chocolate\",\"Fresa\",\"Azúcar\"]}'&gt;&lt;/div&gt;&lt;/div&gt;","template":"&lt;p&gt;Carmen ha preparado {{response}} rosquillas de fresa.&lt;/p&gt;&lt;p&gt;Carmen ha preparado {{response}} rosquillas de azúcar.&lt;/p&gt;","hint":"&lt;p&gt;El número de iconos representa las rosquillas de cada sabor.&lt;/p&gt;","feedback":"&lt;p&gt;El número de iconos representa las rosquillas de cada sabor.&lt;/p&gt;","seed":{"parameters":[{"name":"Q1","label":null,"img":"https://blueberry-assets.oneclick.es/M3_EyP_3a_5.svg","list":[2,3,4,5,6]},{"name":"Q2","label":null,"img":"</t>
    </r>
    <r>
      <rPr>
        <rFont val="Calibri"/>
        <color rgb="FF1155CC"/>
        <sz val="12.0"/>
        <u/>
      </rPr>
      <t>https://blueberry-assets.oneclick.es/M3_EyP_3a_6.svg</t>
    </r>
    <r>
      <rPr>
        <rFont val="Calibri"/>
        <sz val="12.0"/>
      </rPr>
      <t>","list":[2,3,4,5,6]},{"name":"Q3","label":null,"img":"https://blueberry-assets.oneclick.es/M3_EyP_3a_7.svg","list":[2,3,4,5,6]}],"calculated":[{"name":"A1","label":"{{function}}","function":"{{Q2}}"},{"name":"A2","label":"{{function}}","function":"{{Q3}}"}],"uniques":true},"algorithm":{"name":"calculateOperation","params":{"method":"equivLiteral","keyboard":"NUMERICAL"}}}</t>
    </r>
  </si>
  <si>
    <t>M3-EyP-3b</t>
  </si>
  <si>
    <t>Elabora pictogramas</t>
  </si>
  <si>
    <t>Estos son el número de libros que han leído tres hermanos durante las vacaciones de verano. Completa el pictograma.</t>
  </si>
  <si>
    <t>Pictograma</t>
  </si>
  <si>
    <t>Marca en el gráfico los libros que ha leído cada uno.</t>
  </si>
  <si>
    <t>En un pictograma, cada columna de iconos representa una cantidad.</t>
  </si>
  <si>
    <t>{
    "id": "M3-EyP-3b-I-1",
    "stimulus": "&lt;p&gt;Estos son el número de libros que han leído tres hermanos durante las vacaciones de verano. Completa el pictograma.&lt;/p&gt;",
    "hint": "&lt;p&gt;Marca en el gráfico los libros que ha leído cada uno.&lt;/p&gt;",
    "feedback": "&lt;p&gt;En un pictograma, cada columna de iconos representa una cantidad.&lt;/p&gt;",
    "seed": {
        "parameters": [
            {
                "name": "Q1",
                "label": "Carmelo",
                "img": "https://blueberry-assets.oneclick.es/M5_EyP_6a_8.svg",
                "min": 2,
                "max": 6,
                "step": 1
            },
            {
                "name": "Q2",
                "label": "Irene",
                "img": "https://blueberry-assets.oneclick.es/M5_EyP_6a_8.svg",
                "min": 2,
                "max": 6,
                "step": 1
            },
            {
                "name": "Q3",
                "label": "Gonzalo",
                "img": "https://blueberry-assets.oneclick.es/M5_EyP_6a_8.svg",
                "min": 2,
                "max": 6,
                "step": 1
            }
        ],
        "uniques": true
    },
    "algorithm": {
        "name": "pictograph",
        "params": {
            "labelY": "",
            "labelX": "Libros",
            "tableEnable": true,
            "tablePosition": "LEFT",
            "multiplier": 1
        }
    }
}</t>
  </si>
  <si>
    <t>Después del cumpleños de Carla, sus amigos se pudieron llevar los globos a casa. En la tabla aparecen los que se llevaron Celia, Blanca y Óliver. Completa el pictograma. Ten en cuenta que cada icono equivale a 2 globos.</t>
  </si>
  <si>
    <t>Marca en el gráfico los globos que tiene cada uno.</t>
  </si>
  <si>
    <t>{
    "id": "M3-EyP-3b-I-2",
    "stimulus": "&lt;p&gt;Después del cumpleños de Carla, sus amigos se pudieron llevar los globos a casa. En la tabla aparecen los que se llevaron Celia, Blanca y Óliver. Completa el pictograma. Ten en cuenta que cada icono equivale a &lt;u&gt;2 globos&lt;/u&gt;.&lt;/p&gt;",
    "hint": "&lt;p&gt;Marca en el gráfico los globos que tiene cada uno.&lt;/p&gt;",
    "feedback": "&lt;p&gt;En un pictograma, cada columna de iconos representa una cantidad.&lt;/p&gt;",
    "seed": {
        "parameters": [
            {
                "name": "Q1",
                "label": "Celia",
                "img": "https://blueberry-assets.oneclick.es/M5_EyP_6a_12.svg",
                "min": 2,
                "max": 6,
                "step": 1
            },
            {
                "name": "Q2",
                "label": "Blanca",
                "img": "https://blueberry-assets.oneclick.es/M5_EyP_6a_12.svg",
                "min": 2,
                "max": 6,
                "step": 1
            },
            {
                "name": "Q3",
                "label": "Óliver",
                "img": "https://blueberry-assets.oneclick.es/M5_EyP_6a_12.svg",
                "min": 2,
                "max": 6,
                "step": 1
            }
        ],
        "uniques": true
    },
    "algorithm": {
        "name": "pictograph",
        "params": {
            "labelY": "",
            "labelX": "Globos",
            "tableEnable": true,
            "tablePosition": "LEFT",
            "multiplier": 2
        }
    }
}</t>
  </si>
  <si>
    <t>Cuatro pintores se han manchado sus monos de trabajo tantas veces como aparece en la tabla. Completa el pictograma. Ten en cuenta que cada icono equivale a &lt;u&gt;3 manchas&lt;/u&gt;.</t>
  </si>
  <si>
    <t>Marca en el gráfico las manchas que tiene cada uno.</t>
  </si>
  <si>
    <t>{
    "id": "M3-EyP-3b-I-3",
    "stimulus": "&lt;p&gt;Cuatro pintores se han manchado sus monos de trabajo tantas veces como aparece en la tabla. Completa el pictograma. Ten en cuenta que cada icono equivale a &lt;u&gt;3 manchas&lt;/u&gt;.&lt;/p&gt;",
    "hint": "&lt;p&gt;Marca en el gráfico las manchas que tiene cada uno.&lt;/p&gt;",
    "feedback": "&lt;p&gt;En un pictograma, cada columna de iconos representa una cantidad.&lt;/p&gt;",
    "seed": {
        "parameters": [
            {
                "name": "Q1",
                "label": "Marcelo",
                "img": "https://blueberry-assets.oneclick.es/M2_EyP_3a_5.svg",
                "min": 1,
                "max": 8,
                "step": 1
            },
            {
                "name": "Q2",
                "label": "Juan",
                "img": "https://blueberry-assets.oneclick.es/M2_EyP_3a_5.svg",
                "min": 1,
                "max": 8,
                "step": 1
            },
            {
                "name": "Q3",
                "label": "Esther",
                "img": "https://blueberry-assets.oneclick.es/M2_EyP_3a_5.svg",
                "min": 1,
                "max": 8,
                "step": 1
            },
            {
                "name": "Q4",
                "label": "Guillermo",
                "img": "https://blueberry-assets.oneclick.es/M2_EyP_3a_5.svg",
                "min": 1,
                "max": 8,
                "step": 1
            }
        ],
        "uniques": true
    },
    "algorithm": {
        "name": "pictograph",
        "params": {
            "labelY": "",
            "labelX": "Manchas",
            "tableEnable": true,
            "tablePosition": "LEFT",
            "multiplier": 3
        }
    }
}</t>
  </si>
  <si>
    <t>M3-EyP-4a</t>
  </si>
  <si>
    <t>Reconoce experiencias de azar</t>
  </si>
  <si>
    <t>Señala la experiencia que depende del azar.
Se saca un as de una baraja de cartas que se acaba de mezclar.*
Se obtiene un 2 al tirar un dado.*
Se extrae una bola amarilla de una urna con bolas de muchos colores.*
Se obtiene cruz al lanzar una moneda.*
La temperatua de un vaso de leche sube si se calienta en un microondas.
Se enciende una lámpara al pulsar su interruptor.
Una botella se llena si está debajo de un grifo abierto.
En invierno hace más frío que en el resto del año.
Una piedra cae al suelo si se suelta por una ventana.
(se ven 3 opciones, una es correcta)</t>
  </si>
  <si>
    <t>La experiencias de azar son aquellas en las que el resultado no se puede saber con antelación.</t>
  </si>
  <si>
    <t>&lt;p&gt;La experiencias de azar son aquellas en las que el resultado no se puede saber con antelación.&lt;/p&gt;</t>
  </si>
  <si>
    <t>{"id":"M3-EyP-4a-I-1","stimulus":"&lt;p&gt;Haz clic en la experiencia que depende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temperatua de un vaso de leche sube si se calienta en un microondas.","incorrect":true},{"name":"A6","label":"Se enciende una lámpara al pulsar su interruptor.","incorrect":true},{"name":"A7","label":"Una botella se llena si está debajo de un grifo abierto.","incorrect":true},{"name":"A8","label":"En invierno hace más frío que en el resto del año.","incorrect":true},{"name":"A9","label":"Una piedra cae al suelo si se suelta por una ventana.","incorrect":true}],"uniques":true},"algorithm":{"name":"trueFalse","template":"Multiple choice – standard","params":{"countCorrect":1,"countIncorrect":2,"showCheckIcon":true
        }
    }
}</t>
  </si>
  <si>
    <t>M3-EyP-4b</t>
  </si>
  <si>
    <t>Identifica cuándo un suceso es seguro, posible e imposible</t>
  </si>
  <si>
    <t>Une cada experiencia con el tipo de suceso que la describe.
{{Q1}} ---- Suceso seguro
{{Q2}} ---- Suceso posible
{{Q3}} ---- Suceso imposible</t>
  </si>
  <si>
    <t>Q1: "Obtener cara o cruz al tirar una moneda."; "Obtener un número mayor que cero al tirar un dado."; "Después de llover, el suelo de la calle está mojado."
Q2: "Obtener un dos al tirar un dado."; "Obtener cruz al tirar una moneda."; "Un partido de fútbol acaba en empate."
Q3: "Nieva con treinta grados."; "Obtener un siete al tirar un dado."; "No obtener cara ni cruz al tirar una moneda."</t>
  </si>
  <si>
    <t>Un suceso es seguro cuando ocurre siempre, es posible cuando ocurre solo a veces y es imposible cuando no puede ocurrir nunca.</t>
  </si>
  <si>
    <t>&lt;p&gt;Un suceso es seguro cuando ocurre siempre, es posible cuando ocurre solo a veces y es imposible cuando no puede ocurrir nunca.&lt;/p&gt;
- Si falla A1:
&lt;p&gt;Es un suceso seguro porque siempre ocurre.&lt;/p&gt;
- Si falla A2:
&lt;p&gt;Es un suceso posible porque puede que ocurra.&lt;/p&gt;
- Si falla A3:
&lt;p&gt;Es un suceso imposible porque jamás ocurre.&lt;/p&gt;</t>
  </si>
  <si>
    <t>{"id":"M3-EyP-4b-I-1","stimulus":"&lt;p&gt;Arrastra cada tipo de suceso hasta la experiencia que describe.&lt;/p&gt;","hint":"&lt;p&gt;Un suceso es seguro cuando ocurre siempre, es posible cuando ocurre sólo a veces y es imposible cuando no puede ocurrir nunca.&lt;/p&gt;","feedback":"&lt;p&gt;Un suceso es seguro cuando ocurre siempre, es posible cuando ocurre sólo a veces y es imposible cuando no puede ocurrir nunca.&lt;/p&gt;","seed":{"parameters":[{"name":"Q1","list":["Obtener cara o cruz al tirar una moneda.","Obtener un número mayor que cero al tirar un dado de seis caras.","Después de llover, el suelo de la calle está mojado."]},{"name":"Q2","list":["Obtener un dos al tirar un dado de seis caras.","Obtener cruz al tirar una moneda.","Un partido de fútbol acaba en empate."]},{"name":"Q3","list":["Nieva con treinta grados.","Obtener un siete al tirar un dado de seis caras.","No obtener cara ni cruz al tirar una moneda."]}],"calculated":[{"name":"A1","label":"Suceso seguro","function":"{{Q1}}","feedback":"&lt;p&gt;Es un suceso seguro porque siempre ocurre.&lt;/p&gt;"},{"name":"A2","label":"Suceso posible","function":"{{Q2}}","feedback":"&lt;p&gt;Es un suceso posible porque puede que ocurra.&lt;/p&gt;"},{"name":"A3","label":"Suceso imposible","function":"{{Q3}}","feedback":"&lt;p&gt;Es un suceso imposible porque jamás ocurre.&lt;/p&gt;"}],"isNumToWords":true,"uniques":true},"algorithm":{"name":"linkOperationResult","params":{"invert":false},"template":"Match list"}}</t>
  </si>
  <si>
    <t>Indica qué tipo de suceso es el siguiente: &lt;i&gt;{{Q1}}.&lt;/i&gt;
Suceso seguro*
Suceso posible
Suceso imposible</t>
  </si>
  <si>
    <t>Q1: "sacar de la caja una bola coloreada", "sacar de la caja una bola con un número"</t>
  </si>
  <si>
    <t>&lt;p&gt;Un suceso es seguro cuando ocurre siempre, es posible cuando ocurre solo a veces y es imposible cuando no puede ocurrir nunca.&lt;/p&gt;
- Si falla A2 o A3:
&lt;p&gt;Este es un suceso que va a pasar con certeza, por lo que es seguro.&lt;/p&gt;</t>
  </si>
  <si>
    <t>{
    "id": "M3-EyP-4b-E-1",
    "stimulus": "&lt;p&gt;Indica qué tipo de suceso es el siguiente: &lt;i&gt;{{Q1}}.&lt;/i&gt;&lt;/p&gt;&lt;div style=\"display:flex; justify-content:center;\"&gt;&lt;img src='https://blueberry-assets.oneclick.es/M3_EyP_4b_1.svg' width=\"300\"&gt;&lt;/div&gt;",
    "hint": "&lt;p&gt;Un suceso es seguro cuando ocurre siempre, es posible cuando ocurre solo a veces y es imposible cuando no puede ocurrir nunca.&lt;/p&gt;",
    "feedback": "&lt;p&gt;Un suceso es seguro cuando ocurre siempre, es posible cuando ocurre solo a veces y es imposible cuando no puede ocurrir nunca.&lt;/p&gt;",
    "seed": {
        "parameters": [
            {
                "name": "Q1",
                "list": [
                    "sacar de la caja una bola coloreada",
                    "sacar de la caja una bola con un número"
                ]
            }
        ],
        "calculated": [
            {
                "name": "A1",
                "label": "Suceso seguro",
                "function": ""
            },
            {
                "name": "A2",
                "label": "Suceso posible",
                "function": "",
                "feedback": "&lt;p&gt;Este es un suceso que va a pasar con certeza, por lo que es seguro.&lt;/p&gt;",
                "incorrect": true
            },
            {
                "name": "A3",
                "label": "Suceso imposible",
                "function": "",
                "feedback": "&lt;p&gt;Este es un suceso que va a pasar con certeza, por lo que es seguro.&lt;/p&gt;",
                "incorrect": true
            }
        ],
        "uniques": true
    },
    "algorithm": {
        "name": "trueFalse",
        "template": "Multiple choice – standard",
        "params": {
            "countCorrect": 1,
            "countIncorrect": 2,
            "showCheckIcon": false,
            "columns": 3
        }
    }
}</t>
  </si>
  <si>
    <t>Indica qué tipo de suceso es el siguiente: &lt;i&gt;{{Q1}}.&lt;/i&gt;
Suceso seguro
Suceso posible*
Suceso imposible</t>
  </si>
  <si>
    <t>Q1: "sacar de la caja una bola con un número par", "sacar de la caja una bola de color azul", "sacar de la caja una bola roja con el número 2", "sacar de la caja dos bolas azules"</t>
  </si>
  <si>
    <t>&lt;p&gt;Un suceso es seguro cuando ocurre siempre, es posible cuando ocurre solo a veces y es imposible cuando no puede ocurrir nunca.&lt;/p&gt;
- Si falla A1 o A3:
&lt;p&gt;Este suceso puede que ocurra, por lo que es posible.&lt;/p&gt;</t>
  </si>
  <si>
    <t>{"id":"M3-EyP-4b-E-2","stimulus":"&lt;p&gt;Indica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con un número par","sacar de la caja una bola de color azul","sacar de la caja una bola roja con el número 2","sacar de la caja dos bolas azules"]}],"calculated":[{"name":"A1","label":"Suceso seguro","function":"","feedback":"&lt;p&gt;Este suceso puede que ocurra, por lo que es posible.&lt;/p&gt;","incorrect":true},{"name":"A2","label":"Suceso posible","function":""},{"name":"A3","label":"Suceso imposible","function":"","feedback":"&lt;p&gt;Este suceso puede que ocurra, por lo que es posible.&lt;/p&gt;","incorrect":true}],"uniques":true},"algorithm":{"name":"trueFalse","template":"Multiple choice – standard","params":{"countCorrect":1,"countIncorrect":2,"showCheckIcon":false,
            "columns": 3
        }
    }
}</t>
  </si>
  <si>
    <t>Indica qué tipo de suceso es el siguiente: &lt;i&gt;{{Q1}}.&lt;/i&gt;
Suceso seguro
Suceso posible
Suceso imposible*</t>
  </si>
  <si>
    <t>Q1: "sacar de la caja una bola sin número", "sacar de la caja dos bolas con el número 1", "sacar de la caja cuatro bolas azules", "sacar de la caja una bola roja con el número 5"</t>
  </si>
  <si>
    <t>&lt;p&gt;Un suceso es seguro cuando ocurre siempre, es posible cuando ocurre solo a veces y es imposible cuando no puede ocurrir nunca.&lt;/p&gt;
- Si falla A1 o A2:
&lt;p&gt;Este suceso no va a ocurrir nunca, por lo que es imposible.&lt;/p&gt;</t>
  </si>
  <si>
    <t>{"id":"M3-EyP-4b-E-3","stimulus":"&lt;p&gt;Indica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sin número","sacar de la caja dos bolas con el número 1","sacar de la caja cuatro bolas azules","sacar de la caja una bola roja con el número 5"]}],"calculated":[{"name":"A1","label":"Suceso seguro","function":"","feedback":"&lt;p&gt;Este suceso no va a ocurrir nunca, por lo que es imposible.&lt;/p&gt;","incorrect":true},{"name":"A2","label":"Suceso posible","function":"","feedback":"&lt;p&gt;Este suceso no va a ocurrir nunca, por lo que es imposible.&lt;/p&gt;","incorrect":true},{"name":"A3","label":"Suceso imposible","function":""}],"uniques":true},"algorithm":{"name":"trueFalse","template":"Multiple choice – standard","params":{"countCorrect":1,"countIncorrect":2,"showCheckIcon":false,
            "columns": 3
        }
    }
}</t>
  </si>
  <si>
    <t>M3-EyP-6a</t>
  </si>
  <si>
    <t>Construye gráficos de puntos con la información dada (hasta 4 categorías)</t>
  </si>
  <si>
    <t>JSON con imagen</t>
  </si>
  <si>
    <t>{
    "id": "M3-EyP-6a-I-1",
    "stimulus": "&lt;p&gt;En una fiesta hay cuatro tipos de sandwich. Completa la gráfica.&lt;/p&gt;",
    "hint": "&lt;p&gt;Señala en el gráfico cuantos sandwich hay de cada tipo.&lt;/p&gt;",
    "feedback": "&lt;p&gt;Señala en el gráfico cuantos sandwich hay de cada tipo.&lt;/p&gt;",
    "seed": {
        "parameters": [
            {
                "name": "Q1",
                "label": "Paté",
                "img": "https://blueberry-assets.oneclick.es/M2_EyP_6b_1.png",
                "min": 1,
                "max": 4,
                "step": 1
            },
            {
                "name": "Q2",
                "label": "Jamón",
                "img": "https://blueberry-assets.oneclick.es/M2_EyP_6b_1.png",
                "min": 1,
                "max": 4,
                "step": 1
            },
            {
                "name": "Q3",
                "label": "Queso",
                "img": "https://blueberry-assets.oneclick.es/M2_EyP_6b_1.png",
                "min": 1,
                "max": 4,
                "step": 1
            },
            {
                "name": "Q4",
                "label": "Atún",
                "img": "https://blueberry-assets.oneclick.es/M2_EyP_6b_1.png",
                "min": 1,
                "max": 4,
                "step": 1
            }
        ],
        "uniques": false
    },
    "algorithm": {
        "name": "pictograph",
        "params": {
            "labelY": "",
            "labelX": "Nº de sandwich",
            "tableEnable": true,
            "tablePosition": "LEFT",
            "multiplier": 1
        }
    }
}</t>
  </si>
  <si>
    <t>{
    "id": "M3-EyP-6a-I-2",
    "stimulus": "&lt;p&gt;En una maceta han florecido tres tipos de flores distintas. Completa la gráfica.&lt;/p&gt;",
    "hint": "&lt;p&gt;Señala en el gráfico cuantas flores hay de cada tipo.&lt;/p&gt;",
    "feedback": "&lt;p&gt;Señala en el gráfico cuantas flores hay de cada tipo.&lt;/p&gt;",
    "seed": {
        "parameters": [
            {
                "name": "Q1",
                "label": "Margarita",
                "img": "https://blueberry-assets.oneclick.es/M2_EyP_6b_1.png",
                "min": 1,
                "max": 8,
                "step": 1
            },
            {
                "name": "Q2",
                "label": "Dalia",
                "img": "https://blueberry-assets.oneclick.es/M2_EyP_6b_1.png",
                "min": 1,
                "max": 8,
                "step": 1
            },
            {
                "name": "Q3",
                "label": "Lirio",
                "img": "https://blueberry-assets.oneclick.es/M2_EyP_6b_1.png",
                "min": 1,
                "max": 8,
                "step": 1
            }
        ],
        "uniques": false
    },
    "algorithm": {
        "name": "pictograph",
        "params": {
            "labelY": "",
            "labelX": "Nº de flores",
            "tableEnable": true,
            "tablePosition": "LEFT",
            "multiplier": 1
        }
    }
}</t>
  </si>
  <si>
    <t>{
    "id": "M3-EyP-6a-I-3",
    "stimulus": "&lt;p&gt;Un vendedor ha vendido estos electrodomésticos en una semana. Completa la gráfica.&lt;/p&gt;",
    "hint": "&lt;p&gt;Señala en el gráfico cuantos electrodomésticos de cada tipo ha vendido.&lt;/p&gt;",
    "feedback": "&lt;p&gt;Señala en el gráfico cuantos electrodomésticos de cada tipo ha vendido.&lt;/p&gt;",
    "seed": {
        "parameters": [
            {
                "name": "Q1",
                "label": "Lavadora",
                "img": "https://blueberry-assets.oneclick.es/M2_EyP_6b_3.png",
                "min": 1,
                "max": 8,
                "step": 1
            },
            {
                "name": "Q2",
                "label": "Frigorífico",
                "img": "https://blueberry-assets.oneclick.es/M2_EyP_6b_3.png",
                "min": 1,
                "max": 8,
                "step": 1
            },
            {
                "name": "Q3",
                "label": "Lavavajillas",
                "img": "https://blueberry-assets.oneclick.es/M2_EyP_6b_3.png",
                "min": 1,
                "max": 8,
                "step": 1
            },
            {
                "name": "Q4",
                "label": "Horno",
                "img": "https://blueberry-assets.oneclick.es/M2_EyP_6b_3.png",
                "min": 1,
                "max": 8,
                "step": 1
            }
        ],
        "uniques": false
    },
    "algorithm": {
        "name": "pictograph",
        "params": {
            "labelY": "",
            "labelX": "Unidades",
            "tableEnable": true,
            "tablePosition": "LEFT",
            "multiplier": 1
        }
    }
}</t>
  </si>
  <si>
    <t>M3-EyP-6b</t>
  </si>
  <si>
    <t>Responde a preguntas sobre la información de un gráfico de puntos</t>
  </si>
  <si>
    <r>
      <rPr>
        <rFont val="Calibri"/>
        <sz val="12.0"/>
      </rPr>
      <t xml:space="preserve">&lt;p&gt;En este diagrama se han apuntado los tipos de cuadros que se han presentado a un concurso de pintura. Según él, ¿cuál de las siguientes afirmaciones es la correcta?&lt;/p&gt;
Gráfico de pictograma
Serie: {{Q1}}, {{Q2}}, {{Q3}}, {{Q4}}
Eje X : "Retratos", "Paisajes", "Bodegones", "Abstracto"
Icono: </t>
    </r>
    <r>
      <rPr>
        <rFont val="Calibri"/>
        <color rgb="FF1155CC"/>
        <sz val="12.0"/>
        <u/>
      </rPr>
      <t>https://blueberry-assets.oneclick.es/M2_EyP_6b_1.png</t>
    </r>
  </si>
  <si>
    <t>Q1 = list = 2, 3, 4, 5
Q2 = list = 2, 3, 4, 5
Q3 = list = 2, 3, 4, 5
Q4 = list = 2, 3, 4, 5
Q5 = list = -2, -1, 1, 2</t>
  </si>
  <si>
    <t>T1 = 5*{{Q1}}
T2 = 5*{{Q2}}
T3 = 5*{{Q3}}
T4 = 5*{{Q4}}
T12 = {{T1}} + {{T2}}
T34 = {{T3}} + {{T4}}
T21 = {{T1}} + {{T2}} + {{Q5}}
T43 = {{T3}} + {{T4}} + {{Q5}}
A1=Se han presentado {{Q1}} retratos.#*
A2=Se han presentado {{Q2}} paisajes.#*
A3=Se han presentado {{Q3}} bodegones.#*
A4=Se han presentado {{Q4}} cuadros abstractos.#*
A5=Se han presentado {{Q3}} retratos.#
A6=Se han presentado {{Q4}} paisajes.#
A7=Se han presentado {{Q2}} bodegones.#
A8=Se han presentado {{Q1}} cuadros abstractos.#</t>
  </si>
  <si>
    <t>&lt;p&gt;Cada punto representa 1 cuadro.&lt;/p&gt;</t>
  </si>
  <si>
    <t>{
    "id": "M3-EyP-6b-I-1",
    "stimulus": "&lt;p&gt;En este diagrama se han apuntado los tipos de cuadros que se han presentado a un concurso de pintura. Según él, ¿cuál de las siguientes afirmaciones es la correcta?&lt;/p&gt;&lt;div style=\"display: flex; justify-content: center;\"&gt;&lt;div class=\"fr-chart\" data-chart='{\"type\": \"pictograph\", \"series\": [{\"img\": \"{{Q1.img}}\", \"value\":{{Q1}} },{\"img\": \"{{Q2.img}}\", \"value\":{{Q2}}},{\"img\": \"{{Q3.img}}\", \"value\":{{Q3}}},{\"img\": \"{{Q4.img}}\", \"value\":{{Q4}}}], \"labels\":[\"{{Q1.label}}\",\"{{Q2.label}}\",\"{{Q3.label}}\",\"{{Q4.label}}\"]}'&gt;&lt;/div&gt;&lt;/div&gt;",
    "hint": "&lt;p&gt;Cada punto representa 1 cuadro.&lt;/p&gt;",
    "feedback": "&lt;p&gt;Cada punto representa 1 cuadro.&lt;/p&gt;",
    "seed": {
        "parameters": [
            {
                "name": "Q1",
                "label": "Retratos",
                "img": "https://blueberry-assets.oneclick.es/M2_EyP_6b_1.png",
                "list": [
                    2,
                    3,
                    4,
                    5
                ]
            },
            {
                "name": "Q2",
                "label": "Paisajes",
                "img": "https://blueberry-assets.oneclick.es/M2_EyP_6b_1.png",
                "list": [
                    2,
                    3,
                    4,
                    5
                ]
            },
            {
                "name": "Q3",
                "label": "Bodegones",
                "img": "https://blueberry-assets.oneclick.es/M2_EyP_6b_1.png",
                "list": [
                    2,
                    3,
                    4,
                    5
                ]
            },
            {
                "name": "Q4",
                "label": "Abstracto",
                "img": "https://blueberry-assets.oneclick.es/M2_EyP_6b_1.png",
                "list": [
                    2,
                    3,
                    4,
                    5
                ]
            },
            {
                "name": "Q5",
                "label": null,
                "list": [
                    -2,
                    -1,
                    1,
                    2
                ]
            }
        ],
        "calculated": [
            {
                "name": "T1",
                "label": "{{function}}",
                "function": "5*{{Q1}}",
                "temp": true
            },
            {
                "name": "T2",
                "label": "{{function}}",
                "function": "5*{{Q2}}",
                "temp": true
            },
            {
                "name": "T3",
                "label": "{{function}}",
                "function": "5*{{Q3}}",
                "temp": true
            },
            {
                "name": "T4",
                "label": "{{function}}",
                "function": "5*{{Q4}}",
                "temp": true
            },
            {
                "name": "T12",
                "label": "{{function}}",
                "function": "{{T1}} + {{T2}}",
                "temp": true
            },
            {
                "name": "T34",
                "label": "{{function}}",
                "function": "{{T3}} + {{T4}}",
                "temp": true
            },
            {
                "name": "T21",
                "label": "{{function}}",
                "function": "{{T1}} + {{T2}} + {{Q5}}",
                "temp": true
            },
            {
                "name": "T43",
                "label": "{{function}}",
                "function": "{{T3}} + {{T4}} + {{Q5}}",
                "temp": true
            },
            {
                "name": "A1",
                "label": "Se han presentado {{Q1}} retratos."
            },
            {
                "name": "A2",
                "label": "Se han presentado {{Q2}} paisajes."
            },
            {
                "name": "A3",
                "label": "Se han presentado {{Q3}} bodegones."
            },
            {
                "name": "A4",
                "label": "Se han presentado {{Q4}} cuadros abstractos."
            },
            {
                "name": "A5",
                "label": "Se han presentado {{Q3}} retratos.",
                "incorrect": true
            },
            {
                "name": "A6",
                "label": "Se han presentado {{Q4}} paisajes.",
                "incorrect": true
            },
            {
                "name": "A7",
                "label": "Se han presentado {{Q2}} bodegones.",
                "incorrect": true
            },
            {
                "name": "A8",
                "label": "Se han presentado {{Q1}} cuadros abstractos.",
                "incorrect": true
            }
        ],
        "uniques": true
    },
    "algorithm": {
        "name": "trueFalse",
        "template": "Multiple choice – standard",
        "params": {
            "countCorrect": 1,
            "countIncorrect": 2,
            "showCheckIcon": true
        }
    }
}</t>
  </si>
  <si>
    <r>
      <rPr>
        <rFont val="Calibri"/>
        <sz val="12.0"/>
      </rPr>
      <t xml:space="preserve">&lt;p&gt;Tres hermanas han dibujado en este diagrama las veces que han sacado a su perro de paseo durante la semana pasada. Basándote en él, selecciona la opción correcta.&lt;/p&gt;
Gráfico de pictograma
Serie: {{Q1}}, {{Q2}}, {{Q3}}
Eje X : "Natalia", "Marina", "Carmen"
Icono: </t>
    </r>
    <r>
      <rPr>
        <rFont val="Calibri"/>
        <color rgb="FF1155CC"/>
        <sz val="12.0"/>
        <u/>
      </rPr>
      <t>https://blueberry-assets.oneclick.es/M2_EyP_6b_2.png</t>
    </r>
  </si>
  <si>
    <t>Q1 = list = 2, 3, 4, 5
Q2 = list = 2, 3, 4, 5
Q3 = list = 2, 3, 4, 5
Q5 = list = -2, -1, 1, 2</t>
  </si>
  <si>
    <t>T1 = {{T1}} + {{T2}} + {{T3}}
T2 = {{T1}} + {{Q5}}
A1=Natalia lo ha paseado {{Q1}} veces.#*
A2=Marina lo ha paseado {{Q2}} veces.#*
A3=Carmen lo ha paseado {{Q3}} veces.#*
A4=Entre las tres lo han paseado {{T1}} veces.#*
A5=Natalia lo ha paseado {{Q3}} veces.#
A6=Marina lo ha paseado {{Q1}} veces.#
A7=Carmen lo ha paseado {{Q2}} veces.#
A8=Entre las tres lo han paseado {{T2}} veces.#</t>
  </si>
  <si>
    <t>&lt;p&gt;Cada punto representa 1 paseo.&lt;/p&gt;</t>
  </si>
  <si>
    <t>{
    "id": "M3-EyP-6b-I-2",
    "stimulus": "&lt;p&gt;Tres hermanas han dibujado en este diagrama las veces que han sacado a su perro de paseo durante la semana pasada. Basándote en él, selecciona la opción correcta.&lt;/p&gt;&lt;div style=\"display: flex; justify-content: center;\"&gt;&lt;div class=\"fr-chart\" data-chart='{\"type\": \"pictograph\", \"series\": [{\"img\": \"{{Q1.img}}\", \"value\":{{Q1}} },{\"img\": \"{{Q2.img}}\", \"value\":{{Q2}}},{\"img\": \"{{Q3.img}}\", \"value\":{{Q3}}}], \"labels\":[\"{{Q1.label}}\",\"{{Q2.label}}\",\"{{Q3.label}}\"]}'&gt;&lt;/div&gt;&lt;/div&gt;",
    "hint": "&lt;p&gt;Cada punto representa 1 paseo.&lt;/p&gt;",
    "feedback": "&lt;p&gt;Cada punto representa 1 paseo.&lt;/p&gt;",
    "seed": {
        "parameters": [
            {
                "name": "Q1",
                "label": "Natalia",
                "img": "https://blueberry-assets.oneclick.es/M2_EyP_6b_2.png",
                "list": [
                    2,
                    3,
                    4,
                    5
                ]
            },
            {
                "name": "Q2",
                "label": "Marina",
                "img": "https://blueberry-assets.oneclick.es/M2_EyP_6b_2.png",
                "list": [
                    2,
                    3,
                    4,
                    5
                ]
            },
            {
                "name": "Q3",
                "label": "Carmen",
                "img": "https://blueberry-assets.oneclick.es/M2_EyP_6b_2.png",
                "list": [
                    2,
                    3,
                    4,
                    5
                ]
            },
            {
                "name": "Q5",
                "label": null,
                "list": [
                    -2,
                    -1,
                    1,
                    2
                ]
            }
        ],
        "calculated": [
            {
                "name": "T1",
                "label": "{{function}}",
                "function": "{{Q1}}+{{Q2}}+{{Q3}}",
                "temp": true
            },
            {
                "name": "T2",
                "label": "{{function}}",
                "function": "{{Q1}}+{{Q5}}",
                "temp": true
            },
            {
                "name": "A1",
                "label": "Natalia lo ha paseado {{Q1}} veces."
            },
            {
                "name": "A2",
                "label": "Marina lo ha paseado {{Q2}} veces."
            },
            {
                "name": "A3",
                "label": "Carmen lo ha paseado {{Q3}} veces."
            },
            {
                "name": "A4",
                "label": "Entre las tres lo han paseado {{T1}} veces."
            },
            {
                "name": "A5",
                "label": "Natalia lo ha paseado {{Q3}} veces.",
                "incorrect": true
            },
            {
                "name": "A6",
                "label": "Marina lo ha paseado {{Q1}} veces.",
                "incorrect": true
            },
            {
                "name": "A7",
                "label": "Carmen lo ha paseado {{Q2}} veces.",
                "incorrect": true
            },
            {
                "name": "A8",
                "label": "Entre las tres lo han paseado {{T2}} veces.",
                "incorrect": true
            }
        ],
        "uniques": true
    },
    "algorithm": {
        "name": "trueFalse",
        "template": "Multiple choice – standard",
        "params": {
            "countCorrect": 1,
            "countIncorrect": 2,
            "showCheckIcon":true
        }
    }
}</t>
  </si>
  <si>
    <r>
      <rPr>
        <rFont val="Calibri"/>
        <sz val="12.0"/>
      </rPr>
      <t xml:space="preserve">&lt;p&gt;El encargado de una feria ha dibujado así cuántas personas han usado tres de sus atracciones. Si cada punto del diagrama son 4 personas, determina cuál de estas opciones lo describe.&lt;/p&gt;
Gráfico de pictograma
Serie: {{Q1}}, {{Q2}}, {{Q3}}
Eje X : "Noria", "Tiovivo", "Castillo hinchable"
Icono: </t>
    </r>
    <r>
      <rPr>
        <rFont val="Calibri"/>
        <color rgb="FF1155CC"/>
        <sz val="12.0"/>
        <u/>
      </rPr>
      <t>https://blueberry-assets.oneclick.es/M2_EyP_6b_3.png</t>
    </r>
  </si>
  <si>
    <t>T1 = 4*{{Q1}}
T2 = 4*{{Q2}}
T3 = 4*{{Q3}}
T4 = {{T1}} + {{T2}} + {{T3}}
T5 = {{T4}} + {{Q5}}
A1={{T1}} personas han subido a la noria.#*
A2={{T2}} personas han subido al tiovivo.#*
A3={{T3}} personas han subido al castillo hinchable.#*
A4=En total, {{T4}} personas han subido a las tres atracciones.#*
A5={{T3}} personas han subido a la noria.#
A6={{T1}} personas han subido al tiovivo.#
A7={{T2}} personas han subido al castillo hinchable.#
A8=En total, {{T5}} personas han subido a las tres atracciones.#</t>
  </si>
  <si>
    <t>&lt;p&gt;Cada punto representa a 4 personas.&lt;/p&gt;</t>
  </si>
  <si>
    <t>{
    "id": "M3-EyP-6b-I-3",
    "stimulus": "&lt;p&gt;El encargado de una feria ha dibujado así cuántas personas han usado tres de sus atracciones. Si cada punto del diagrama son 4 personas, determina cuál de estas opciones lo describe.&lt;/p&gt;&lt;div style=\"display: flex; justify-content: center;\"&gt;&lt;div class=\"fr-chart\" data-chart='{\"type\": \"pictograph\", \"series\": [{\"img\": \"{{Q1.img}}\", \"value\":{{Q1}} },{\"img\": \"{{Q2.img}}\", \"value\":{{Q2}}},{\"img\": \"{{Q3.img}}\", \"value\":{{Q3}}}], \"labels\":[\"{{Q1.label}}\",\"{{Q2.label}}\",\"{{Q3.label}}\"]}'&gt;&lt;/div&gt;&lt;/div&gt;",
    "hint": "&lt;p&gt;Cada punto representa a 4 personas.&lt;/p&gt;",
    "feedback": "&lt;p&gt;Cada punto representa a 4 personas.&lt;/p&gt;",
    "seed": {
        "parameters": [
            {
                "name": "Q1",
                "label": "Noria",
                "img": "https://blueberry-assets.oneclick.es/M2_EyP_6b_3.png",
                "list": [
                    2,
                    3,
                    4,
                    5
                ]
            },
            {
                "name": "Q2",
                "label": "Tiovivo",
                "img": "https://blueberry-assets.oneclick.es/M2_EyP_6b_3.png",
                "list": [
                    2,
                    3,
                    4,
                    5
                ]
            },
            {
                "name": "Q3",
                "label": "Castillo hinchable",
                "img": "https://blueberry-assets.oneclick.es/M2_EyP_6b_3.png",
                "list": [
                    2,
                    3,
                    4,
                    5
                ]
            },
            {
                "name": "Q5",
                "label": null,
                "list": [
                    -2,
                    -1,
                    1,
                    2
                ]
            }
        ],
        "calculated": [
            {
                "name": "T1",
                "label": "{{function}}",
                "function": "4*{{Q1}}",
                "temp": true
            },
            {
                "name": "T2",
                "label": "{{function}}",
                "function": "4*{{Q2}}",
                "temp": true
            },
            {
                "name": "T3",
                "label": "{{function}}",
                "function": "4*{{Q3}}",
                "temp": true
            },
            {
                "name": "T4",
                "label": "{{function}}",
                "function": "{{T1}} + {{T2}} + {{T3}}",
                "temp": true
            },
            {
                "name": "T5",
                "label": "{{function}}",
                "function": "{{T4}} + {{Q5}}",
                "temp": true
            },
            {
                "name": "A1",
                "label": "{{T1}} personas han subido a la noria."
            },
            {
                "name": "A2",
                "label": "{{T2}} personas han subido al tiovivo."
            },
            {
                "name": "A3",
                "label": "{{T3}} personas han subido al castillo hinchable."
            },
            {
                "name": "A4",
                "label": "En total, {{T4}} personas han subido a las tres atracciones."
            },
            {
                "name": "A5",
                "label": "{{T3}} personas han subido a la noria.",
                "incorrect": true
            },
            {
                "name": "A6",
                "label": "{{T1}} personas han subido al tiovivo.",
                "incorrect": true
            },
            {
                "name": "A7",
                "label": "{{T2}} personas han subido al castillo hinchable.",
                "incorrect": true
            },
            {
                "name": "A8",
                "label": "En total, {{T5}} personas han subido a las tres atracciones.",
                "incorrect": true
            }
        ],
        "uniques": true
    },
    "algorithm": {
        "name": "trueFalse",
        "template": "Multiple choice – standard",
        "params": {
            "countCorrect": 1,
            "countIncorrect": 2,
            "showCheckIcon":true
        }
    }
}</t>
  </si>
  <si>
    <r>
      <rPr>
        <rFont val="Calibri"/>
        <sz val="12.0"/>
      </rPr>
      <t xml:space="preserve">&lt;p&gt;Cada punto de este diagrama representa las veces que tres hermanos han fregado los platos este mes. ¿Cuánto los ha fregado Manuel?&lt;/p&gt;
Gráfico de pictograma
Serie: {{Q1}}, {{Q2}}, {{Q3}}
Eje X : "Iván", "Toni", "Manuel"
Icono: </t>
    </r>
    <r>
      <rPr>
        <rFont val="Calibri"/>
        <color rgb="FF1155CC"/>
        <sz val="12.0"/>
        <u/>
      </rPr>
      <t>https://blueberry-assets.oneclick.es/M2_EyP_6b_1.png</t>
    </r>
  </si>
  <si>
    <t>&lt;p&gt;{{response}} veces.&lt;/p&gt;</t>
  </si>
  <si>
    <t>Q1 = list = 2, 3, 4, 5
Q2 = list = 2, 3, 4, 5
Q3 = list = 2, 3, 4, 5</t>
  </si>
  <si>
    <t>A1 = {{Q3}}</t>
  </si>
  <si>
    <t>&lt;p&gt;Cada punto representa 1 vez.&lt;/p&gt;</t>
  </si>
  <si>
    <t>{
    "id": "M3-EyP-6b-E-1",
    "stimulus": "&lt;p&gt;Cada punto de este diagrama representa las veces que tres hermanos han fregado los platos este mes. ¿Cuánto los ha fregado Manuel?&lt;/p&gt;&lt;div style=\"display: flex; justify-content: center;\"&gt;&lt;div class=\"fr-chart\" data-chart='{\"type\": \"pictograph\", \"series\": [{\"img\": \"{{Q1.img}}\", \"value\":{{Q1}} },{\"img\": \"{{Q2.img}}\", \"value\":{{Q2}}},{\"img\": \"{{Q3.img}}\", \"value\":{{Q3}}}], \"labels\":[\"{{Q1.label}}\",\"{{Q2.label}}\",\"{{Q3.label}}\"]}'&gt;&lt;/div&gt;&lt;/div&gt;",
    "template": "&lt;p&gt;Manuel los ha fregado {{response}} veces.&lt;/p&gt;",
    "hint": "&lt;p&gt;Cada punto representa 1 vez.&lt;/p&gt;",
    "feedback": "&lt;p&gt;Cada punto representa 1 vez.&lt;/p&gt;",
    "seed": {
        "parameters": [
            {
                "name": "Q1",
                "label": "Iván",
                "img": "https://blueberry-assets.oneclick.es/M2_EyP_6b_1.png",
                "list": [
                    2,
                    3,
                    4,
                    5
                ]
            },
            {
                "name": "Q2",
                "label": "Toni",
                "img": "https://blueberry-assets.oneclick.es/M2_EyP_6b_1.png",
                "list": [
                    2,
                    3,
                    4,
                    5
                ]
            },
            {
                "name": "Q3",
                "label": "Manuel",
                "img": "https://blueberry-assets.oneclick.es/M2_EyP_6b_1.png",
                "list": [
                    2,
                    3,
                    4,
                    5
                ]
            }
        ],
        "calculated": [
            {
                "name": "A1",
                "label": "{{function}}",
                "function": "{{Q3}}"
            }
        ],
        "uniques": true
    },
    "algorithm": {
        "name": "calculateOperation",
        "params": {
            "method": "equivLiteral",
            "keyboard": "NUMERICAL"
        }
    }
}</t>
  </si>
  <si>
    <r>
      <rPr>
        <rFont val="Calibri"/>
        <sz val="12.0"/>
      </rPr>
      <t xml:space="preserve">&lt;p&gt;Una tienda ha apuntado en este diagrama el número de personas que compran cada uno de estos tipos de leche. Como cada punto son 10 briks, ¿cuántos han vendido en total?&lt;/p&gt;
Gráfico de pictograma
Serie: {{Q1}}, {{Q2}}, {{Q3}}
Eje X : "Entera", "Desnatada", "Sin lactosa"
Icono: </t>
    </r>
    <r>
      <rPr>
        <rFont val="Calibri"/>
        <color rgb="FF1155CC"/>
        <sz val="12.0"/>
        <u/>
      </rPr>
      <t>https://blueberry-assets.oneclick.es/M2_EyP_6b_2.png</t>
    </r>
  </si>
  <si>
    <t>&lt;p&gt;{{response}} briks.&lt;/p&gt;</t>
  </si>
  <si>
    <t>A1 = 10*({{Q1}} + {{Q2}} + {{Q3}})</t>
  </si>
  <si>
    <t>&lt;p&gt;Cada punto representa 10 briks.&lt;/p&gt;</t>
  </si>
  <si>
    <t>{
    "id": "M3-EyP-6b-E-2",
    "stimulus": "&lt;p&gt;Una tienda ha apuntado en este diagrama el número de personas que compran cada uno de estos tipos de leche. Como cada punto son 10 briks, ¿cuántos han vendido en total?&lt;/p&gt;&lt;div style=\"display: flex; justify-content: center;\"&gt;&lt;div class=\"fr-chart\" data-chart='{\"type\": \"pictograph\", \"series\": [{\"img\": \"{{Q1.img}}\", \"value\":{{Q1}} },{\"img\": \"{{Q2.img}}\", \"value\":{{Q2}}},{\"img\": \"{{Q3.img}}\", \"value\":{{Q3}}}], \"labels\":[\"{{Q1.label}}\",\"{{Q2.label}}\",\"{{Q3.label}}\"]}'&gt;&lt;/div&gt;&lt;/div",
    "template": "&lt;p&gt;Han vendido {{response}} briks.&lt;/p&gt;",
    "hint": "&lt;p&gt;Cada punto representa 10 briks.&lt;/p&gt;",
    "feedback": "&lt;p&gt;Cada punto representa 10 briks.&lt;/p&gt;",
    "seed": {
        "parameters": [
            {
                "name": "Q1",
                "label": "Entera",
                "img": "https://blueberry-assets.oneclick.es/M2_EyP_6b_2.png",
                "list": [
                    2,
                    3,
                    4,
                    5
                ]
            },
            {
                "name": "Q2",
                "label": "Desnatada",
                "img": "https://blueberry-assets.oneclick.es/M2_EyP_6b_2.png",
                "list": [
                    2,
                    3,
                    4,
                    5
                ]
            },
            {
                "name": "Q3",
                "label": "Sin lactosa",
                "img": "https://blueberry-assets.oneclick.es/M2_EyP_6b_2.png",
                "list": [
                    2,
                    3,
                    4,
                    5
                ]
            }
        ],
        "calculated": [
            {
                "name": "A1",
                "label": "{{function}}",
                "function": "10*({{Q1}} + {{Q2}} + {{Q3}})"
            }
        ],
        "uniques": true
    },
    "algorithm": {
        "name": "calculateOperation",
        "params": {
            "method": "equivLiteral",
            "keyboard": "NUMERICAL"
        }
    }
}</t>
  </si>
  <si>
    <r>
      <rPr>
        <rFont val="Calibri"/>
        <sz val="12.0"/>
      </rPr>
      <t xml:space="preserve">&lt;p&gt;En este diagrama se han dibujado los cromos que tienen tres amigos. Si cada punto representa {{Q4}} cromos, ¿cuántos tienen entre Marta y Pedro?&lt;/p&gt;
Gráfico de pictograma
Serie: {{Q1}}, {{Q2}}, {{Q3}}
Eje X : "Marta", "Daniel", "Pedro"
Icono: </t>
    </r>
    <r>
      <rPr>
        <rFont val="Calibri"/>
        <color rgb="FF1155CC"/>
        <sz val="12.0"/>
        <u/>
      </rPr>
      <t>https://blueberry-assets.oneclick.es/M2_EyP_6b_3.png</t>
    </r>
  </si>
  <si>
    <t>&lt;p&gt;{{response}} cromos.&lt;/p&gt;</t>
  </si>
  <si>
    <t>Q1 = list = 2, 3, 4, 5
Q2 = list = 2, 3, 4, 5
Q3 = list = 2, 3, 4, 5
Q4 = Min = 2; Max = 9; Step = 1</t>
  </si>
  <si>
    <t>A1 = {{Q4}}*({{Q1}} + {{Q3}})</t>
  </si>
  <si>
    <t>&lt;p&gt;Cada punto representa {{Q4}} cromos.&lt;/p&gt;</t>
  </si>
  <si>
    <t>{
    "id": "M3-EyP-6b-E-3",
    "stimulus": "&lt;p&gt;En este diagrama se han dibujado los cromos que tienen tres amigos. Si cada punto representa {{Q4}} cromos, ¿cuántos tienen entre Marta y Pedro?&lt;/p&gt;&lt;div style=\"display: flex; justify-content: center;\"&gt;&lt;div class=\"fr-chart\" data-chart='{\"type\": \"pictograph\", \"series\": [{\"img\": \"{{Q1.img}}\", \"value\":{{Q1}} },{\"img\": \"{{Q2.img}}\", \"value\":{{Q2}}},{\"img\": \"{{Q3.img}}\", \"value\":{{Q3}}}], \"labels\":[\"{{Q1.label}}\",\"{{Q2.label}}\",\"{{Q3.label}}\"]}'&gt;&lt;/div&gt;&lt;/div&gt;",
    "template": "&lt;p&gt;Tienen {{response}} cromos.&lt;/p&gt;",
    "hint": "&lt;p&gt;Cada punto representa {{Q4}} cromos.&lt;/p&gt;",
    "feedback": "&lt;p&gt;Cada punto representa {{Q4}} cromos.&lt;/p&gt;",
    "seed": {
        "parameters": [
            {
                "name": "Q1",
                "label": "Marta",
                "img": "https://blueberry-assets.oneclick.es/M2_EyP_6b_3.png",
                "list": [
                    2,
                    3,
                    4,
                    5
                ]
            },
            {
                "name": "Q2",
                "label": "Daniel",
                "img": "https://blueberry-assets.oneclick.es/M2_EyP_6b_3.png",
                "list": [
                    2,
                    3,
                    4,
                    5
                ]
            },
            {
                "name": "Q3",
                "label": "Pedro",
                "img": "https://blueberry-assets.oneclick.es/M2_EyP_6b_3.png",
                "list": [
                    2,
                    3,
                    4,
                    5
                ]
            },
            {
                "name": "Q4",
                "label": null,
                "min": 2,
                "max": 9,
                "step": 1
            }
        ],
        "calculated": [
            {
                "name": "A1",
                "label": "{{function}}",
                "function": "{{Q4}}*({{Q1}} + {{Q3}})"
            }
        ],
        "uniques": true
    },
    "algorithm": {
        "name": "calculateOperation",
        "params": {
            "method": "equivLiteral",
            "keyboard": "NUMERICAL"
        }
    }
}</t>
  </si>
  <si>
    <t>M3-EyP-7a</t>
  </si>
  <si>
    <t>Interpreta datos en gráficos de barras</t>
  </si>
  <si>
    <t>&lt;p&gt;En este diagrama se han representado las actividades de inglés que ha hecho Paula durante la semana pasada. Indica si las siguientes afirmaciones son correctas o incorrectas.&lt;/p&gt;
Gráfica: (barras)
Serie "Actividades": {{Q1}}, {{Q2}}, {{Q3}},{{Q4}},{{Q5}}
Eje X: "Lunes", "Martes", Miércoles", "Jueves", "Viernes"</t>
  </si>
  <si>
    <t>True or False
*: countCorrect=1
*: countIncorrect=2
*: options=Correcto,Incorrecto</t>
  </si>
  <si>
    <t>Q1-Q5 = Min = 2; Max = 9; Step = 1</t>
  </si>
  <si>
    <t>A1=El lunes hizo {{Q1}} actividades.#*
A2=El martes hizo {{Q2}} actividades.#*
A3=El miércoles hizo {{Q3}} actividades.#*
A4=El jueves hizo {{Q4}} actividades.#*
A5=El viernes hizo {{Q5}} actividades.#*
A6=El lunes hizo {{Q3}} actividades.#
A7=El martes hizo {{Q1}} actividades.#
A8=El miércoles hizo {{Q4}} actividades.#
A9=El jueves hizo {{Q5}} actividades.#
A10=El viernes hizo {{Q2}} actividades.#</t>
  </si>
  <si>
    <t>&lt;p&gt;La altura de cada barra representa las actividades de cada día.&lt;/p&gt;</t>
  </si>
  <si>
    <t>{
    "id": "M3-EyP-7a-I-1",
    "stimulus": "&lt;p&gt;En este diagrama se han representado las actividades de inglés que ha hecho Paula durante la semana pasada. Indica si las siguientes afirmaciones son correctas o incorrectas.&lt;/p&gt;&lt;div style=\"display:flex; justify-content:center;\"&gt;&lt;div class=\"fr-chart ct-chart ct-minor-seventh\" data-chart='{\"type\": \"bar\", \"series\": [{\"name\": \"Actividades\", \"data\": [{{Q1}},{{Q2}},{{Q3}},{{Q4}},{{Q5}}]}], \"labels\":[\"Lunes\",\"Martes\",\"Miercoles\",\"Jueves\",\"Viernes\"]}'&gt;&lt;/div&gt;&lt;/div&gt;",
    "hint": "&lt;p&gt;La altura de cada barra representa las actividades de cada día.&lt;/p&gt;",
    "feedback": "&lt;p&gt;La altura de cada barra representa las actividades de cada día.&lt;/p&gt;",
    "seed": {
        "parameters": [
            {
                "name": "Q1",
                "label": null,
                "min": 2,
                "max": 9,
                "step": 1
            },
            {
                "name": "Q2",
                "label": null,
                "min": 2,
                "max": 9,
                "step": 1
            },
            {
                "name": "Q3",
                "label": null,
                "min": 2,
                "max": 9,
                "step": 1
            },
            {
                "name": "Q4",
                "label": null,
                "min": 2,
                "max": 9,
                "step": 1
            },
            {
                "name": "Q5",
                "label": null,
                "min": 2,
                "max": 9,
                "step": 1
            }
        ],
        "calculated": [
            {
                "name": "A1",
                "label": "El lunes hizo {{Q1}} actividades."
            },
            {
                "name": "A2",
                "label": "El martes hizo {{Q2}} actividades."
            },
            {
                "name": "A3",
                "label": "El miércoles hizo {{Q3}} actividades."
            },
            {
                "name": "A4",
                "label": "El jueves hizo {{Q4}} actividades."
            },
            {
                "name": "A5",
                "label": "El viernes hizo {{Q5}} actividades."
            },
            {
                "name": "A6",
                "label": "El lunes hizo {{Q3}} actividades.",
                "incorrect": true
            },
            {
                "name": "A7",
                "label": "El martes hizo {{Q1}} actividades.",
                "incorrect": true
            },
            {
                "name": "A8",
                "label": "El miércoles hizo {{Q4}} actividades.",
                "incorrect": true
            },
            {
                "name": "A9",
                "label": "El jueves hizo {{Q5}} actividades.",
                "incorrect": true
            },
            {
                "name": "A10",
                "label": "El viernes hizo {{Q2}} actividades.",
                "incorrect": true
            }
        ],
        "uniques": true
    },
    "algorithm": {
        "name": "trueFalse",
        "template": "Choice matrix – inline",
        "params": {
            "countCorrect": 1,
            "countIncorrect": 2,
            "showCheckIcon": false,
            "options": [
                "Correcto",
                "Incorrecto"
            ]
        }
    }
}</t>
  </si>
  <si>
    <t>&lt;p&gt;Este diagrama representa los sabores de helado favoritos de un grupo de niños. Indica si las siguientes afirmaciones son correctas o incorrectas.&lt;/p&gt;
Gráfica: (barras)
Serie "Niños": {{Q1}}, {{Q2}}, {{Q3}},{{Q4}}
Eje X: "Chocolate", "Vainilla", "Fresa","Nata"</t>
  </si>
  <si>
    <t>True or False
*: countCorrect=2
*: countIncorrect=1
*: options=Correcto,Incorrecto</t>
  </si>
  <si>
    <t>Q1-Q4 = Min = 2; Max = 9; Step = 1
Q5 = List = -2, -1, 1, 2
Q6 = List = 2, 3, 5, 6, 7</t>
  </si>
  <si>
    <t>T1 = {{Q1}} + {{Q2}} + {{Q3}} + {{Q4}}
T2 = {{Q1}} + {{Q2}} + {{Q3}} + {{Q4}} + {{Q5}}
A1=A {{Q1}} niños les gusta el chocolate.#*
A2=A {{Q2}} niños les gusta la vainilla.#*
A3=A {{Q3}} niños les gusta la fresa.#*
A4=A {{Q4}} niños les gusta la nata.#*
A5=Hay 4 sabores distintos.#*
A6=Se ha preguntado a {{T1}} niños.#*
A7=A {{Q3}} niños les gusta el chocolate.#
A8=A {{Q1}} niños les gusta la vainilla.#
A9=A {{Q4}} niños les gusta la fresa.#
A10=A {{Q2}} niños les gusta la nata.#
A11=Hay {{Q6}} sabores distintos.#
A12=Se ha preguntado a {{T2}} niños.#</t>
  </si>
  <si>
    <t>&lt;p&gt;La altura de cada barra representa a cuántos niños les gusta un sabor.&lt;/p&gt;</t>
  </si>
  <si>
    <t>{
    "id": "M3-EyP-7a-I-2",
    "stimulus": "&lt;p&gt;Este diagrama representa los sabores de helado favoritos de un grupo de niños. Indica si las siguientes afirmaciones son correctas o incorrectas.&lt;/p&gt;&lt;div style=\"display:flex; justify-content:center;\"&gt;&lt;div class=\"fr-chart ct-chart ct-minor-seventh\" data-chart='{\"type\": \"bar\", \"series\": [{\"name\": \"Niños\", \"data\": [{{Q1}},{{Q2}},{{Q3}},{{Q4}}]}], \"labels\":[\"Chocolate\",\"Vainilla\",\"Fresa\",\"Nata\"]}'&gt;&lt;/div&gt;&lt;/div&gt;",
    "hint": "&lt;p&gt;La altura de cada barra representa a cuántos niños les gusta un sabor.&lt;/p&gt;",
    "feedback": "&lt;p&gt;La altura de cada barra representa a cuántos niños les gusta un sabor.&lt;/p&gt;",
    "seed": {
        "parameters": [
            {
                "name": "Q1",
                "label": null,
                "min": 2,
                "max": 9,
                "step": 1
            },
            {
                "name": "Q2",
                "label": null,
                "min": 2,
                "max": 9,
                "step": 1
            },
            {
                "name": "Q3",
                "label": null,
                "min": 2,
                "max": 9,
                "step": 1
            },
            {
                "name": "Q4",
                "label": null,
                "min": 2,
                "max": 9,
                "step": 1
            },
            {
                "name": "Q5",
                "label": null,
                "list": [
                    -2,
                    -1,
                    1,
                    2
                ]
            },
            {
                "name": "Q6",
                "label": null,
                "list": [
                    2,
                    3,
                    5,
                    6,
                    7
                ]
            }
        ],
        "calculated": [
            {
                "name": "T1",
                "label": "{{function}}",
                "function": "{{Q1}} + {{Q2}} + {{Q3}} + {{Q4}}",
                "temp": true
            },
            {
                "name": "T2",
                "label": "{{function}}",
                "function": "{{Q1}} + {{Q2}} + {{Q3}} + {{Q4}} + {{Q5}}",
                "temp": true
            },
            {
                "name": "A1",
                "label": "A {{Q1}} niños les gusta el chocolate."
            },
            {
                "name": "A2",
                "label": "A {{Q2}} niños les gusta la vainilla."
            },
            {
                "name": "A3",
                "label": "A {{Q3}} niños les gusta la fresa."
            },
            {
                "name": "A4",
                "label": "A {{Q4}} niños les gusta la nata."
            },
            {
                "name": "A5",
                "label": "Hay 4 sabores distintos."
            },
            {
                "name": "A6",
                "label": "Se ha preguntado a {{T1}} niños."
            },
            {
                "name": "A7",
                "label": "A {{Q3}} niños les gusta el chocolate.",
                "incorrect": true
            },
            {
                "name": "A8",
                "label": "A {{Q1}} niños les gusta la vainilla.",
                "incorrect": true
            },
            {
                "name": "A9",
                "label": "A {{Q4}} niños les gusta la fresa.",
                "incorrect": true
            },
            {
                "name": "A10",
                "label": "A {{Q2}} niños les gusta la nata.",
                "incorrect": true
            },
            {
                "name": "A11",
                "label": "Hay {{Q6}} sabores distintos.",
                "incorrect": true
            },
            {
                "name": "A12",
                "label": "Se ha preguntado a {{T2}} niños.",
                "incorrect": true
            }
        ],
        "uniques": true
    },
    "algorithm": {
        "name": "trueFalse",
        "template": "Choice matrix – inline",
        "params": {
            "countCorrect": 2,
            "countIncorrect": 1,
            "showCheckIcon": false,
            "options": [
                "Correcto",
                "Incorrecto"
            ]
        }
    }
}</t>
  </si>
  <si>
    <t>&lt;p&gt;Lucas ha apuntado las canicas de cada color que tiene en este diagrama de barras. Selecciona si las siguientes afirmaciones son correctas o no.&lt;/p&gt;
Gráfica: (barras)
Serie "Canicas": {{Q1}}, {{Q2}}, {{Q3}}, {{Q4}}
Eje X: "{{Q7}}", "{{Q8}}", "{{Q9}}", "{{Q10}}"</t>
  </si>
  <si>
    <t>Multiple Choice
*: countCorrect=1
*: countIncorrect=2</t>
  </si>
  <si>
    <t>Q1-Q4 = Min = 2; Max = 9; Step = 1
Q5 = List = -2, -1, 1, 2
Q6 = List = 2, 3, 5, 6, 7
Q7 = List = azules, verdes, rojas, amarillas, blancas
Q8 = List = azules, verdes, rojas, amarillas, blancas
Q9 = List = azules, verdes, rojas, amarillas, blancas
Q10 = List = azules, verdes, rojas, amarillas, blancas</t>
  </si>
  <si>
    <t>T1 = {{Q1}} + {{Q2}} + {{Q3}} + {{Q4}}
T2 = {{Q1}} + {{Q2}} + {{Q3}} + {{Q4}} + {{Q5}}
T3 = Lemonlib.numToWord({{Q6}})
A1=Tiene {{Q1}} canicas {{Q7}}.#*
A2=Tiene {{Q2}} canicas {{Q8}}.#*
A3=Tiene {{Q3}} canicas {{Q9}}.#*
A4=Tiene {{Q4}} canicas {{Q10}}.#*
A5=En total tiene {{T1}} canicas.#*
A6=Tiene {{Q4}} canicas {{Q7}}.#
A7=Tiene {{Q3}} canicas {{Q8}}.#
A8=Tiene {{Q1}} canicas {{Q9}}.#
A9=Tiene {{Q2}} canicas {{Q10}}.#
A10=En total tiene {{T2}} canicas.#</t>
  </si>
  <si>
    <t>&lt;p&gt;La altura de cada barra representa cuántas canicas tiene de cada color.&lt;/p&gt;</t>
  </si>
  <si>
    <t>{
    "id": "M3-EyP-7a-I-3",
    "stimulus": "&lt;p&gt;Lucas ha apuntado las canicas de cada color que tiene en este diagrama de barras. Selecciona si las siguientes afirmaciones son correctas o no.&lt;/p&gt;&lt;div style=\"display:flex; justify-content:center;\"&gt;&lt;div class=\"fr-chart ct-chart ct-minor-seventh\" data-chart='{\"type\": \"bar\", \"series\": [{\"name\": \"Canicas\", \"data\": [{{Q1}},{{Q2}},{{Q3}},{{Q4}}]}], \"labels\":[\"{{Q7}}\",\"{{Q8}}\",\"{{Q9}}\",\"{{Q10}}\"]}'&gt;&lt;/div&gt;&lt;/div&gt;",
    "hint": "&lt;p&gt;La altura de cada barra representa cuántas canicas tiene de cada color.&lt;/p&gt;",
    "feedback": "&lt;p&gt;La altura de cada barra representa cuántas canicas tiene de cada color.&lt;/p&gt;",
    "seed": {
        "parameters": [
            {
                "name": "Q1",
                "label": null,
                "min": 2,
                "max": 9,
                "step": 1
            },
            {
                "name": "Q2",
                "label": null,
                "min": 2,
                "max": 9,
                "step": 1
            },
            {
                "name": "Q3",
                "label": null,
                "min": 2,
                "max": 9,
                "step": 1
            },
            {
                "name": "Q4",
                "label": null,
                "min": 2,
                "max": 9,
                "step": 1
            },
            {
                "name": "Q5",
                "label": null,
                "list": [
                    -2,
                    -1,
                    1,
                    2
                ]
            },
            {
                "name": "Q6",
                "label": null,
                "list": [
                    2,
                    3,
                    5,
                    6,
                    7
                ]
            },
            {
                "name": "Q7",
                "label": null,
                "list": [
                    "Azules",
                    "Verdes",
                    "Rojas",
                    "Amarillas",
                    "Blancas"
                ]
            },
            {
                "name": "Q8",
                "label": null,
                "list": [
                    "Azules",
                    "Verdes",
                    "Rojas",
                    "Amarillas",
                    "Blancas"
                ]
            },
            {
                "name": "Q9",
                "label": null,
                "list": [
                    "Azules",
                    "Verdes",
                    "Rojas",
                    "Amarillas",
                    "Blancas"
                ]
            },
            {
                "name": "Q10",
                "label": null,
                "list": [
                    "Azules",
                    "Verdes",
                    "Rojas",
                    "Amarillas",
                    "Blancas"
                ]
            }
        ],
        "calculated": [
            {
                "name": "T1",
                "label": "{{function}}",
                "function": "{{Q1}} + {{Q2}} + {{Q3}} + {{Q4}}",
                "temp": true
            },
            {
                "name": "T2",
                "label": "{{function}}",
                "function": "{{Q1}} + {{Q2}} + {{Q3}} + {{Q4}} + {{Q5}}",
                "temp": true
            },
            {
                "name": "T3",
                "label": "{{function}}",
                "function": "Lemonlib.numToWord({{Q6}})",
                "temp": true
            },
            {
                "name": "T7",
                "label": "{{function}}",
                "function": "'{{Q7}}'.toLowerCase()",
                "temp": true
            },
            {
                "name": "T8",
                "label": "{{function}}",
                "function": "'{{Q8}}'.toLowerCase()",
                "temp": true
            },
            {
                "name": "T9",
                "label": "{{function}}",
                "function": "'{{Q9}}'.toLowerCase()",
                "temp": true
            },
            {
                "name": "T10",
                "label": "{{function}}",
                "function": "'{{Q10}}'.toLowerCase()",
                "temp": true
            },
            {
                "name": "A1",
                "label": "1Tiene {{Q1}} canicas {{T7}}."
            },
            {
                "name": "A2",
                "label": "Tiene {{Q2}} canicas {{T8}}."
            },
            {
                "name": "A3",
                "label": "Tiene {{Q3}} canicas {{T9}}."
            },
            {
                "name": "A4",
                "label": "Tiene {{Q4}} canicas {{T10}}."
            },
            {
                "name": "A5",
                "label": "En total tiene {{T1}} canicas."
            },
            {
                "name": "A6",
                "label": "Tiene {{Q4}} canicas {{T7}}.",
                "incorrect": true
            },
            {
                "name": "A7",
                "label": "Tiene {{Q3}} canicas {{T8}}.",
                "incorrect": true
            },
            {
                "name": "A8",
                "label": "Tiene {{Q1}} canicas {{T9}}.",
                "incorrect": true
            },
            {
                "name": "A9",
                "label": "Tiene {{Q2}} canicas {{T10}}.",
                "incorrect": true
            },
            {
                "name": "A10",
                "label": "En total tiene {{T2}} canicas.",
                "incorrect": true
            }
        ],
        "uniques": true
    },
    "algorithm": {
        "name": "trueFalse",
        "template": "Multiple choice – multiple response",
        "params": {
            "countCorrect": 1,
            "countIncorrect": 2,
            "showCheckIcon": false,
            "columns": 3
        }
    }
}</t>
  </si>
  <si>
    <t>&lt;p&gt;En este diagrama aparecen representados los peces de colores que hay en un acuario. Completa la siguiente afirmación.&lt;/p&gt;
Gráfica: (barras)
Serie "Peces": {{Q1}}, {{Q2}}, {{Q3}}, {{Q4}}
Eje X: "{{Q1}}", "{{Q1}}", "{{Q1}}", "{{Q1}}"</t>
  </si>
  <si>
    <t>&lt;p&gt;En el acuario hay {{response}} peces.&lt;/p&gt;</t>
  </si>
  <si>
    <t>Q1-Q4 = Min = 2; Max = 9; Step = 1
Q5 = List = azules, verdes, rojos, amarillos, blancos
Q6 = List = azules, verdes, rojos, amarillos, blancos
Q7 = List = azules, verdes, rojos, amarillos, blancos
Q8 = List = azules, verdes, rojos, amarillos, blancos</t>
  </si>
  <si>
    <t>A1 = {{Q1}} + {{Q2}} + {{Q3}} + {{Q4}}</t>
  </si>
  <si>
    <t>&lt;p&gt;La altura de cada barra representa el número de peces de cada color.&lt;/p&gt;</t>
  </si>
  <si>
    <t>{
    "id": "M3-EyP-7a-E-1",
    "stimulus": "&lt;p&gt;En este diagrama aparecen representados los peces de colores que hay en un acuario. Completa la siguiente afirmación.&lt;/p&gt;&lt;div style=\"display:flex; justify-content:center;\"&gt;&lt;div class=\"fr-chart ct-chart ct-minor-seventh\" data-chart='{\"type\": \"bar\", \"series\": [{\"name\": \"Peces\", \"data\": [{{Q1}},{{Q2}},{{Q3}},{{Q4}}]}], \"labels\":[\"{{Q5}}\",\"{{Q6}}\",\"{{Q7}}\",\"{{Q8}}\"]}'&gt;&lt;/div&gt;&lt;/div&gt;",
    "template": "&lt;p&gt;En el acuario hay {{response}} peces.&lt;/p&gt;",
    "hint": "&lt;p&gt;La altura de cada barra representa el número de peces de cada color.&lt;/p&gt;",
    "feedback": "&lt;p&gt;La altura de cada barra representa el número de peces de cada color.&lt;/p&gt;",
    "seed": {
        "parameters": [
            {
                "name": "Q1",
                "label": null,
                "min": 2,
                "max": 9,
                "step": 1
            },
            {
                "name": "Q2",
                "label": null,
                "min": 2,
                "max": 9,
                "step": 1
            },
            {
                "name": "Q3",
                "label": null,
                "min": 2,
                "max": 9,
                "step": 1
            },
            {
                "name": "Q4",
                "label": null,
                "min": 2,
                "max": 9,
                "step": 1
            },
            {
                "name": "Q5",
                "label": null,
                "list": [
                    "Azules",
                    "Verdes",
                    "Rojos",
                    "Amarillos",
                    "Blancos"
                ]
            },
            {
                "name": "Q6",
                "label": null,
                "list": [
                    "Azules",
                    "Verdes",
                    "Rojos",
                    "Amarillos",
                    "Blancos"
                ]
            },
            {
                "name": "Q7",
                "label": null,
                "list": [
                    "Azules",
                    "Verdes",
                    "Rojos",
                    "Amarillos",
                    "Blancos"
                ]
            },
            {
                "name": "Q8",
                "label": null,
                "list": [
                    "Azules",
                    "Verdes",
                    "Rojos",
                    "Amarillos",
                    "Blancos"
                ]
            }
        ],
        "calculated": [
            {
                "name": "A1",
                "label": "{{function}}",
                "function": "{{Q1}} + {{Q2}} + {{Q3}} + {{Q4}}"
            }
        ],
        "uniques": true
    },
    "algorithm": {
        "name": "calculateOperation",
        "params": {
            "method": "equivLiteral",
            "keyboard": "NUMERICAL"
        }
    }
}</t>
  </si>
  <si>
    <t>&lt;p&gt;Un equipo de deportistas ha apuntado en este diagrama de barras las medallas que han conseguido entre todos. Completa la siguiente oración.&lt;/p&gt;
Gráfica: (barras)
Serie "Atletas": {{Q1}}, {{Q2}}, {{Q3}}
Eje X: "{{Q4}}", "{{Q5}}", "{{Q6}}"</t>
  </si>
  <si>
    <t>&lt;p&gt;Entre todos tienen {{response}} medallas en pruebas de {{Q4}}.&lt;/p&gt;</t>
  </si>
  <si>
    <t>Q1-Q3 = Min = 2; Max = 9; Step = 1
Q4 = List = salto, velocidad, fuerza, coordinación
Q5 = List = salto, velocidad, fuerza, coordinación
Q6 = List = salto, velocidad, fuerza, coordinación</t>
  </si>
  <si>
    <t>&lt;p&gt;La altura de cada barra representa el número de medallas.&lt;/p&gt;</t>
  </si>
  <si>
    <t>{
    "id": "M3-EyP-7a-E-2",
    "stimulus": "&lt;p&gt;Un equipo de deportistas ha apuntado en este diagrama de barras las medallas que han conseguido entre todos. Completa la siguiente oración.&lt;/p&gt;&lt;div style=\"display:flex; justify-content:center;\"&gt;&lt;div class=\"fr-chart ct-chart ct-minor-seventh\" data-chart='{\"type\": \"bar\", \"series\": [{\"name\": \"Atletas\", \"data\": [{{Q1}},{{Q2}},{{Q3}}]}], \"labels\":[\"{{Q4}}\",\"{{Q5}}\",\"{{Q6}}\"]}'&gt;&lt;/div&gt;&lt;/div&gt;",
    "template": "&lt;p&gt;Entre todos tienen {{response}} medallas en pruebas de {{T1}}.&lt;/p&gt;",
    "hint": "&lt;p&gt;La altura de cada barra representa el número de medallas.&lt;/p&gt;",
    "feedback": "&lt;p&gt;La altura de cada barra representa el número de medallas.&lt;/p&gt;",
    "seed": {
        "parameters": [
            {
                "name": "Q1",
                "label": null,
                "min": 2,
                "max": 9,
                "step": 1
            },
            {
                "name": "Q2",
                "label": null,
                "min": 2,
                "max": 9,
                "step": 1
            },
            {
                "name": "Q3",
                "label": null,
                "min": 2,
                "max": 9,
                "step": 1
            },
            {
                "name": "Q4",
                "label": null,
                "list": [
                    "Salto",
                    "Velocidad",
                    "Fuerza",
                    "Coordinación"
                ]
            },
            {
                "name": "Q5",
                "label": null,
                "list": [
                    "Salto",
                    "Velocidad",
                    "Fuerza",
                    "Coordinación"
                ]
            },
            {
                "name": "Q6",
                "label": null,
                "list": [
                    "Salto",
                    "Velocidad",
                    "Fuerza",
                    "Coordinación"
                ]
            }
        ],
        "calculated": [
            {
                "name": "T1",
                "label": "{{function}}",
                "function": "'{{Q4}}'.toLowerCase()",
                "temp": true
            },
            {
                "name": "A1",
                "label": "{{function}}",
                "function": "{{Q1}}"
            }
        ],
        "uniques": true
    },
    "algorithm": {
        "name": "calculateOperation",
        "params": {
            "method": "equivLiteral",
            "keyboard": "NUMERICAL"
        }
    }
}</t>
  </si>
  <si>
    <t>&lt;p&gt;Una empresa ha dibujado en este diagrama de barras los obreros que necesita para restaurar un edificio. Completa la siguiente oración.&lt;/p&gt;
Gráfica: (barras)
Serie "Profesionales": {{Q1}}, {{Q2}}, {{Q3}}, {{Q4}}
Eje X: "{{Q5}}", "{{Q6}}", "{{Q7}}", "{{Q8}}"</t>
  </si>
  <si>
    <t>&lt;p&gt;Necesita {{response}} {{Q7}}.&lt;/p&gt;</t>
  </si>
  <si>
    <t>Q1-Q4 = Min = 2; Max = 9; Step = 1
Q5 = List = albañiles, fontaneros, carpinteros, electricistas, alicatadores
Q6 = List = albañiles, fontaneros, carpinteros, electricistas, alicatadores
Q7 = List = albañiles, fontaneros, carpinteros, electricistas, alicatadores
Q8 = List = albañiles, fontaneros, carpinteros, electricistas, alicatadores</t>
  </si>
  <si>
    <t>&lt;p&gt;La altura de cada barra representa los obreros que se necesitan.&lt;/p&gt;</t>
  </si>
  <si>
    <t>{
    "id": "M3-EyP-7a-E-3",
    "stimulus": "&lt;p&gt;Una empresa ha dibujado en este diagrama de barras los obreros que necesita para restaurar un edificio. Completa la siguiente oración.&lt;/p&gt;&lt;div style=\"display:flex; justify-content:center;\"&gt;&lt;div class=\"fr-chart ct-chart ct-minor-seventh\" data-chart='{\"type\": \"bar\", \"series\": [{\"name\": \"Obreros\", \"data\": [{{Q1}},{{Q2}},{{Q3}},{{Q4}}]}], \"labels\":[\"{{Q5}}\",\"{{Q6}}\",\"{{Q7}}\",\"{{Q8}}\"]}'&gt;&lt;/div&gt;&lt;/div&gt;",
    "template": "&lt;p&gt;Necesita {{response}} {{T1}}.&lt;/p&gt;",
    "hint": "&lt;p&gt;La altura de cada barra representa los obreros que se necesitan.&lt;/p&gt;",
    "feedback": "&lt;p&gt;La altura de cada barra representa los obreros que se necesitan.&lt;/p&gt;",
    "seed": {
        "parameters": [
            {
                "name": "Q1",
                "label": null,
                "min": 2,
                "max": 9,
                "step": 1
            },
            {
                "name": "Q2",
                "label": null,
                "min": 2,
                "max": 9,
                "step": 1
            },
            {
                "name": "Q3",
                "label": null,
                "min": 2,
                "max": 9,
                "step": 1
            },
            {
                "name": "Q4",
                "label": null,
                "min": 2,
                "max": 9,
                "step": 1
            },
            {
                "name": "Q5",
                "label": null,
                "list": [
                    "Albañiles",
                    "Fontaneros",
                    "Carpinteros",
                    "Electricistas",
                    "Alicatadores"
                ]
            },
            {
                "name": "Q6",
                "label": null,
                "list": [
                    "Albañiles",
                    "Fontaneros",
                    "Carpinteros",
                    "Electricistas",
                    "Alicatadores"
                ]
            },
            {
                "name": "Q7",
                "label": null,
                "list": [
                    "Albañiles",
                    "Fontaneros",
                    "Carpinteros",
                    "Electricistas",
                    "Alicatadores"
                ]
            },
            {
                "name": "Q8",
                "label": null,
                "list": [
                    "Albañiles",
                    "Fontaneros",
                    "Carpinteros",
                    "Electricistas",
                    "Alicatadores"
                ]
            }
        ],
        "calculated": [
            {
                "name": "T1",
                "label": "{{function}}",
                "function": "'{{Q7}}'.toLowerCase()",
                "temp": true
            },
            {
                "name": "A1",
                "label": "{{function}}",
                "function": "{{Q3}}"
            }
        ],
        "uniques": true
    },
    "algorithm": {
        "name": "calculateOperation",
        "params": {
            "method": "equivLiteral",
            "keyboard": "NUMERICAL"
        }
    }
}</t>
  </si>
  <si>
    <t>M3-EyP-7b</t>
  </si>
  <si>
    <t>Elabora gráficos de barras</t>
  </si>
  <si>
    <t>Pedro ha recogido flores de distintos colores para hacer un ramo. Observa la tabla y construye el gráfico de barras.
Barchart Output
Q1.label="Rojas"
Q1.img = Icono flor roja
Q2.label="Rosas"
Q2.img = Icono flor rosa
Q3.label="Amarillas"
Q3.img = Icono flor amarilla
Q4.label="Azules"
Q4.img = Icono flor azul</t>
  </si>
  <si>
    <t>Barchart Output</t>
  </si>
  <si>
    <t>Q1 = Min = 1; Max = 10; Step = 1
Q2 = Min = 1; Max = 10; Step = 1
Q3 = Min = 1; Max = 10; Step = 1
Q4 = Min = 1; Max = 10; Step = 1</t>
  </si>
  <si>
    <t>La altura de las barras representa el número de flores de cada color.</t>
  </si>
  <si>
    <t>{
    "id": "M3-EyP-7b-I-1",
    "stimulus": "&lt;p&gt;Pedro ha recogido flores de distintos colores para hacer un ramo. Observa la tabla y construye el gráfico de barras.&lt;/p&gt;",
    "hint": "La altura de las barras representa el número de flores de cada color.",
    "feedback": "La altura de las barras representa el número de flores de cada color.",
    "seed": {
        "parameters": [
            {
                "name": "Q1",
                "label": "Rojas",
                "img": "https://blueberry-assets.oneclick.es/M3_EyP_7b_1.svg",
                "theme": "theme-dark-orange",
                "min": 1,
                "max": 10,
                "step": 1
            },
            {
                "name": "Q2",
                "label": "Rosas",
                "img": "https://blueberry-assets.oneclick.es/M3_EyP_7b_2.svg",
                "theme": "theme-violet",
                "min": 1,
                "max": 10,
                "step": 1
            },
            {
                "name": "Q3",
                "label": "Amarillas",
                "img": "https://blueberry-assets.oneclick.es/M3_EyP_7b_3.svg",
                "theme": "theme-light-orange",
                "min": 1,
                "max": 10,
                "step": 1
            },
            {
                "name": "Q4",
                "label": "Azules",
                "img": "https://blueberry-assets.oneclick.es/M3_EyP_7b_4.svg",
                "theme": "theme-dark-blue",
                "min": 1,
                "max": 10,
                "step": 1
            }
        ],
        "uniques": true
    },
    "algorithm": {
        "name": "barchart",
        "params": {
            "labelY": "",
            "labelsX": [
                {
                    "label": "Flores",
                    "theme": "theme-violet"
                }
            ],
            "tableEnable": true,
            "tablePosition": "LEFT",
            "multiplier": 1
        }
    }
}</t>
  </si>
  <si>
    <t>Lorena ha encontrado en el sótano de la casa de su abuela una caja con bolas de billar de colores. Observa la tabla y construye el gráfico de barras.
Barchart Output
Q1.label="Blanca"
Q1.img = Icono bola blanca
Q2.label="Negra"
Q2.img = Icono bola negra
Q3.label="Lisa"
Q3.img = Icono bola roja lisa
Q3.label="Rayada"
Q3.img = Icono bola roja rayada</t>
  </si>
  <si>
    <t>Q1 = Min = 1; Max = 5; Step = 1
Q2 = Min = 1; Max = 5; Step = 1
Q3 = Min = 1; Max = 5; Step = 1
Q4 = Min = 1; Max = 5; Step = 1</t>
  </si>
  <si>
    <t>La altura de las barras representa el número de bolas de cada color.</t>
  </si>
  <si>
    <t>{
    "id": "M3-EyP-7b-I-2",
    "stimulus": "&lt;p&gt;Lorena ha encontrado en el sótano de la casa de su abuela una caja con bolas de billar de colores. Observa la tabla y construye el gráfico de barras.&lt;/p&gt;",
    "hint": "La altura de las barras representa el número de bolas de cada color.",
    "feedback": "La altura de las barras representa el número de bolas de cada color.",
    "seed": {
        "parameters": [
            {
                "name": "Q1",
                "label": "Blancas",
                "img": "https://blueberry-assets.oneclick.es/M3_EyP_7b_5.svg",
                "theme": "theme-light-blue",
                "min": 1,
                "max": 5,
                "step": 1
            },
            {
                "name": "Q2",
                "label": "Negras",
                "img": "https://blueberry-assets.oneclick.es/M3_EyP_7b_6.svg",
                "theme": "theme-bordeaux",
                "min": 1,
                "max": 5,
                "step": 1
            },
            {
                "name": "Q3",
                "label": "Lisas",
                "img": "https://blueberry-assets.oneclick.es/M3_EyP_7b_7.svg",
                "theme": "theme-violet",
                "min": 1,
                "max": 5,
                "step": 1
            },
            {
                "name": "Q4",
                "label": "Ralladas",
                "img": "https://blueberry-assets.oneclick.es/M3_EyP_7b_8.svg",
                "theme": "theme-turquoise",
                "min": 1,
                "max": 5,
                "step": 1
            }
        ],
        "uniques": true
    },
    "algorithm": {
        "name": "barchart",
        "params": {
            "labelY": "",
            "labelsX": [
                {
                    "label": "Bolas",
                    "theme": "theme-violet"
                }
            ],
            "tableEnable": true,
            "tablePosition": "LEFT",
            "multiplier": 1
        }
    }
}</t>
  </si>
  <si>
    <t>El encargado de un supermercado ha anotado el número de vehículos que hay en el aparcamiento. Observa la tabla y construye el gráfico de barras.
Barchart Output
Q1.label="Coche"
Q1.img = Icono coche M3_EyP_7b_9
Q2.label="Moto"
Q2.img = Icono moto M3_EyP_7b_10
Q3.label="Bicicleta"
Q3.img = Icono bicicleta M3_EyP_7b_11
Q3.label="Patinete"
Q3.img = Icono Patinete M3_EyP_7b_12</t>
  </si>
  <si>
    <t>La altura de las barras representa el número de vehículos de cada tipo.</t>
  </si>
  <si>
    <t>La altura de la barra es el número de vehículos que hay de cada tipo.</t>
  </si>
  <si>
    <t>{
    "id": "M3-EyP-7b-I-3",
    "stimulus": "&lt;p&gt;El encargado de un supermercado ha anotado el número de vehículos que hay en el aparcamiento. Observa la tabla y construye el gráfico de barras.&lt;/p&gt;",
    "hint": "La altura de las barras representa el número de vehículos de cada tipo.",
    "feedback": "La altura de las barras representa el número de vehículos de cada tipo.",
    "seed": {
        "parameters": [
            {
                "name": "Q1",
                "label": "Coches",
                "img": "https://blueberry-assets.oneclick.es/M3_EyP_7b_9.svg",
                "theme": "theme-dark-orange",
                "min": 1,
                "max": 10,
                "step": 1
            },
            {
                "name": "Q2",
                "label": "Motos",
                "img": "https://blueberry-assets.oneclick.es/M3_EyP_7b_10.svg",
                "theme": "theme-green",
                "min": 1,
                "max": 10,
                "step": 1
            },
            {
                "name": "Q3",
                "label": "Bicicletas",
                "img": "https://blueberry-assets.oneclick.es/M3_EyP_7b_11.svg",
                "theme": "theme-dark-blue",
                "min": 1,
                "max": 10,
                "step": 1
            },
            {
                "name": "Q4",
                "label": "Patinetes",
                "img": "https://blueberry-assets.oneclick.es/M3_EyP_7b_12.svg",
                "theme": "theme-bordeaux",
                "min": 1,
                "max": 10,
                "step": 1
            }
        ],
        "uniques": true
    },
    "algorithm": {
        "name": "barchart",
        "params": {
            "labelY": "",
            "labelsX": [
                {
                    "label": "Vehículos",
                    "theme": "theme-violet"
                }
            ],
            "tableEnable": true,
            "tablePosition": "LEFT",
            "multiplier": 1
        }
    }
}</t>
  </si>
  <si>
    <t>Códigos</t>
  </si>
  <si>
    <t>Utiliza la propiedad conmutativa de la suma (nºs naturales de entre 3 y 5 cifras)</t>
  </si>
  <si>
    <t>No hacer</t>
  </si>
  <si>
    <t>Utiliza la propiedad asociativa de la suma (nºs naturales de entre 3 y 5 cifras)</t>
  </si>
  <si>
    <t>Comprueba el resultado de una resta utilizando la prueba correspondiente (nºs naturales de entre 3 y 5 cifras)</t>
  </si>
  <si>
    <t>Construye series numéricas ascendentes y descendentes de cadencia 2, 5, 10, 25, 50 y 100 con números de hasta cuatro cifras</t>
  </si>
  <si>
    <t>M3-NyO-22f</t>
  </si>
  <si>
    <t>Representa fracciones en la recta numérica</t>
  </si>
  <si>
    <t>Esperando plantilla</t>
  </si>
  <si>
    <t>M3-MyM-16c</t>
  </si>
  <si>
    <t>Reconoce las equivalencias entre monedas y billetes brasileños</t>
  </si>
  <si>
    <t>M3-MyM-16d</t>
  </si>
  <si>
    <t>M3-G-3b</t>
  </si>
  <si>
    <t>Mide ángulos con el transportador</t>
  </si>
  <si>
    <t>Reconoce cuerpos geométricos a partir de su desarrollo plano</t>
  </si>
  <si>
    <t>M3-EyP-1b</t>
  </si>
  <si>
    <t>Nombre de la imagen</t>
  </si>
  <si>
    <t>Posición (vertical/horizontal)</t>
  </si>
  <si>
    <t>Medidas</t>
  </si>
  <si>
    <t>Reutilizar de</t>
  </si>
  <si>
    <t>Descripción</t>
  </si>
  <si>
    <t>Nombre</t>
  </si>
  <si>
    <t>Observaciones</t>
  </si>
  <si>
    <t>imágenes SVG 300px ancho (o 300px de alto si es estrecha)</t>
  </si>
  <si>
    <t>Triángulo isósceles, equilátero y escaleno</t>
  </si>
  <si>
    <t>M3-G-8a
IDENTIFICAR</t>
  </si>
  <si>
    <t>M5-G-10a
EVOCAR</t>
  </si>
  <si>
    <t>Una única imagen con un triángulo equilátero, otro isósceles y otro escaleno, cada uno al lado del otro. Los nombres debajo de cada uno.
- En equilátero: todos los lados con un color destacado
- En isósceles: los dos lados iguales destacados, el tercero en negro
- En escaleno: todos los lados de negro</t>
  </si>
  <si>
    <t>OK</t>
  </si>
  <si>
    <t>M3_G_8a_7</t>
  </si>
  <si>
    <t>Quita el margen inferior.</t>
  </si>
  <si>
    <t>https://drive.google.com/file/d/1qhpDVeK4FEdYWwFy4a4AHTthZkdlPXSh/view?usp=sharing</t>
  </si>
  <si>
    <t>M3-G-8a-7</t>
  </si>
  <si>
    <t>Traducir: equilateral, isosceles, scalene</t>
  </si>
  <si>
    <t>M3_G_8a_7b</t>
  </si>
  <si>
    <t>https://drive.google.com/file/d/1niFBKgc0UpgxW9NIS69-WQ05jLQfmAJ-/view?usp=share_link</t>
  </si>
  <si>
    <t>M3-G-8a
EVOCAR</t>
  </si>
  <si>
    <t>Isósceles</t>
  </si>
  <si>
    <t>M3_G_8a_1</t>
  </si>
  <si>
    <t>https://drive.google.com/file/d/1QNKHL2KJZZ5LwunpVnMQaXzWXBdOKjCJ/view?usp=share_link</t>
  </si>
  <si>
    <t xml:space="preserve">
M3_G_8a_2</t>
  </si>
  <si>
    <t>https://drive.google.com/file/d/1ejf4u8ykwudRjQ_fJRtsIQK9ICq6y8dE/view?usp=share_link</t>
  </si>
  <si>
    <t>Equilátero</t>
  </si>
  <si>
    <t>M3_G_8a_3</t>
  </si>
  <si>
    <t>https://drive.google.com/file/d/1evcrgXCKO4YrHz0U3wRpttkDuqk4Kct0/view?usp=share_link</t>
  </si>
  <si>
    <t>M3_G_8a_4</t>
  </si>
  <si>
    <t>https://drive.google.com/file/d/115sSGXZS4fwXt1SZS9z7A-FBG6-5177z/view?usp=share_link</t>
  </si>
  <si>
    <t>Escaleno</t>
  </si>
  <si>
    <t>M3_G_8a_5</t>
  </si>
  <si>
    <t>https://drive.google.com/file/d/11kP65NbXfJPfrX9h-DhNnNA5k_iAcnBw/view?usp=share_link</t>
  </si>
  <si>
    <t>M3_G_8a_6</t>
  </si>
  <si>
    <t>https://drive.google.com/file/d/14C5pGmVQpTCtHeVKkhdJdRayc_zx-B1h/view?usp=share_link</t>
  </si>
  <si>
    <t>Triángulo rectángulo, acutángulo y obtusángulo</t>
  </si>
  <si>
    <t>M3-G-8b
IDENTIFICAR</t>
  </si>
  <si>
    <t>M5-G-10b
EVOCAR</t>
  </si>
  <si>
    <t>Una única imagen con un triángulo acutángulo, otro rectángulo y otro obtusángulo, cada uno al lado del otro. Los nombres debajo de cada uno.
- En acutángulo: todos los ángulos coloreados
- En rectángulo: el ángulo recto coloreado
- En obtusángulo: el ángulo obtuso coloreado</t>
  </si>
  <si>
    <t>M3_G_8b_7</t>
  </si>
  <si>
    <t>Puede quedar el nombre acutángulo debajo de la figura? Separa los triángulos un poco más y quita el margen inferior.</t>
  </si>
  <si>
    <t>https://drive.google.com/file/d/1CP7e95AAUkjTvndMgNVfJsBRKMEQaP5I/view?usp=sharing</t>
  </si>
  <si>
    <t>M3-G-8b-7</t>
  </si>
  <si>
    <t>Traducir: acute-angled, right-angled, obtuse-angled</t>
  </si>
  <si>
    <t>M3_G_8b_7b</t>
  </si>
  <si>
    <t>https://drive.google.com/file/d/1KTy56Tbvwu74MSw8rhrmkvtNaIb9b5XG/view?usp=share_link</t>
  </si>
  <si>
    <t>En portugués</t>
  </si>
  <si>
    <t>M3_G_8b_8</t>
  </si>
  <si>
    <t>https://drive.google.com/file/d/1rYdei-3zGjw5hjfxb-HqB_lO3ahVtGWW/view?usp=share_link</t>
  </si>
  <si>
    <t>M3-G-8b
EVOCAR</t>
  </si>
  <si>
    <t>Acutángulo</t>
  </si>
  <si>
    <t>M3_G_8b_1</t>
  </si>
  <si>
    <t>https://drive.google.com/file/d/1uwvgD4JOwz_khRknycbeos24-hRUgH9w/view?usp=share_link</t>
  </si>
  <si>
    <t>M3_G_8b_2</t>
  </si>
  <si>
    <t>https://drive.google.com/file/d/1Xe6cigT5OkYiSewSchegqSGw2Z0Auqre/view?usp=share_link</t>
  </si>
  <si>
    <t>Rectángulo</t>
  </si>
  <si>
    <t>M3_G_8b_3</t>
  </si>
  <si>
    <t>https://drive.google.com/file/d/1tm7hO5kHvCMUDCvt3JqLsTZrjp_dafVU/view?usp=share_link</t>
  </si>
  <si>
    <t>M3_G_8b_4</t>
  </si>
  <si>
    <t>https://drive.google.com/file/d/10yOKBfaiPFOK-7nuam0-e3dXDjWBXzcO/view?usp=share_link</t>
  </si>
  <si>
    <t>Obtusángulo</t>
  </si>
  <si>
    <t>M3_G_8b_5</t>
  </si>
  <si>
    <t>https://drive.google.com/file/d/1ILX_S6YShUIl6ugeDUx2hrRliO9d1yWP/view?usp=share_link</t>
  </si>
  <si>
    <t>M3_G_8b_6</t>
  </si>
  <si>
    <t>https://drive.google.com/file/d/1vWmtvBzI_EynEy_EjoIvubwl4jkgA94x/view?usp=share_link</t>
  </si>
  <si>
    <t>Cuadriláteros</t>
  </si>
  <si>
    <t>M3-G-9a
EVOCAR</t>
  </si>
  <si>
    <t>M5-G-11a
EVOCAR
(mates 5º)</t>
  </si>
  <si>
    <t>Cuadrado</t>
  </si>
  <si>
    <t>M3_G_9a_1</t>
  </si>
  <si>
    <t>https://drive.google.com/file/d/1vCXJgCBLKr59eX9_JEslPW8nFaxu9uTi/view?usp=share_link</t>
  </si>
  <si>
    <t>Rombo</t>
  </si>
  <si>
    <t>M3_G_9a_2</t>
  </si>
  <si>
    <t>https://drive.google.com/file/d/1w9A5kud-BGtSEEjdJXLUdIisGHaGjAva/view?usp=share_link</t>
  </si>
  <si>
    <t>M3_G_9a_3</t>
  </si>
  <si>
    <t>https://drive.google.com/file/d/1qdXnqOoCoFLWNuFNZ_MHQjRIAxUA-eR3/view?usp=share_link</t>
  </si>
  <si>
    <t>Trapecio</t>
  </si>
  <si>
    <t>M3_G_9a_4</t>
  </si>
  <si>
    <t>https://drive.google.com/file/d/12yWOpuuz-AY6cc1CdHIS73pcSWCclmd9/view?usp=share_link</t>
  </si>
  <si>
    <t>M3-G-9a
EVOCAR TE</t>
  </si>
  <si>
    <t>M3-G-9a
EVOCAR</t>
  </si>
  <si>
    <t>Una única imagen con las cuatro formas, su nombre debajo: "Cuadrado", "Rectángulo", "Rombo", "Romboide".</t>
  </si>
  <si>
    <t>M3_G_9a_5</t>
  </si>
  <si>
    <t>https://drive.google.com/file/d/1HcQWZyCqaWbalGwmjkyOZ-u58mmDKmHW/view?usp=sharing</t>
  </si>
  <si>
    <t>M3_G_9a_6</t>
  </si>
  <si>
    <t>https://drive.google.com/file/d/1_yAlImzlFOnwu1XeqifLPjFOwdh-s5NP/view?usp=share_link</t>
  </si>
  <si>
    <t>En inglés:
-Cuadrado &gt; Square
-Rectángulo &gt; Rectangle
-Rombo &gt; Rhombus
-Romboide &gt; Rhomboid</t>
  </si>
  <si>
    <t>M3_G_9a_5a</t>
  </si>
  <si>
    <t>https://drive.google.com/file/d/1PjrS3wCx-CV76dOuSLrcA0K5Gh_w_3ao/view?usp=share_link</t>
  </si>
  <si>
    <t>Circunferencias</t>
  </si>
  <si>
    <t>M3-G-10a
IDENTIFICAR</t>
  </si>
  <si>
    <t>Circunferencia con centro, radio, diámetro y arco. Salen líneas desde los elementos.</t>
  </si>
  <si>
    <t>M3_G_10a_1</t>
  </si>
  <si>
    <t>Las líneas que unen nombres y elementos siempre de color negro y tocando al objeto que señalan. El arco es mejor que esté entre dos puntos de la circunferencia, no "volando". Por ejemplo, entre uno de los puntos de corte del diámetro y el punto de corte del radio.</t>
  </si>
  <si>
    <t>https://drive.google.com/file/d/1EZhs7mXD4q1gUi7TSteJPnamGb1emfq_/view?usp=share_link</t>
  </si>
  <si>
    <t>M4-G-9a-1a</t>
  </si>
  <si>
    <t>M3_G_10a_1a</t>
  </si>
  <si>
    <t>https://drive.google.com/file/d/1gbu3USgpQuVE0JRcIxzoOcNmr7gPzAvt/view?usp=share_link</t>
  </si>
  <si>
    <t>M3-G-10a
EVOCAR</t>
  </si>
  <si>
    <t>En la primera se ve centro y radio</t>
  </si>
  <si>
    <t>M3_G_10a_2</t>
  </si>
  <si>
    <r>
      <rPr>
        <rFont val="Calibri"/>
        <sz val="12.0"/>
      </rPr>
      <t>Le he quitado márgenes arriba y abajo, asegurarse de que se usan los pngs.
----------
Quita márgenes superiores e inferiores, se ve en la actividad mucho blanco</t>
    </r>
    <r>
      <rPr>
        <rFont val="Calibri"/>
        <color rgb="FF000000"/>
        <sz val="12.0"/>
      </rPr>
      <t xml:space="preserve">: </t>
    </r>
    <r>
      <rPr>
        <rFont val="Calibri"/>
        <color rgb="FF1155CC"/>
        <sz val="12.0"/>
        <u/>
      </rPr>
      <t>https://gyazo.com/195f6acec49712169475cc14752cd14a</t>
    </r>
    <r>
      <rPr>
        <rFont val="Calibri"/>
        <sz val="12.0"/>
      </rPr>
      <t xml:space="preserve"> 
----------
Quita márgenes superiores e inferiores. Ponerlo como png para que se ajuste a la pantalla.
-------
Las líneas que unen nombres y elementos siempre de color negro y tocando al objeto que señalan. El arco es mejor que esté entre dos puntos de la circunferencia, no "volando".</t>
    </r>
  </si>
  <si>
    <t>https://drive.google.com/file/d/1rUiUGYDgiwb0iVdfpS9Vs-2cRJlS4j7J/view?usp=share_link</t>
  </si>
  <si>
    <t>En la primera se ve radio y diámetro</t>
  </si>
  <si>
    <t>M3_G_10a_3</t>
  </si>
  <si>
    <t>https://drive.google.com/file/d/1cnFxM5S6G1vf5EEicgDliMK-2K3xzNqD/view?usp=share_link</t>
  </si>
  <si>
    <t>En la primera se ve diámetro y arco</t>
  </si>
  <si>
    <t>M3_G_10a_4</t>
  </si>
  <si>
    <t>https://drive.google.com/file/d/1ga4qpZa6ZfixAHqencHRsWp4MjoaEo-e/view?usp=share_link</t>
  </si>
  <si>
    <t>Prismas y pirámides</t>
  </si>
  <si>
    <t>M3-G-12a
EVOCAR</t>
  </si>
  <si>
    <t>M5-G-13a 
Actividad 1
EVOCAR
(mates 5º)</t>
  </si>
  <si>
    <t>Pirámide</t>
  </si>
  <si>
    <t>M3_G_12a_1</t>
  </si>
  <si>
    <t>https://drive.google.com/file/d/1Wx9Gev5QpqcVVFv5X9-ifHfeyoxmSUqv/view?usp=share_link</t>
  </si>
  <si>
    <t>M3_G_12a_2</t>
  </si>
  <si>
    <t>https://drive.google.com/file/d/1eYm9BkR1FKJmSIjTOFVfhIwU4qELJkBP/view?usp=share_link</t>
  </si>
  <si>
    <t>M3_G_12a_3</t>
  </si>
  <si>
    <t>https://drive.google.com/file/d/133hOecTayBmE4PgOb2lARiw5BEVKtfGy/view?usp=share_link</t>
  </si>
  <si>
    <t>Prisma</t>
  </si>
  <si>
    <t>M3_G_12a_4</t>
  </si>
  <si>
    <t>https://drive.google.com/file/d/1CKDgXmLGMaZrj0eE1cMvG7rVppM_qEjx/view?usp=share_link</t>
  </si>
  <si>
    <t>M3_G_12a_5</t>
  </si>
  <si>
    <t>https://drive.google.com/file/d/1fDFYYg2VPIV2lcqUht-eqh2QCoQ0npw5/view?usp=share_link</t>
  </si>
  <si>
    <t>M3_G_12a_6</t>
  </si>
  <si>
    <t>https://drive.google.com/file/d/1ontrF5Plfuyx44qf1yXVJ4Ohy_XXLHkn/view?usp=share_link</t>
  </si>
  <si>
    <t>Ángulos agudos, obtusos, rectos, llanos</t>
  </si>
  <si>
    <t>M3-G-3a
ENTERO</t>
  </si>
  <si>
    <t>M5-G-7e
ENTERO</t>
  </si>
  <si>
    <t>ángulos rectos</t>
  </si>
  <si>
    <t>M3_G_3a_1</t>
  </si>
  <si>
    <t>https://drive.google.com/file/d/1ARNiV49ofKBCniocrO45lJiEGldnFa78/view?usp=share_link</t>
  </si>
  <si>
    <t>M3_G_3a_2</t>
  </si>
  <si>
    <t>https://drive.google.com/file/d/1uYEreTWL0Sw1l4_XznOMiWBK6bk3PSFW/view?usp=share_link</t>
  </si>
  <si>
    <t>ángulos agudos</t>
  </si>
  <si>
    <t>M3_G_3a_3</t>
  </si>
  <si>
    <t>https://drive.google.com/file/d/1AinxE85TdLQ9_GNdyV8w1UWwsRiVebs3/view?usp=share_link</t>
  </si>
  <si>
    <t>M3_G_3a_4</t>
  </si>
  <si>
    <t>https://drive.google.com/file/d/10WZcP5-uiXm4fB5DZM-813wFRJ-0GOgs/view?usp=share_link</t>
  </si>
  <si>
    <t>ángulos obtusos</t>
  </si>
  <si>
    <t>M3_G_3a_5</t>
  </si>
  <si>
    <t>https://drive.google.com/file/d/1Pd5T5gPMLfTVqRBzpN85L-Cs9_YXMcCL/view?usp=share_link</t>
  </si>
  <si>
    <t>M3_G_3a_6</t>
  </si>
  <si>
    <t>https://drive.google.com/file/d/1Pe2blM4Rr25nzzZYJz3swtxM_jK7Y-aw/view?usp=share_link</t>
  </si>
  <si>
    <t>ángulos llanos</t>
  </si>
  <si>
    <t>M3_G_3a_7</t>
  </si>
  <si>
    <t>https://drive.google.com/file/d/1VX94YT2Q3sjjfLvug5PkQgIaTWtiltiw/view?usp=share_link</t>
  </si>
  <si>
    <t>M3_G_3a_8</t>
  </si>
  <si>
    <t>https://drive.google.com/file/d/1_0cOcCqOarswFOX72hVQ1-Mvil-SiLUD/view?usp=share_link</t>
  </si>
  <si>
    <t>Ángulos adyacentes, consecutivos y opuestos por el vértice</t>
  </si>
  <si>
    <t>M3-G-4a
EVOCAR</t>
  </si>
  <si>
    <t>M5-G-7b
EVOCAR</t>
  </si>
  <si>
    <t>ángulos adyacentes</t>
  </si>
  <si>
    <t>M3_G_4a_1</t>
  </si>
  <si>
    <r>
      <rPr>
        <rFont val="Calibri"/>
        <sz val="12.0"/>
      </rPr>
      <t>Las líneas de base está cada una a una altura. Si utliizas un único lienzo asegúrate plis de que están a la misma altura todas.
Cómo se ve:</t>
    </r>
    <r>
      <rPr>
        <rFont val="Calibri"/>
        <color rgb="FF000000"/>
        <sz val="12.0"/>
        <u/>
      </rPr>
      <t xml:space="preserve"> </t>
    </r>
    <r>
      <rPr>
        <rFont val="Calibri"/>
        <color rgb="FF1155CC"/>
        <sz val="12.0"/>
        <u/>
      </rPr>
      <t>https://gyazo.com/7652de6e1ae04415631f2648a28b1d6</t>
    </r>
    <r>
      <rPr>
        <rFont val="Calibri"/>
        <sz val="12.0"/>
      </rPr>
      <t>5 
Cuando esté hay que subirlo al S3. 
M3_G_4a_1 y M3_G_4a_2 tienen que ser los consecutivos
M3_G_4a_3 y M3_G_4a_4 tienen que ser los adyacentes
M3_G_4a_5 y M3_G_4a_6 tienen que ser los opuestos</t>
    </r>
  </si>
  <si>
    <t>https://drive.google.com/file/d/1mq-LtP2OMkpTJvAaVJErPu3Ve6txslTG/view?usp=share_link</t>
  </si>
  <si>
    <t>M3_G_4a_2</t>
  </si>
  <si>
    <t>https://drive.google.com/file/d/1UX7_IzIoeQ6O1s_yuqSdvAVCPQfGVxDm/view?usp=share_link</t>
  </si>
  <si>
    <t>ángulos consecutivos (pero que no sean adyacentes)</t>
  </si>
  <si>
    <t>M3_G_4a_3</t>
  </si>
  <si>
    <t>https://drive.google.com/file/d/1SUe8SFldCIkMW9OMUAgS4983ijdETXm9/view?usp=share_link</t>
  </si>
  <si>
    <t>M3_G_4a_4</t>
  </si>
  <si>
    <t>https://drive.google.com/file/d/1hGW-AFff1lDDMiaI1jHZdhQM7vkFNezS/view?usp=share_link</t>
  </si>
  <si>
    <t>- ángulos opuestos por el vértice</t>
  </si>
  <si>
    <t>M3_G_4a_5</t>
  </si>
  <si>
    <t>https://drive.google.com/file/d/16N-Fk8ZsOu5Qkr3spGp8H9pAX7Ebktar/view?usp=share_link</t>
  </si>
  <si>
    <t>M3_G_4a_6</t>
  </si>
  <si>
    <t>https://drive.google.com/file/d/1-mPMX3130ABve6l9LT7o6tOXvvW4S7Nu/view?usp=share_link</t>
  </si>
  <si>
    <t>M3-G-4a
IDENTIFICAR</t>
  </si>
  <si>
    <t>Una única imagen con 1º ángulos adyacentes, 2º ángulos consecutivos y 3º ángulos opuestos por el vértice. Con los nombres debajo de cada uno.</t>
  </si>
  <si>
    <t>M3_G_4a_7</t>
  </si>
  <si>
    <t>Pon en mayúsculas las primeras Á en Ángulos</t>
  </si>
  <si>
    <t>https://drive.google.com/file/d/120-WgKt-GfBZAIqAZqlVLTR_fCUv0_0d/view?usp=sharing</t>
  </si>
  <si>
    <t>cuadriláteros, hexágono y pentágono</t>
  </si>
  <si>
    <t>M3-G-7a
IDENTIFICAR</t>
  </si>
  <si>
    <t>M5-G-9a
EVOCAR</t>
  </si>
  <si>
    <t>Una misma imagen con triángulo, cuadrilátero, pentágono y hexágono (todos ellos no regulares, formas un poco curiosas pero no demasiado extravagantes). Con los nombres debajo.</t>
  </si>
  <si>
    <t>M3_G_7a_6</t>
  </si>
  <si>
    <t>https://drive.google.com/file/d/1jWQMIgh4J57M35iRzfDlr_Es_QL4cnn0/view?usp=sharing</t>
  </si>
  <si>
    <t>M3-G-7a-6</t>
  </si>
  <si>
    <t>Traducir los textos al inglés: Triangle, quadrilateral, pentagon, hexagon</t>
  </si>
  <si>
    <t>M3_G_7a_6b</t>
  </si>
  <si>
    <t>https://drive.google.com/file/d/13ZruVHaHlDQCGV9JqrzTZH8-9l0zOHuf/view?usp=share_link</t>
  </si>
  <si>
    <t>M3_G_7a_7</t>
  </si>
  <si>
    <t>https://drive.google.com/file/d/12GQD7PsXh7Oj-iuE7Ew8j-ITXE2zG_QC/view?usp=sharing</t>
  </si>
  <si>
    <t>M3-G-7a
EVOCAR</t>
  </si>
  <si>
    <t>rectángulo</t>
  </si>
  <si>
    <t>M3_G_7a_1</t>
  </si>
  <si>
    <t>https://drive.google.com/file/d/1FvUt1GQKQTSVy4gQRaFW-WYvecn7E655/view?usp=share_link</t>
  </si>
  <si>
    <t>cuadrado</t>
  </si>
  <si>
    <t>M3_G_7a_2</t>
  </si>
  <si>
    <t>https://drive.google.com/file/d/1jYEcSKvijR-2glRR-CY3rRl5YYl3zX4z/view?usp=share_link</t>
  </si>
  <si>
    <t xml:space="preserve"> trapecio</t>
  </si>
  <si>
    <t>M3_G_7a_3</t>
  </si>
  <si>
    <t>https://drive.google.com/file/d/1CR9Yfhx0-GUjbjdOmIb3XvgwQ1c8x-SF/view?usp=share_link</t>
  </si>
  <si>
    <t>Hexágono</t>
  </si>
  <si>
    <t>M3_G_7a_4</t>
  </si>
  <si>
    <t>https://drive.google.com/file/d/1LM4ygRbigSZp6GCo4xwL3L491i-UqKyD/view?usp=share_link</t>
  </si>
  <si>
    <t>Pentágono</t>
  </si>
  <si>
    <t>M3_G_7a_5</t>
  </si>
  <si>
    <t>https://drive.google.com/file/d/1nq6NAd-lcoCEg9C7tkxtQ0Agg2A5xJ8M/view?usp=share_link</t>
  </si>
  <si>
    <t>M3-G-2b
ENTERO</t>
  </si>
  <si>
    <t>M5-G-6b
ENTERO</t>
  </si>
  <si>
    <t>Mismas imágenes que en mates de 5º</t>
  </si>
  <si>
    <t>M3_G_2b_1</t>
  </si>
  <si>
    <t>Quizás mejor en svg, como en 5º</t>
  </si>
  <si>
    <t>https://drive.google.com/file/d/1LG69XsLp4mac87SeXRNAtazbOVHRa6tJ/view?usp=share_link</t>
  </si>
  <si>
    <t>M3_G_2b_2</t>
  </si>
  <si>
    <t>https://drive.google.com/file/d/1CiFVYjPhRElwzKkwqTopayfhLa0Rt5q7/view?usp=share_link</t>
  </si>
  <si>
    <t>M3_G_2b_3</t>
  </si>
  <si>
    <t>https://drive.google.com/file/d/1Ua6o3BfTL3TOTLCA-p5_Syq8Ja_NxeDM/view?usp=share_link</t>
  </si>
  <si>
    <t>M3_G_2b_4</t>
  </si>
  <si>
    <t>https://drive.google.com/file/d/10dtUBwj8LQ3YNUdc-pj9TUg90S1TMvAA/view?usp=share_link</t>
  </si>
  <si>
    <t>M3_G_2b_5</t>
  </si>
  <si>
    <t>https://drive.google.com/file/d/1pL_JV08BEaSuRQeO4SyFRBZwU_HXn5TU/view?usp=share_link</t>
  </si>
  <si>
    <t>Rectas y circunferencias</t>
  </si>
  <si>
    <t>M3-G-2a
ENTERO</t>
  </si>
  <si>
    <t>M5-G-6c
ENTERO</t>
  </si>
  <si>
    <t>M3_G_2a_1</t>
  </si>
  <si>
    <t>https://drive.google.com/file/d/1AvaQXnAlCLcskZb1AsXmXNYGrdobaptG/view?usp=share_link</t>
  </si>
  <si>
    <t>M3_G_2a_2</t>
  </si>
  <si>
    <t>https://drive.google.com/file/d/1FQVF6-_vFcJ5TSpSzm3_5Z-7CYIR_RAB/view?usp=share_link</t>
  </si>
  <si>
    <t>M3_G_2a_3</t>
  </si>
  <si>
    <t>https://drive.google.com/file/d/1jAg22oHfXfTpjCPMW3loshEL5z2kq6at/view?usp=share_link</t>
  </si>
  <si>
    <t>M3_G_2a_4</t>
  </si>
  <si>
    <t>https://drive.google.com/file/d/1yRoE_ImXUnDFxq6fr5JXVzNF7nY6iZrG/view?usp=share_link</t>
  </si>
  <si>
    <t>Rectas</t>
  </si>
  <si>
    <t>M3-G-1a
EVOCAR</t>
  </si>
  <si>
    <t>M5-G-5a
EVOCAR</t>
  </si>
  <si>
    <t>Recta</t>
  </si>
  <si>
    <t>M3_G_1a_1</t>
  </si>
  <si>
    <t>https://drive.google.com/file/d/1Ae4YvbOX2OwHxeZARwqZj2lBuEMPUoCz/view?usp=share_link</t>
  </si>
  <si>
    <t>M3_G_1a_2</t>
  </si>
  <si>
    <t>https://drive.google.com/file/d/1IA_yU7ghQudS1EYVKJVGCIyDbmAx_DPE/view?usp=share_link</t>
  </si>
  <si>
    <t>Semirrecta</t>
  </si>
  <si>
    <t>M3_G_1a_3</t>
  </si>
  <si>
    <t>https://drive.google.com/file/d/1EnCKBrx8QDhWPiaWDkEge4E1EhUUr4eR/view?usp=share_link</t>
  </si>
  <si>
    <t>M3_G_1a_4</t>
  </si>
  <si>
    <t>https://drive.google.com/file/d/1bt4S4yw0wWsNkhBQa3hLxoYOZ0KzcNaD/view?usp=share_link</t>
  </si>
  <si>
    <t>Segmento</t>
  </si>
  <si>
    <t>M3_G_1a_5</t>
  </si>
  <si>
    <t>https://drive.google.com/file/d/1pSYyM_qHa9LW2n8wq7GlJynBR1CxjjBA/view?usp=share_link</t>
  </si>
  <si>
    <t>M3_G_1a_6</t>
  </si>
  <si>
    <t>https://drive.google.com/file/d/13L9-qHgAX_ZI5sbKpQ0vDUHmHUYqGLqe/view?usp=share_link</t>
  </si>
  <si>
    <t>Caja con bolas</t>
  </si>
  <si>
    <t>M3-EyP-4b
EVOCAR</t>
  </si>
  <si>
    <t>M5-EyP-8a
EVOC</t>
  </si>
  <si>
    <t>Una caja con 5 bolas de colores con números:
-nº 1, azul
- nº 2, rojo
- nº 3, azul
- nº 4, rojo
- nº 5, azul</t>
  </si>
  <si>
    <t>M3_EyP_4b_1</t>
  </si>
  <si>
    <t>https://drive.google.com/file/d/1sQGkm0Ar8aSV3gyICMjSoRuSLqdCu8jm/view?usp=sharing</t>
  </si>
  <si>
    <t>M3-NyO-22d
IDENTIFICAR 1</t>
  </si>
  <si>
    <t>M5-NyO-19c
IDENTIFICAR 1</t>
  </si>
  <si>
    <r>
      <rPr>
        <rFont val="Calibri, Arial"/>
        <b/>
        <sz val="12.0"/>
      </rPr>
      <t>Utilizar distintos colores que en 5º.</t>
    </r>
    <r>
      <rPr>
        <rFont val="Calibri, Arial"/>
        <sz val="12.0"/>
      </rPr>
      <t xml:space="preserve">
un rectángulo horizontal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</si>
  <si>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M3_NyO_22d_1</t>
  </si>
  <si>
    <t>https://drive.google.com/file/d/1YaVNLoIdzSRv1kBj5e6w_4L1yhvImSnQ/view?usp=share_link</t>
  </si>
  <si>
    <r>
      <rPr>
        <rFont val="Calibri, Arial"/>
        <b/>
        <sz val="12.0"/>
      </rPr>
      <t>Utilizar distintos colores que en 5º.</t>
    </r>
    <r>
      <rPr>
        <rFont val="Calibri, Arial"/>
        <sz val="12.0"/>
      </rPr>
      <t xml:space="preserve">
círculo dividido en 5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</si>
  <si>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M3_NyO_22d_2</t>
  </si>
  <si>
    <t>https://drive.google.com/file/d/1avhoxKbwYyNfErvbYTUsmOlxUcMlYbgs/view?usp=share_link</t>
  </si>
  <si>
    <t>M3-NyO-22d
IDENTIFICAR 2</t>
  </si>
  <si>
    <t>M5-NyO-19c
IDENTIFICAR 2</t>
  </si>
  <si>
    <r>
      <rPr>
        <rFont val="Calibri, Arial"/>
        <b/>
        <sz val="12.0"/>
      </rPr>
      <t>Utilizar distintos colores que en 5º.</t>
    </r>
    <r>
      <rPr>
        <rFont val="Calibri, Arial"/>
        <sz val="12.0"/>
      </rPr>
      <t xml:space="preserve">
rectángulo horizontal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</si>
  <si>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M3_NyO_22d_3</t>
  </si>
  <si>
    <t>https://drive.google.com/file/d/1coAUwNc-fAxiBijywD9-kBr_hk8PdHtw/view?usp=share_link</t>
  </si>
  <si>
    <r>
      <rPr>
        <rFont val="Calibri, Arial"/>
        <b/>
        <sz val="12.0"/>
      </rPr>
      <t>Utilizar distintos colores que en 5º.</t>
    </r>
    <r>
      <rPr>
        <rFont val="Calibri, Arial"/>
        <sz val="12.0"/>
      </rPr>
      <t xml:space="preserve">
círculo dividido en 6 partes. Tienen coloreadas 2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</si>
  <si>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M3_NyO_22d_4</t>
  </si>
  <si>
    <t>https://drive.google.com/file/d/1uhCa4ItVDwIx5zezeAr2PgqhMwZ3yRR6/view?usp=share_link</t>
  </si>
  <si>
    <t>M3-NyO-22d
IDENTIFICAR 3</t>
  </si>
  <si>
    <t>M5-NyO-19c
IDENTIFICAR 3</t>
  </si>
  <si>
    <r>
      <rPr>
        <rFont val="Calibri, Arial"/>
        <b/>
        <sz val="12.0"/>
      </rPr>
      <t>Utilizar distintos colores que en 5º.</t>
    </r>
    <r>
      <rPr>
        <rFont val="Calibri, Arial"/>
        <sz val="12.0"/>
      </rPr>
      <t xml:space="preserve">
rectángulo horizontal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</si>
  <si>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M3_NyO_22d_5</t>
  </si>
  <si>
    <t>https://drive.google.com/file/d/1yf811u7F9c2oIURNyfFPjVMkWq4uEtEH/view?usp=share_link</t>
  </si>
  <si>
    <r>
      <rPr>
        <rFont val="Calibri, Arial"/>
        <b/>
        <sz val="12.0"/>
      </rPr>
      <t>Utilizar distintos colores que en 5º.</t>
    </r>
    <r>
      <rPr>
        <rFont val="Calibri, Arial"/>
        <sz val="12.0"/>
      </rPr>
      <t xml:space="preserve">
círculo dividido en 6 partes. Tienen coloreadas 3 de sus partes (consecutivas, del mismo color, empezando desde la izquierda).
Dejo pantallazo del libro:</t>
    </r>
    <r>
      <rPr>
        <rFont val="Calibri, Arial"/>
        <color rgb="FF000000"/>
        <sz val="12.0"/>
      </rPr>
      <t xml:space="preserve"> </t>
    </r>
    <r>
      <rPr>
        <rFont val="Calibri, Arial"/>
        <color rgb="FF1155CC"/>
        <sz val="12.0"/>
        <u/>
      </rPr>
      <t>https://gyazo.com/62ad30bf149c42a53ba286b2e020e9d6</t>
    </r>
    <r>
      <rPr>
        <rFont val="Calibri, Arial"/>
        <sz val="12.0"/>
      </rPr>
      <t xml:space="preserve">  </t>
    </r>
  </si>
  <si>
    <t>M3_NyO_22d_6</t>
  </si>
  <si>
    <t>https://drive.google.com/file/d/1ofmvQ9H8av4eSPHCLkATB8XJ5EzZGArt/view?usp=share_link</t>
  </si>
  <si>
    <t>M3-NyO-22d
IDENTIFICAR 4</t>
  </si>
  <si>
    <t xml:space="preserve">Hacer igual que las anteriores imágenes. La imagen está dividida en 9 partes, 7 de ellas (consecutivas y del mismo color desde la izquierda) coloreadas. un rectángulo horizontal </t>
  </si>
  <si>
    <t>M3_NyO_22d_7</t>
  </si>
  <si>
    <t>https://drive.google.com/file/d/1eXNS6bKwIrpjb_bVMWAuEcpI0shsghCl/view?usp=share_link</t>
  </si>
  <si>
    <t>Hacer igual que las anteriores imágenes. La imagen está dividida en 9 partes, 7 de ellas (consecutivas y del mismo color desde la izquierda) coloreadas. círculo.</t>
  </si>
  <si>
    <t>M3_NyO_22d_8</t>
  </si>
  <si>
    <t>https://drive.google.com/file/d/1Ucpamrbtkz395-79dznX584zDdrchoI3/view?usp=share_link</t>
  </si>
  <si>
    <t>M3-NyO-22d
IDENTIFICAR 5</t>
  </si>
  <si>
    <t>Hacer igual que las anteriores imágenes. La imagen está dividida en 7 partes, 4 de ellas (consecutivas y del mismo color desde la izquierda) coloreadas. rectángulo horizontal</t>
  </si>
  <si>
    <t>M3_NyO_22d_9</t>
  </si>
  <si>
    <t>https://drive.google.com/file/d/1Z11UHJaS2rVf9k0OTcrzE-OTiJC0GOBr/view?usp=share_link</t>
  </si>
  <si>
    <t>Hacer igual que las anteriores imágenes. La imagen está dividida en 7 partes, 4 de ellas (consecutivas y del mismo color desde la izquierda) coloreadas. círculo.</t>
  </si>
  <si>
    <t>M3_NyO_22d_10</t>
  </si>
  <si>
    <t>https://drive.google.com/file/d/1zzV-9Cm0OhWfWut2OOSNo7Q9wvgXU69i/view?usp=share_link</t>
  </si>
  <si>
    <t>M3-NyO-22d
Aplicar 1</t>
  </si>
  <si>
    <t>M5-NyO-19c
Actividad 1 
APLICAR</t>
  </si>
  <si>
    <t>Igual que en 5º.</t>
  </si>
  <si>
    <t>M3_NyO_22d_11</t>
  </si>
  <si>
    <t>https://drive.google.com/file/d/1g3VXeLL-e-cfPTkixsa8ABZDbw-l5Rih/view?usp=sharing</t>
  </si>
  <si>
    <t>M3-NyO-22d
Aplicar 2</t>
  </si>
  <si>
    <t>M5-NyO-19c
Actividad 2 
APLICAR</t>
  </si>
  <si>
    <t>M3_NyO_22d_12</t>
  </si>
  <si>
    <t>https://drive.google.com/file/d/1BvhTz09eU6wno2R5GW8war3KSg6o9SN5/view?usp=sharing</t>
  </si>
  <si>
    <t>M3-NyO-22d
Aplicar3</t>
  </si>
  <si>
    <t>M5-NyO-19c
Actividad 3 
APLICAR</t>
  </si>
  <si>
    <t>M3_NyO_22d_13</t>
  </si>
  <si>
    <t>https://drive.google.com/file/d/1kkuaC0GDnoragemLLa-kbu-WxzCUoS8B/view?usp=sharing</t>
  </si>
  <si>
    <t>M3-NyO-22d
Aplicar 4</t>
  </si>
  <si>
    <t>La imagen está dividida en 8 partes, 5 de ellas pintadas. Las zonas pintadas son consecutivas y empiezan desde la izquierda. Poner en cada parte el icono de una tomatera/tomate.</t>
  </si>
  <si>
    <t>M3_NyO_22d_14</t>
  </si>
  <si>
    <t>https://drive.google.com/file/d/1CPfKoLOwWADcSzOs5GA0_cWkjdh_5HiJ/view?usp=sharing</t>
  </si>
  <si>
    <t>M3-NyO-22d
Aplicar 5</t>
  </si>
  <si>
    <t>Una caja de quesitos con forma de hexágono dividido en 6 triángulos quiláteros. 6 de ellos tienen dentro quesitos como los de El Caserío, papel de plata y un dibujo sencillo.</t>
  </si>
  <si>
    <t>M3_NyO_22d_15</t>
  </si>
  <si>
    <t>https://drive.google.com/file/d/13YQit0UsLub6a77-gDoZbqXLr4w3Fw86/view?usp=sharing</t>
  </si>
  <si>
    <t>Árbol</t>
  </si>
  <si>
    <t>M3-MyM-1b
APLICAR 2</t>
  </si>
  <si>
    <t>M5-MyM-1b-1
Tomar de referencia</t>
  </si>
  <si>
    <t>Dibujar un chopo y añadir a la derecha una línea con flechas que refiera a la altura para poner nosotros la medida.</t>
  </si>
  <si>
    <t>M3_MyM_1b_1</t>
  </si>
  <si>
    <t>https://drive.google.com/file/d/1IuHlpPcBGzIwS-0bWXcZXXiMMS-OJh0e/view?usp=sharing</t>
  </si>
  <si>
    <t>Relojes analógicos y digitales</t>
  </si>
  <si>
    <t>M3-MyM-15a IDENTIFICAR</t>
  </si>
  <si>
    <t>Tomar de modelo las imágenes de M5-MyM-5a</t>
  </si>
  <si>
    <t>M3_MyM_15a_1</t>
  </si>
  <si>
    <t>https://drive.google.com/file/d/1sw56u4-ZeFpeMfjM-ZzoFdHfTdFanDVc/view?usp=share_link</t>
  </si>
  <si>
    <t>M3_MyM_15a_2</t>
  </si>
  <si>
    <t>https://drive.google.com/file/d/1oSMjETBOezoK3IxLkj6uvv59AmtxVPsk/view?usp=share_link</t>
  </si>
  <si>
    <t>M3_MyM_15a_3</t>
  </si>
  <si>
    <t>https://drive.google.com/file/d/1GHprbC4AOgv5z-54rIwZPDpXJG7uwNZV/view?usp=share_link</t>
  </si>
  <si>
    <t>M3_MyM_15a_4</t>
  </si>
  <si>
    <t>https://drive.google.com/file/d/1CpOIV9lmsoXZqjWappJeythyMHOhFAf1/view?usp=share_link</t>
  </si>
  <si>
    <t>M3_MyM_15a_5</t>
  </si>
  <si>
    <t>https://drive.google.com/file/d/1QgQpEfZ05Fn5Ir49nELzyF8bXHGNJdYp/view?usp=share_link</t>
  </si>
  <si>
    <t>M3_MyM_15a_6</t>
  </si>
  <si>
    <t>https://drive.google.com/file/d/1RTLQvrTpeqai4BXo2E5OAxANH0YYv_mI/view?usp=share_link</t>
  </si>
  <si>
    <t>M3_MyM_15a_7</t>
  </si>
  <si>
    <t>https://drive.google.com/file/d/1_rXIhY5d5_MIB1VWnPc-ujlFnMMv05YB/view?usp=share_link</t>
  </si>
  <si>
    <t>M3_MyM_15a_8</t>
  </si>
  <si>
    <t>https://drive.google.com/file/d/1O4kKHSwyRWFEEzmQ1bJgNX9D8rNTlgLJ/view?usp=share_link</t>
  </si>
  <si>
    <r>
      <rPr>
        <rFont val="Calibri"/>
        <color rgb="FF1155CC"/>
        <sz val="12.0"/>
        <u/>
      </rPr>
      <t>https://drive.google.com/file/d/1IA_yU7ghQudS1EYVKJVGCIyDbmAx_DPE/view?usp=share_link</t>
    </r>
    <r>
      <rPr>
        <rFont val="Calibri"/>
        <sz val="12.0"/>
      </rPr>
      <t>k</t>
    </r>
  </si>
  <si>
    <r>
      <rPr>
        <rFont val="Calibri"/>
        <color rgb="FF1155CC"/>
        <sz val="12.0"/>
        <u/>
      </rPr>
      <t>https://drive.google.com/file/d/1EnCKBrx8QDhWPiaWDkEge4E1EhUUr4eR/view?usp=share_link</t>
    </r>
    <r>
      <rPr>
        <rFont val="Calibri"/>
        <sz val="12.0"/>
      </rPr>
      <t>k</t>
    </r>
  </si>
  <si>
    <r>
      <rPr>
        <rFont val="Calibri"/>
        <color rgb="FF1155CC"/>
        <sz val="12.0"/>
        <u/>
      </rPr>
      <t>https://drive.google.com/file/d/1bt4S4yw0wWsNkhBQa3hLxoYOZ0KzcNaD/view?usp=share_link</t>
    </r>
    <r>
      <rPr>
        <rFont val="Calibri"/>
        <sz val="12.0"/>
      </rPr>
      <t>k</t>
    </r>
  </si>
  <si>
    <r>
      <rPr>
        <rFont val="Calibri"/>
        <color rgb="FF1155CC"/>
        <sz val="12.0"/>
        <u/>
      </rPr>
      <t>https://drive.google.com/file/d/1pSYyM_qHa9LW2n8wq7GlJynBR1CxjjBA/view?usp=share_link</t>
    </r>
    <r>
      <rPr>
        <rFont val="Calibri"/>
        <sz val="12.0"/>
      </rPr>
      <t>k</t>
    </r>
  </si>
  <si>
    <r>
      <rPr>
        <rFont val="Calibri"/>
        <color rgb="FF1155CC"/>
        <sz val="12.0"/>
        <u/>
      </rPr>
      <t>https://drive.google.com/file/d/13L9-qHgAX_ZI5sbKpQ0vDUHmHUYqGLqe/view?usp=share_link</t>
    </r>
    <r>
      <rPr>
        <rFont val="Calibri"/>
        <sz val="12.0"/>
      </rPr>
      <t>k</t>
    </r>
  </si>
  <si>
    <t>Recta paralelas, perpendiculares y oblicuas</t>
  </si>
  <si>
    <t>M3-G-1b
Identificar</t>
  </si>
  <si>
    <t>M5-G-6a
IDENTIFICAR</t>
  </si>
  <si>
    <t>Hacer un dibujo similar, a partir de ese dibujo crearemos la actividad. Si prefieres hacerlo al revés, que te hagamos un esquema nosotros, dínoslo.
Cambiar los colores y la orientación de alguna respecto las de 5º.</t>
  </si>
  <si>
    <t>M3_G_1b_1</t>
  </si>
  <si>
    <t>https://drive.google.com/file/d/1KYFIRjlVZnNSXEBVLFlfG_hfNJqZa3xi/view?usp=sharing</t>
  </si>
  <si>
    <t>M3_G_1b_2</t>
  </si>
  <si>
    <t>https://drive.google.com/file/d/1r5GPu-u5GXeovu6bzQ-WTjj0DnVhWiDG/view?usp=sharing</t>
  </si>
  <si>
    <t>M3-G-1b
Evocar</t>
  </si>
  <si>
    <t>M5-G-6a EVOCAR</t>
  </si>
  <si>
    <t>Muy similares a las que 5º, no te rompas la cabeza tampoco</t>
  </si>
  <si>
    <t>M3_G_1b_3</t>
  </si>
  <si>
    <t>https://drive.google.com/file/d/1Y2j8gUOW3kPkSn7XMAcanWHMmaugoob8/view?usp=share_link</t>
  </si>
  <si>
    <t>M3_G_1b_4</t>
  </si>
  <si>
    <t>https://drive.google.com/file/d/1n_X52hPJQ1xuUlayq0lsa0t95aq0_7jN/view?usp=share_link</t>
  </si>
  <si>
    <t>M3_G_1b_5</t>
  </si>
  <si>
    <t>https://drive.google.com/file/d/1kqDsEy6FOpHugLGrnsG5LcBQnJEoceeM/view?usp=share_link</t>
  </si>
  <si>
    <t>M3_G_1b_6</t>
  </si>
  <si>
    <t>https://drive.google.com/file/d/1y9TNC22cDOQdsFRbtpo04msa9gjGpl_F/view?usp=share_link</t>
  </si>
  <si>
    <t>M3_G_1b_7</t>
  </si>
  <si>
    <t>https://drive.google.com/file/d/198l5FiV7SB93ykVUJGvcCCPtlxuSrLtM/view?usp=share_link</t>
  </si>
  <si>
    <t>M3_G_1b_8</t>
  </si>
  <si>
    <t>https://drive.google.com/file/d/1HtKSoNpO6OCiMbeAzXkJC9oIG48crw9V/view?usp=share_link</t>
  </si>
  <si>
    <t>Figuras con ejes de simetría</t>
  </si>
  <si>
    <t>M3-G-5b IDENTIFICAR</t>
  </si>
  <si>
    <t>ancla simétrica: una con eje de simetría correcto</t>
  </si>
  <si>
    <t>M3_G_5b_1</t>
  </si>
  <si>
    <t>Haría que el eje de simetría fuera de otro color que no fuera el del borde de la imagen.
Esto por pedir: se podría dar más "profundidad"/"realidad" al corazón y al ancla? No sé si se utilizará pero el corazón me parece el mismo que otro de simetría y el ancla se me queda plano en comparación con el búho por ejemplo.</t>
  </si>
  <si>
    <t>https://drive.google.com/file/d/1QZZnS8EBr02uK9jRzyPBjNxOvrzOP7Lg/view?usp=share_link</t>
  </si>
  <si>
    <t>ancla simétrica con eje asimétrico</t>
  </si>
  <si>
    <t>M3_G_5b_2</t>
  </si>
  <si>
    <t>https://drive.google.com/file/d/1Fi8-YJCeLuQBSmc-p9jX99784NA9DLwX/view?usp=share_link</t>
  </si>
  <si>
    <t>corazón simétrico</t>
  </si>
  <si>
    <t>M3_G_5b_3</t>
  </si>
  <si>
    <t>https://drive.google.com/file/d/1sDJUArsy__uL_5lpZA8h5qVlUqs5YMJt/view?usp=share_link</t>
  </si>
  <si>
    <t>corazón simétrico  con eje asimétrico</t>
  </si>
  <si>
    <t>M3_G_5b_4</t>
  </si>
  <si>
    <t>https://drive.google.com/file/d/1VsGmbtbJYrTJZwsWdCgLsfZqjfVb3bsV/view?usp=share_link</t>
  </si>
  <si>
    <t>búho simétrico</t>
  </si>
  <si>
    <t>M3_G_5b_5</t>
  </si>
  <si>
    <t>https://drive.google.com/file/d/12bJXBLDctvsulMoYUpph_AoE-PZSO4Mn/view?usp=share_link</t>
  </si>
  <si>
    <t>búho simétrico con eje asimétrico</t>
  </si>
  <si>
    <t>M3_G_5b_6</t>
  </si>
  <si>
    <r>
      <rPr>
        <rFont val="Calibri"/>
        <sz val="12.0"/>
      </rPr>
      <t xml:space="preserve">Se ve una línea blanca en Lemontree, en BB no se ve, pero puedes echarle un vistazo? </t>
    </r>
    <r>
      <rPr>
        <rFont val="Calibri"/>
        <color rgb="FF1155CC"/>
        <sz val="12.0"/>
        <u/>
      </rPr>
      <t>https://gyazo.com/12f434262d516d9be63274c71e96dfb6</t>
    </r>
    <r>
      <rPr>
        <rFont val="Calibri"/>
        <sz val="12.0"/>
      </rPr>
      <t xml:space="preserve"> </t>
    </r>
  </si>
  <si>
    <t>https://drive.google.com/file/d/1HNPAsOJI1bXz18PQzhzBPNGFjqZ1PNL0/view?usp=share_link</t>
  </si>
  <si>
    <t>coche desde delante simétrico</t>
  </si>
  <si>
    <t>M3_G_5b_7</t>
  </si>
  <si>
    <t>https://drive.google.com/file/d/1EcvkJYNAOlxma8KVf5nycyqxfuvE6ddX/view?usp=share_link</t>
  </si>
  <si>
    <t>coche desde delante simétrico con eje asimétrico</t>
  </si>
  <si>
    <t>M3_G_5b_8</t>
  </si>
  <si>
    <t>https://drive.google.com/file/d/1-oR4xdiSLh0CToMS-f7k0euv1BKabsI9/view?usp=share_link</t>
  </si>
  <si>
    <t>Cuadrados</t>
  </si>
  <si>
    <t>M3-G-5b
EVOCAR</t>
  </si>
  <si>
    <t>cuadrado del mismo color
-con el eje de simetría vertical</t>
  </si>
  <si>
    <t>M3_G_5b_9</t>
  </si>
  <si>
    <t>https://drive.google.com/file/d/1knN6FO0xKi2d70q4LLyllmypkl32TAHF/view?usp=share_link</t>
  </si>
  <si>
    <t>con un eje de simetría diagonal</t>
  </si>
  <si>
    <t>M3_G_5b_10</t>
  </si>
  <si>
    <t>https://drive.google.com/file/d/12o8bOxx2mF8dKb1SS_tb57TQgsLlJMI7/view?usp=share_link</t>
  </si>
  <si>
    <t>cualquier eje de simetría erróneo</t>
  </si>
  <si>
    <t>M3_G_5b_11</t>
  </si>
  <si>
    <t>https://drive.google.com/file/d/1TIFRBh-jH0luH25IsQmqlLV0kWA6f7r9/view?usp=share_link</t>
  </si>
  <si>
    <t>M3_G_5b_12</t>
  </si>
  <si>
    <t>https://drive.google.com/file/d/12PlUBZWYcUlKmispNeRUmC5ev5c0dsSp/view?usp=share_link</t>
  </si>
  <si>
    <t>M3_G_5b_13</t>
  </si>
  <si>
    <t>https://drive.google.com/file/d/1RwsvdhjlSHCD8mtPd1lglhJKlZkR7q0Z/view?usp=share_link</t>
  </si>
  <si>
    <t>M3_G_5b_14</t>
  </si>
  <si>
    <t>https://drive.google.com/file/d/1c3MLEclD0k3qL59qummBRDoONyKJjKBH/view?usp=share_link</t>
  </si>
  <si>
    <t>rombo del mismo color
-con el eje de simetría vertical</t>
  </si>
  <si>
    <t>M3_G_5b_15</t>
  </si>
  <si>
    <t>Me da la impresión de que el eje horizontal está mal cuadrado, ¿puedes revisarlo?</t>
  </si>
  <si>
    <t>https://drive.google.com/file/d/1_W0HZJosMPLM_8zD5fAkCFQDtI6X8OAS/view?usp=share_link</t>
  </si>
  <si>
    <t xml:space="preserve">con un eje de simetría horizontal
</t>
  </si>
  <si>
    <t>M3_G_5b_16</t>
  </si>
  <si>
    <t>https://drive.google.com/file/d/1XHtyWQmq99Y6uILY0wDsJQtFAspJPiYG/view?usp=share_link</t>
  </si>
  <si>
    <t>cualquier eje de simetría erróneo (diagonal, etc)</t>
  </si>
  <si>
    <t>M3_G_5b_17</t>
  </si>
  <si>
    <t>https://drive.google.com/file/d/1O_K-tk4Z5QBZlMbCKVA3dCF3ow3P11vo/view?usp=share_link</t>
  </si>
  <si>
    <t>M3_G_5b_18</t>
  </si>
  <si>
    <t>https://drive.google.com/file/d/1sPnBQ23i4qvnlpPAUmWc0zhOyijPBPkB/view?usp=share_link</t>
  </si>
  <si>
    <t>M3_G_5b_19</t>
  </si>
  <si>
    <t>https://drive.google.com/file/d/1dvnxOUgXYNhUhLnzQJ0PEed5AtzAj5f1/view?usp=share_link</t>
  </si>
  <si>
    <t>M3_G_5b_20</t>
  </si>
  <si>
    <t>https://drive.google.com/file/d/1-phFq1jzVvYbkQtVlhLtTNNtriCUM4Ml/view?usp=share_link</t>
  </si>
  <si>
    <t>círculo eje de simetría</t>
  </si>
  <si>
    <t>M3_G_5b_21</t>
  </si>
  <si>
    <t>El círculo está bien bordeardo? Parece que arriba, abajo y derecha izquierda hace una forma rara, lo miras plis?</t>
  </si>
  <si>
    <t>https://drive.google.com/file/d/1NZ51113jZv-gi8RJ5_QfxlaUxr_spqyR/view?usp=share_link</t>
  </si>
  <si>
    <t>M3_G_5b_22</t>
  </si>
  <si>
    <t>https://drive.google.com/file/d/178TVfG72tOB0NCJbxNO_Cth_8YPtmz5t/view?usp=share_link</t>
  </si>
  <si>
    <t>círculo cualquier eje de simetría erróneo</t>
  </si>
  <si>
    <t>M3_G_5b_23</t>
  </si>
  <si>
    <t>https://drive.google.com/file/d/1bWlS90hDgkjN6h69yVBsx0UDF0J4zoLE/view?usp=share_link</t>
  </si>
  <si>
    <t>M3_G_5b_24</t>
  </si>
  <si>
    <t>https://drive.google.com/file/d/137yqdu2OXTJ2nthIa4ob6dRH3SkIHP-4/view?usp=share_link</t>
  </si>
  <si>
    <t>M3_G_5b_25</t>
  </si>
  <si>
    <t>https://drive.google.com/file/d/1gZhOHvb6MhwPEUCHsL3QQ45NLXeV-_fm/view?usp=share_link</t>
  </si>
  <si>
    <t>M3_G_5b_26</t>
  </si>
  <si>
    <t>https://drive.google.com/file/d/1x4WMy95kfooWLPhUHcwibN0OvYxtjaL-/view?usp=share_link</t>
  </si>
  <si>
    <t>Calcetines</t>
  </si>
  <si>
    <t>M3-G-5b
APLICAR 1</t>
  </si>
  <si>
    <t xml:space="preserve">Dos calcetines simétricos el eje simétrico es correcto
</t>
  </si>
  <si>
    <t>M3_G_5b_27</t>
  </si>
  <si>
    <t>https://drive.google.com/file/d/1XcFf3gR5Yo3dJLOyPUB3YZm1mYjFoqhP/view?usp=share_link</t>
  </si>
  <si>
    <t>Dos calcetines simétricos el eje simétrico no es correcto</t>
  </si>
  <si>
    <t>M3_G_5b_28</t>
  </si>
  <si>
    <t>https://drive.google.com/file/d/13SoEbbZK2F6he1XM2OGvT42iJoegLQJT/view?usp=share_link</t>
  </si>
  <si>
    <t>M3_G_5b_29</t>
  </si>
  <si>
    <t>https://drive.google.com/file/d/1RQtSvvJG0fQDGaaAuI4sr-B8YAbE8_tq/view?usp=share_link</t>
  </si>
  <si>
    <t>M3_G_5b_30</t>
  </si>
  <si>
    <t>https://drive.google.com/file/d/1whJjMmQzZIO1P7emcxOqVrWWxisFvhmK/view?usp=share_link</t>
  </si>
  <si>
    <t>M3-G-5b
APLICAR 2</t>
  </si>
  <si>
    <t>Dos teteras simétricas
Al estilo de los caltenines</t>
  </si>
  <si>
    <t>M3_G_5b_31</t>
  </si>
  <si>
    <t>https://drive.google.com/file/d/1sngOUn8XMLE3ZowcLAg9XmgHZwVm13qZ/view?usp=share_link</t>
  </si>
  <si>
    <t>Dos teteras simétricas
el eje simétrico no es correcto</t>
  </si>
  <si>
    <t>M3_G_5b_32</t>
  </si>
  <si>
    <t>https://drive.google.com/file/d/16sjLsyFy9OwoTMsd4L2HqOOeb8fXWUTO/view?usp=share_link</t>
  </si>
  <si>
    <t>M3_G_5b_33</t>
  </si>
  <si>
    <t>https://drive.google.com/file/d/102OftK9BmLvffypH5zURi0E-4e1Ohx_z/view?usp=share_link</t>
  </si>
  <si>
    <t>M3_G_5b_34</t>
  </si>
  <si>
    <t>https://drive.google.com/file/d/1R5U_NxVoJz3Ng4AfTo0vijBHCj0HGjsA/view?usp=share_link</t>
  </si>
  <si>
    <t>M3-G-5b
APLICAR 3</t>
  </si>
  <si>
    <t>Dos coches simétricos
Al estilo de los caltenines</t>
  </si>
  <si>
    <t>M3_G_5b_35</t>
  </si>
  <si>
    <t>https://drive.google.com/file/d/1Red8YOB8Blq8kWzYWDqgTF_2kYJ9gL4u/view?usp=share_link</t>
  </si>
  <si>
    <t>Dos coches simétricos
el eje simétrico no es correcto</t>
  </si>
  <si>
    <t>M3_G_5b_36</t>
  </si>
  <si>
    <t>https://drive.google.com/file/d/1HxAnan0O__BAKgs-iv1N7UIGllqElhvI/view?usp=share_link</t>
  </si>
  <si>
    <t>M3_G_5b_37</t>
  </si>
  <si>
    <t>https://drive.google.com/file/d/1Rnn5tkpFPsTtrCvl0uIy7d3V8Hss81mB/view?usp=share_link</t>
  </si>
  <si>
    <t>M3_G_5b_38</t>
  </si>
  <si>
    <t>https://drive.google.com/file/d/1kiYN10LXknQ82THBiKJ0dZfLW31DMc3m/view?usp=share_link</t>
  </si>
  <si>
    <t>M3-G-5b
APLICAR 4</t>
  </si>
  <si>
    <t>Dos caracoles simétricos
Al estilo de los caltenines</t>
  </si>
  <si>
    <t>M3_G_5b_39</t>
  </si>
  <si>
    <t>https://drive.google.com/file/d/1xEV66c8XRC8Z6UbBTFBH_yb8AOh7HqXm/view?usp=share_link</t>
  </si>
  <si>
    <t>Dos caracoles simétricos
el eje simétrico no es correcto</t>
  </si>
  <si>
    <t>M3_G_5b_40</t>
  </si>
  <si>
    <t>https://drive.google.com/file/d/152_8uSTqmf8kJltQgKd86-rCDHIoKblH/view?usp=share_link</t>
  </si>
  <si>
    <t>M3_G_5b_41</t>
  </si>
  <si>
    <t>https://drive.google.com/file/d/1WnmywTZF7_XVgEY2vlNKJvc6-wftC4Ff/view?usp=share_link</t>
  </si>
  <si>
    <t>M3_G_5b_42</t>
  </si>
  <si>
    <t>https://drive.google.com/file/d/1ocFO6W4e9y8RB2OMimhDRGljp1nqvLKv/view?usp=share_link</t>
  </si>
  <si>
    <t>flecha</t>
  </si>
  <si>
    <t>M3-G-5b
APLICAR 5</t>
  </si>
  <si>
    <t>Dos flechas simétricas, una señalando a la otra
Al estilo de los caltenines</t>
  </si>
  <si>
    <t>M3_G_5b_43</t>
  </si>
  <si>
    <t>Podríamos poner otro color? No soy muy fan del rojo por el tema de representar error.</t>
  </si>
  <si>
    <t>https://drive.google.com/file/d/1EfxPd7QbnzU1K9wdUZ5GgN3VQU8OS6UE/view?usp=share_link</t>
  </si>
  <si>
    <t>Dos flechas simétricas, una señalando a la otra
el eje simétrico no es correcto</t>
  </si>
  <si>
    <t>M3_G_5b_44</t>
  </si>
  <si>
    <t>https://drive.google.com/file/d/11HuosoO2NuyZc_uAolKbPjvy0M6ariwy/view?usp=share_link</t>
  </si>
  <si>
    <t>M3_G_5b_45</t>
  </si>
  <si>
    <t>https://drive.google.com/file/d/10SXsbdlixWZF8ELfCk1k7Wf3a9iCAcYD/view?usp=share_link</t>
  </si>
  <si>
    <t>M3_G_5b_46</t>
  </si>
  <si>
    <t>https://drive.google.com/file/d/1n_rC5lQh8XRau7pvJhajSQiXVT_InTJe/view?usp=share_link</t>
  </si>
  <si>
    <t>Desarrollo plano de un cilindro</t>
  </si>
  <si>
    <t>M3-G-12c</t>
  </si>
  <si>
    <t>M5-G-14c</t>
  </si>
  <si>
    <t>M3_G_12c_1</t>
  </si>
  <si>
    <t>https://drive.google.com/file/d/130LHdQf2H_MQl5F_Jxwm2_s09sakf3bR/view?usp=sharing</t>
  </si>
  <si>
    <t>Desarrollo plano de un cono</t>
  </si>
  <si>
    <t>M3_G_12c_2</t>
  </si>
  <si>
    <t>https://drive.google.com/file/d/1tMyy8g0Q9QtOTCcwRSRqVD4FsebkL1fp/view?usp=sharing</t>
  </si>
  <si>
    <t>Desarrollo plano de un prisma cuadrangular</t>
  </si>
  <si>
    <t>M3_G_12c_3</t>
  </si>
  <si>
    <t>https://drive.google.com/file/d/1HnBiNeGuL5eba7BrR4PUJVwpY0-M_bD3/view?usp=sharing</t>
  </si>
  <si>
    <t>Desarrollo plano de una pirámide cuadrangular</t>
  </si>
  <si>
    <t>M3_G_12c_4</t>
  </si>
  <si>
    <r>
      <rPr>
        <rFont val="Calibri"/>
        <sz val="12.0"/>
      </rPr>
      <t xml:space="preserve">Ahora salen con el mismo lienzo pero se ven super perqueños y tienen mucho margen superior e inferior, ¿podrías quitar el máximo posible? </t>
    </r>
    <r>
      <rPr>
        <rFont val="Calibri"/>
        <color rgb="FF1155CC"/>
        <sz val="12.0"/>
        <u/>
      </rPr>
      <t>https://gyazo.com/c8ac1383af5f8a43936f1ee22f07eca7</t>
    </r>
    <r>
      <rPr>
        <rFont val="Calibri"/>
        <sz val="12.0"/>
      </rPr>
      <t xml:space="preserve">
---------
Sigue saliendo igual. ¿Lo revisas, por fa?
Tiene que estar en el mismo lienzo que en el resto.</t>
    </r>
  </si>
  <si>
    <t>https://drive.google.com/file/d/1bO9INgbHIRg0AvOc9CvGNhS3SxqMk4rm/view?usp=sharing</t>
  </si>
  <si>
    <t>Desarrollo plano de un prisma pentagonal</t>
  </si>
  <si>
    <t>M3_G_12c_5</t>
  </si>
  <si>
    <t>https://drive.google.com/file/d/142yIjkJFy7NBxbF8-4bodvn2rGOPM_RE/view?usp=sharing</t>
  </si>
  <si>
    <t>Desarrollo plano de una pirámide hexagonal</t>
  </si>
  <si>
    <t>M3_G_12c_6</t>
  </si>
  <si>
    <t>https://drive.google.com/file/d/1EjzRtR76fB9lvYojV3KVO4Rh5qKnsh1c/view?usp=sharing</t>
  </si>
  <si>
    <t>Objetos con forma de círculo y circunferencia</t>
  </si>
  <si>
    <t>Anillo</t>
  </si>
  <si>
    <t>M3_G_10b_1</t>
  </si>
  <si>
    <r>
      <rPr>
        <rFont val="Calibri"/>
        <sz val="12.0"/>
      </rPr>
      <t xml:space="preserve">En la imagen del anillo hay que quitar el blanco del centro para que se vea bien la circunferencia: </t>
    </r>
    <r>
      <rPr>
        <rFont val="Calibri"/>
        <color rgb="FF1155CC"/>
        <sz val="12.0"/>
        <u/>
      </rPr>
      <t>https://gyazo.com/48372004f65ab52c88bfa001071271cf</t>
    </r>
    <r>
      <rPr>
        <rFont val="Calibri"/>
        <sz val="12.0"/>
      </rPr>
      <t xml:space="preserve"> 
La imagen de la moneda la sustituimos por una bola de Navidad tipo estas: </t>
    </r>
    <r>
      <rPr>
        <rFont val="Calibri"/>
        <color rgb="FF1155CC"/>
        <sz val="12.0"/>
        <u/>
      </rPr>
      <t>https://gyazo.com/fb07d0c8e03d806dd5328ee3f7c040bc</t>
    </r>
    <r>
      <rPr>
        <rFont val="Calibri"/>
        <sz val="12.0"/>
      </rPr>
      <t xml:space="preserve">  
---------
Creo que la moneda no se termina de entender.</t>
    </r>
  </si>
  <si>
    <t>https://drive.google.com/file/d/1EkN4Wsy73E1CW3NTkj-3x0jSfpNwkZcK/view?usp=share_link</t>
  </si>
  <si>
    <t>Aro de hula hoop</t>
  </si>
  <si>
    <t>M3_G_10b_2</t>
  </si>
  <si>
    <t>https://drive.google.com/file/d/1--3eD-dT_eW86pJbOwqYnLRlTi6unojm/view?usp=share_link</t>
  </si>
  <si>
    <t>Rueda de bicicleta</t>
  </si>
  <si>
    <t>M3_G_10b_3</t>
  </si>
  <si>
    <t>https://drive.google.com/file/d/1PYkXOZ8wHcq2d4iv9eoJJuS89LNNoRW6/view?usp=share_link</t>
  </si>
  <si>
    <t xml:space="preserve">
Bola de Navidad</t>
  </si>
  <si>
    <t>M3_G_10b_4</t>
  </si>
  <si>
    <t>https://drive.google.com/file/d/1sBgXeS6xBoYOIo4XNkKYAamnT7WznZoS/view?usp=share_link</t>
  </si>
  <si>
    <t>Pizza</t>
  </si>
  <si>
    <t>M3_G_10b_5</t>
  </si>
  <si>
    <t>https://drive.google.com/file/d/1mZSwI4iTKZBqSC6W1FNEM2RV-Q0vx2Zv/view?usp=share_link</t>
  </si>
  <si>
    <t>Diana para dardos</t>
  </si>
  <si>
    <t>M3_G_10b_6</t>
  </si>
  <si>
    <t>https://drive.google.com/file/d/10v47HxdwAngRx300bTZfLKL9prjgrQnb/view?usp=share_link</t>
  </si>
  <si>
    <t>Triángulo</t>
  </si>
  <si>
    <t>M3-G-11a IDENTIFICAR 1</t>
  </si>
  <si>
    <t>Un triángulo cuyos lados sean proporcionales a estos números: un lado de 3 cm, otro de 4 cm y el último de 5 cm. Quizás si la base es el de 5.</t>
  </si>
  <si>
    <t>M3_G_11a_1</t>
  </si>
  <si>
    <t>https://drive.google.com/file/d/1757H0Y7sBB2hA6wkOMVY4UMsDQ0MjQba/view?usp=sharing</t>
  </si>
  <si>
    <t>Hexágono regular</t>
  </si>
  <si>
    <t>M3-G-11a IDENTIFICAR 2</t>
  </si>
  <si>
    <t>Un hexágono regular, todos los lados son iguales</t>
  </si>
  <si>
    <t>M3_G_11a_2</t>
  </si>
  <si>
    <t>https://drive.google.com/file/d/1VyLgb1sJztbyqKd9I40iFvnzD7hEgtRh/view?usp=sharing</t>
  </si>
  <si>
    <t>Pentágono regular</t>
  </si>
  <si>
    <t>M3-G-11a EVOCAR 1</t>
  </si>
  <si>
    <t>Un pentágono regular, todos los lados son iguales</t>
  </si>
  <si>
    <t>M3_G_11a_3</t>
  </si>
  <si>
    <t>https://drive.google.com/file/d/17GlECxrKMYTUe0opYwrazzI2gvOTxhN7/view?usp=sharing</t>
  </si>
  <si>
    <t>M3-G-11a EVOCAR 2</t>
  </si>
  <si>
    <t>Un rectángulo. La base mide el doble que la altura.</t>
  </si>
  <si>
    <t>M3_G_11a_4</t>
  </si>
  <si>
    <t>https://drive.google.com/file/d/18BUGEKuwS3YaCxq5f-3S-5iDnYcqNiOi/view?usp=sharing</t>
  </si>
  <si>
    <t>Mesa cuadrada</t>
  </si>
  <si>
    <t>M3-G-11a APLICAR 1</t>
  </si>
  <si>
    <t>Dos posibilidades: o un cuadrado, o una mesa que se vea cuadrada, que se vea la parte superior. Si lo segundo se pudiese hacer (en poco tiempo y resultón), mejor. Si no, un cuadrado.</t>
  </si>
  <si>
    <t>M3_G_11a_5</t>
  </si>
  <si>
    <r>
      <rPr>
        <rFont val="Calibri"/>
        <sz val="12.0"/>
      </rPr>
      <t xml:space="preserve">Podrías hacer las patas un poco más anchas, tipo así: </t>
    </r>
    <r>
      <rPr>
        <rFont val="Calibri"/>
        <color rgb="FF1155CC"/>
        <sz val="12.0"/>
        <u/>
      </rPr>
      <t>https://gyazo.com/25c7598e05d36c65c38b260d89c15572?</t>
    </r>
  </si>
  <si>
    <t>https://drive.google.com/file/d/1QI8_LDg_wTDYUGfPHmtCA3qEOsTdTvxS/view?usp=sharing</t>
  </si>
  <si>
    <t>Triángulo equilátero</t>
  </si>
  <si>
    <t>M3-G-11a APLICAR 2</t>
  </si>
  <si>
    <t>M3_G_11a_6</t>
  </si>
  <si>
    <t>https://drive.google.com/file/d/1KnMSPgDNdyrcm8r50pJkr90nptYEFkU8/view?usp=sharing</t>
  </si>
  <si>
    <t>M3-G-11a APLICAR 3</t>
  </si>
  <si>
    <t>Rectángulo. El lado mayor mide el triple que el pequeño.</t>
  </si>
  <si>
    <t>M3_G_11a_7</t>
  </si>
  <si>
    <t>https://drive.google.com/file/d/1UaPSE4N70QyGjABXcwomAaicgXSu57Fd/view?usp=sharing</t>
  </si>
  <si>
    <t>Cono</t>
  </si>
  <si>
    <t>M3-G-12b EVOCAR 1</t>
  </si>
  <si>
    <t>Dos rayas, una señala a la base y la otra a cualquier punto de la superficie lateral</t>
  </si>
  <si>
    <t>M3_G_12b_1</t>
  </si>
  <si>
    <t>https://drive.google.com/file/d/1BNJWueIT6GWScToTkpsq8CoPU8OcuQoQ/view?usp=sharing</t>
  </si>
  <si>
    <t>Cilindro</t>
  </si>
  <si>
    <t>M3-G-12b EVOCAR 2</t>
  </si>
  <si>
    <t>Dos rayas, una señala a una de las bases y la otra a cualquier punto de la superficie lateral</t>
  </si>
  <si>
    <t>M3_G_12b_2</t>
  </si>
  <si>
    <t>https://drive.google.com/file/d/1aK25be-18EWudVXqGaMok0nL2g4lLABX/view?usp=sharing</t>
  </si>
  <si>
    <t>Cuerpos curvos</t>
  </si>
  <si>
    <t>M3-G-12b APLICAR</t>
  </si>
  <si>
    <t>M5-G-14a</t>
  </si>
  <si>
    <t>cono de obra</t>
  </si>
  <si>
    <t>M3_G_12b_3</t>
  </si>
  <si>
    <t>Habría que dejarlo en las carpetas del drive del proyecto de Blueberry, para tener acceso a estas imágenes.</t>
  </si>
  <si>
    <t>https://drive.google.com/file/d/1EStIE0R_p912DhDOKNx3fYtpHJXNKBxO/view?usp=share_link</t>
  </si>
  <si>
    <t>tipi</t>
  </si>
  <si>
    <t>M3_G_12b_4</t>
  </si>
  <si>
    <t>https://drive.google.com/file/d/1leWubiU0fmJ9fRI2IpV_VO_mRHgWV5Sj/view?usp=share_link</t>
  </si>
  <si>
    <t>pelota de tenis</t>
  </si>
  <si>
    <t>M3_G_12b_5</t>
  </si>
  <si>
    <t>https://drive.google.com/file/d/1K3-tQE9bkmY7yBb-SUv_CPB7ZWjhH9TZ/view?usp=share_link</t>
  </si>
  <si>
    <t>canica</t>
  </si>
  <si>
    <t>M3_G_12b_6</t>
  </si>
  <si>
    <t>https://drive.google.com/file/d/1LzVb_8BD5ioF20AbvBRixQqbqQw1p_-G/view?usp=share_link</t>
  </si>
  <si>
    <t>lata de comida</t>
  </si>
  <si>
    <t>M3_G_12b_7</t>
  </si>
  <si>
    <t>https://drive.google.com/file/d/14Ob1N_Gvfw1ueeXAb9NQczdh4WHxLl8i/view?usp=share_link</t>
  </si>
  <si>
    <t>tarta</t>
  </si>
  <si>
    <t>M3_G_12b_8</t>
  </si>
  <si>
    <t>https://drive.google.com/file/d/1_3IdSH8EQAtJxFlzRxS-74AiD2PNoWN6/view?usp=share_link</t>
  </si>
  <si>
    <t>Estrella</t>
  </si>
  <si>
    <t>M3-G-5a IDENTIFICAR</t>
  </si>
  <si>
    <t>M5-G-2a-1
M5-G-2a-2
M5-G-2a-3
M5-G-2a-4
M5-G-2a-5</t>
  </si>
  <si>
    <t>Exactamente igual que en 5.º. Ojo, la imagen que se tiene que colocar a la derecha es la única que tiene que ser PNG.</t>
  </si>
  <si>
    <t>M3_G_5a_1</t>
  </si>
  <si>
    <t>https://drive.google.com/file/d/1JNPOFB3hsuY27o4AXq0oEUo--A94UL2s/view?usp=share_link</t>
  </si>
  <si>
    <t>M3_G_5a_2</t>
  </si>
  <si>
    <t>https://drive.google.com/file/d/1j2PQ8unaTl2QQndPawbrQ362zIvDItc2/view?usp=share_link</t>
  </si>
  <si>
    <t>M3_G_5a_3</t>
  </si>
  <si>
    <t>https://drive.google.com/file/d/1LD253-QtKyYBlR_xyjYXjbNmP8guSOTD/view?usp=share_link</t>
  </si>
  <si>
    <t>M3_G_5a_4</t>
  </si>
  <si>
    <t>https://drive.google.com/file/d/1hFoBY61CryrpFqB6XD4IEu7EXVZKOsRq/view?usp=share_link</t>
  </si>
  <si>
    <t>M3_G_5a_5</t>
  </si>
  <si>
    <t>https://drive.google.com/file/d/1RYMI2aHq5H3LPLoWVC8rPipB2I9IsrbU/view?usp=share_link</t>
  </si>
  <si>
    <t>Corazón</t>
  </si>
  <si>
    <t>M5-G-2a-6
M5-G-2a-7
M5-G-2a-8
M5-G-2a-9
M5-G-2a-10</t>
  </si>
  <si>
    <t>M3_G_5a_6</t>
  </si>
  <si>
    <t>https://drive.google.com/file/d/1NNYer_i13vCnQ4PHCfg--2iTbRgDTfP9/view?usp=share_link</t>
  </si>
  <si>
    <t>M3_G_5a_7</t>
  </si>
  <si>
    <t>https://drive.google.com/file/d/1xSVvUiVXztUahqs0kI7D1YbX1lkJXUOE/view?usp=share_link</t>
  </si>
  <si>
    <t>M3_G_5a_8</t>
  </si>
  <si>
    <t>https://drive.google.com/file/d/1qldqP_30g9cB9PB79eL5yJ1jjGPaJBRF/view?usp=share_link</t>
  </si>
  <si>
    <t>M3_G_5a_9</t>
  </si>
  <si>
    <t>https://drive.google.com/file/d/1WHT2PKmxNFkp5mCTGMoVp8uk5vdnk9iW/view?usp=share_link</t>
  </si>
  <si>
    <t>M3_G_5a_10</t>
  </si>
  <si>
    <t>https://drive.google.com/file/d/1-wUC2k0C3bp9j3GFFqou1JMKCHyTYU6N/view?usp=share_link</t>
  </si>
  <si>
    <t>Pino</t>
  </si>
  <si>
    <t>M5-G-2a-11
M5-G-2a-12
M5-G-2a-13
M5-G-2a-14
M5-G-2a-15</t>
  </si>
  <si>
    <t>M3_G_5a_11</t>
  </si>
  <si>
    <t>https://drive.google.com/file/d/1ukbzuUfMRvw2aZa0e2_m9nzLbWX_youe/view?usp=sharing</t>
  </si>
  <si>
    <t>M3_G_5a_12</t>
  </si>
  <si>
    <t>https://drive.google.com/file/d/1uX9SiEjv8y3dD3dvZWI-KqLeLIxiwow6/view?usp=share_link</t>
  </si>
  <si>
    <t>M3_G_5a_13</t>
  </si>
  <si>
    <t>https://drive.google.com/file/d/1vmVZVkjQIcseSdufgGhcp73rrt3biiVj/view?usp=share_link</t>
  </si>
  <si>
    <t>M3_G_5a_14</t>
  </si>
  <si>
    <t>https://drive.google.com/file/d/1ZorrKekPWZaS56OLQyyZryFsHGG29PLl/view?usp=share_link</t>
  </si>
  <si>
    <t>M3_G_5a_15</t>
  </si>
  <si>
    <t>https://drive.google.com/file/d/1WTEiMr5uECk4TjtjL-pZxmJPvxwZWcUx/view?usp=share_link</t>
  </si>
  <si>
    <t>Rectángulos y simetría</t>
  </si>
  <si>
    <t>M3-G-5a EVOCAR</t>
  </si>
  <si>
    <t>M5-G-2a-16
M5-G-2a-17
M5-G-2a-18
M5-G-2a-19
M5-G-2a-20
M5-G-2a-21</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</si>
  <si>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</si>
  <si>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M3_G_5a_16</t>
  </si>
  <si>
    <t>El segundo rectángulo tiene que estar dividido de forma simétrica.</t>
  </si>
  <si>
    <t>https://drive.google.com/file/d/1EWpUHg8Sq8PuFSJbjNda22l2VZ6z3a1B/view?usp=share_link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</si>
  <si>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</si>
  <si>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M3_G_5a_17</t>
  </si>
  <si>
    <t>https://drive.google.com/file/d/1os5zyxhcWJxRmCT6DDjPlmqASk_FTvtc/view?usp=share_link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</si>
  <si>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</si>
  <si>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M3_G_5a_18</t>
  </si>
  <si>
    <t>https://drive.google.com/file/d/1UKBh_CL7P_tPjtN0rfNbLt2g2oV7m7eI/view?usp=share_link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</si>
  <si>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</si>
  <si>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M3_G_5a_19</t>
  </si>
  <si>
    <t>https://drive.google.com/file/d/1uFgBJ2okSojDYDR3uhR6n97_j60eQGxH/view?usp=share_link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</si>
  <si>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</si>
  <si>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M3_G_5a_20</t>
  </si>
  <si>
    <t>https://drive.google.com/file/d/1oeRPdlKPDvdfMnVnZTFrPihREY77BCkA/view?usp=share_link</t>
  </si>
  <si>
    <r>
      <rPr>
        <rFont val="Calibri, Arial"/>
        <sz val="12.0"/>
      </rPr>
      <t xml:space="preserve">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t>
    </r>
    <r>
      <rPr>
        <rFont val="Calibri, Arial"/>
        <color rgb="FF1155CC"/>
        <sz val="12.0"/>
        <u/>
      </rPr>
      <t>https://drive.google.com/file/d/1tm0ybbBrS5dBjpjYBbPnJOMLgpRRE4l-/view?usp=sharing</t>
    </r>
  </si>
  <si>
    <t>M3_G_5a_21</t>
  </si>
  <si>
    <t>https://drive.google.com/file/d/1qM8LUmki6xrRhy_EvQGJ0XAE43hdKoXR/view?usp=share_link</t>
  </si>
  <si>
    <t>Trapecios y simetría</t>
  </si>
  <si>
    <t>M5-G-2a-22
M5-G-2a-23
M5-G-2a-24
M5-G-2a-25
M5-G-2a-26
M5-G-2a-27</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</si>
  <si>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</si>
  <si>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M3_G_5a_22</t>
  </si>
  <si>
    <t>https://drive.google.com/file/d/1VlXUZsQJ7jV1J2qdryaWXCjYJO8GyQFk/view?usp=share_link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</si>
  <si>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</si>
  <si>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M3_G_5a_23</t>
  </si>
  <si>
    <t>https://drive.google.com/file/d/1DjriwWgzxxWSHrABikFs5Wmay8EgRxjB/view?usp=share_link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</si>
  <si>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</si>
  <si>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M3_G_5a_24</t>
  </si>
  <si>
    <t>https://drive.google.com/file/d/1OCP0kpP9-IG9rZvBJX4lNIPINVaZy0vu/view?usp=share_link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</si>
  <si>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</si>
  <si>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M3_G_5a_25</t>
  </si>
  <si>
    <t>https://drive.google.com/file/d/1UKKQoWeRieWUTJ_fIH8SY6fK2Bbn_cCL/view?usp=share_link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</si>
  <si>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</si>
  <si>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M3_G_5a_26</t>
  </si>
  <si>
    <t>https://drive.google.com/file/d/15u_VY7ROJqD0AEgzqAcxaB82FthSVr8M/view?usp=share_link</t>
  </si>
  <si>
    <r>
      <rPr>
        <rFont val="Calibri, Arial"/>
        <color theme="1"/>
        <sz val="12.0"/>
      </rPr>
      <t>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t>
    </r>
    <r>
      <rPr>
        <rFont val="Calibri, Arial"/>
        <color rgb="FF1155CC"/>
        <sz val="12.0"/>
        <u/>
      </rPr>
      <t>ng</t>
    </r>
  </si>
  <si>
    <t>M3_G_5a_27</t>
  </si>
  <si>
    <t>https://drive.google.com/file/d/12LU3YLFhoCp50NncbXwBa20_DCvHVGjS/view?usp=share_link</t>
  </si>
  <si>
    <t>Hexágonos y simetría</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</si>
  <si>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</si>
  <si>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M3_G_5a_28</t>
  </si>
  <si>
    <t>https://drive.google.com/file/d/1jm24PZR32HBemZrkFT8mOUenNKrzRcoW/view?usp=share_link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</si>
  <si>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</si>
  <si>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M3_G_5a_29</t>
  </si>
  <si>
    <t>https://drive.google.com/file/d/1wmhYUj6IBRsfbSOpQjRWMyFxB1UqIJNH/view?usp=share_link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</si>
  <si>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</si>
  <si>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M3_G_5a_30</t>
  </si>
  <si>
    <t>https://drive.google.com/file/d/1qC-f6ERdUEY8y4Yf9kJM7DMlR89YS37I/view?usp=share_link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</si>
  <si>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</si>
  <si>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M3_G_5a_31</t>
  </si>
  <si>
    <t>https://drive.google.com/file/d/1zR8DikpYwQwdU7DlCAl_f1AzlNGuEQSx/view?usp=share_link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</si>
  <si>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</si>
  <si>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M3_G_5a_32</t>
  </si>
  <si>
    <t>https://drive.google.com/file/d/1t-u1OK0vS5y3pg0_Ix7MO22cKuO4e302/view?usp=share_link</t>
  </si>
  <si>
    <r>
      <rPr>
        <rFont val="Calibri"/>
        <sz val="12.0"/>
      </rPr>
      <t xml:space="preserve">6 hexagonos (cada uno en una imagen diferente, no es una imagen con 6 trapecios) cortados por una línea de rayas discontinuas que marcan ejes de simetría (correctos e incorrectos). La línea sale fuera de la figura.
Un esquema de todos los trapecios: </t>
    </r>
    <r>
      <rPr>
        <rFont val="Calibri"/>
        <color rgb="FF1155CC"/>
        <sz val="12.0"/>
        <u/>
      </rPr>
      <t>https://drive.google.com/file/d/1AxtZ_36h5eUFobptxVQt2_ZZOV6ZBFLw/view?usp=sharing</t>
    </r>
  </si>
  <si>
    <t>M3_G_5a_33</t>
  </si>
  <si>
    <t>https://drive.google.com/file/d/1zXeH0zF1Rh_HxhmcukiFI_yDhqwZKAJ1/view?usp=share_link</t>
  </si>
  <si>
    <t>Figuras simétricas</t>
  </si>
  <si>
    <t>M3-G-5a
APLICAR 1</t>
  </si>
  <si>
    <t>M5-G-2a-34
M5-G-2a-35
M5-G-2a-36
M5-G-2a-37
M5-G-2a-38
M5-G-2a-39
M5-G-2a-40</t>
  </si>
  <si>
    <t>Simétricos:
- Mariquita</t>
  </si>
  <si>
    <t>M3_G_5a_34</t>
  </si>
  <si>
    <t>https://drive.google.com/file/d/1oY2Mk3nkVk3vlSJTya3_iv8q2ourpO_a/view?usp=share_link</t>
  </si>
  <si>
    <t>Piña</t>
  </si>
  <si>
    <t>M3_G_5a_35</t>
  </si>
  <si>
    <t>https://drive.google.com/file/d/1fwSqCNdIQnWv8rB3MW8eWh0r1IfB6F7Y/view?usp=share_link</t>
  </si>
  <si>
    <t>Margarita</t>
  </si>
  <si>
    <t>M3_G_5a_36</t>
  </si>
  <si>
    <t>https://drive.google.com/file/d/1uEm2j6TigiwyIRysaL9-M34DW8AZuHvz/view?usp=share_link</t>
  </si>
  <si>
    <t>Hoja de roble</t>
  </si>
  <si>
    <t>M3_G_5a_37</t>
  </si>
  <si>
    <t>https://drive.google.com/file/d/1PKkV-kldCcHsuVu72-UbId7JStGokaIY/view?usp=share_link</t>
  </si>
  <si>
    <t>Zarza</t>
  </si>
  <si>
    <t>M3_G_5a_38</t>
  </si>
  <si>
    <t>https://drive.google.com/file/d/1YKS0gq4VAACO_amjDGkTBx6XAe9vXk7t/view?usp=share_link</t>
  </si>
  <si>
    <t>Cueva</t>
  </si>
  <si>
    <t>M3_G_5a_39</t>
  </si>
  <si>
    <t>https://drive.google.com/file/d/1hh2sWQArae71cw7NTtc5NrfoEsOSCI7_/view?usp=share_link</t>
  </si>
  <si>
    <t xml:space="preserve">
- Huella de oso</t>
  </si>
  <si>
    <t>M3_G_5a_40</t>
  </si>
  <si>
    <t>https://drive.google.com/file/d/1qtiiXYoHF5_r_ZASymFw6a-AWa1FFS_H/view?usp=share_link</t>
  </si>
  <si>
    <t>M3-G-5a
APLICAR 2</t>
  </si>
  <si>
    <t>M5-G-2a-57
M5-G-2a-58
M5-G-2a-59
M5-G-2a-60
M5-G-2a-61
M5-G-2a-62</t>
  </si>
  <si>
    <t>Simétricos:
El Taj Mahal, India</t>
  </si>
  <si>
    <t>M3_G_5a_41</t>
  </si>
  <si>
    <t>https://drive.google.com/file/d/16eLWUx2QQlB3mZ05cp9g9ZvvGKE-RVBd/view?usp=share_link</t>
  </si>
  <si>
    <t xml:space="preserve">
Torre Eiffel, París</t>
  </si>
  <si>
    <t>M3_G_5a_42</t>
  </si>
  <si>
    <t>https://drive.google.com/file/d/1Gk_-5A8hicKBpH-rZ4jJ8GGn8wCdCGRl/view?usp=share_link</t>
  </si>
  <si>
    <t>La Catedral de Burgos, España</t>
  </si>
  <si>
    <t>M3_G_5a_43</t>
  </si>
  <si>
    <t>https://drive.google.com/file/d/1McN5jp6Phg0os7u00fLI_a9QJcIHU61V/view?usp=share_link</t>
  </si>
  <si>
    <t>La Catedral de San Basilio, Moscú</t>
  </si>
  <si>
    <t>M3_G_5a_44</t>
  </si>
  <si>
    <t>https://drive.google.com/file/d/1AexacKy1BvBEAjlQ0lKS_y_rALfo94WA/view?usp=share_link</t>
  </si>
  <si>
    <t xml:space="preserve">
La Estatua de la Libertad, Estados Unidos</t>
  </si>
  <si>
    <t>M3_G_5a_45</t>
  </si>
  <si>
    <t>https://drive.google.com/file/d/1olZb3TaKdcWM6bfIaQ8IH2pSCf5OAwZB/view?usp=share_link</t>
  </si>
  <si>
    <t xml:space="preserve">
Ópera de Sidney, Australia</t>
  </si>
  <si>
    <t>M3_G_5a_46</t>
  </si>
  <si>
    <t>https://drive.google.com/file/d/1JC0Xxgu1jeYzUzdAGXVJWqGgquEuxqQp/view?usp=share_link</t>
  </si>
  <si>
    <t>M3-G-5a
APLICAR 3</t>
  </si>
  <si>
    <t>Habría que dibujar 5 baldosas cuadradas, pero 2 con un diseño simétrico y 3 con un diseño asimétrico.
De las primeras, yo metería la baldosa típica de Barcelona, el panot. De todo lo demás, un poco libertad. Que tengan más o menos unidad, quizás. Y que no te quiten tiempo.</t>
  </si>
  <si>
    <t>M3_G_5a_47</t>
  </si>
  <si>
    <t>https://drive.google.com/file/d/1My6pfMhFN3R4wLN5gl25WPtC0a2Q2Oup/view?usp=share_link</t>
  </si>
  <si>
    <t>M3_G_5a_48</t>
  </si>
  <si>
    <t>https://drive.google.com/file/d/1i37jKKizCffsyvqt0k3u0Fqlo9zFhYs5/view?usp=share_link</t>
  </si>
  <si>
    <t>M3_G_5a_49</t>
  </si>
  <si>
    <t>https://drive.google.com/file/d/1oESFlSTymMEVRAxwPzWtonOkNdEPcDlq/view?usp=share_link</t>
  </si>
  <si>
    <t>M3_G_5a_50</t>
  </si>
  <si>
    <t>https://drive.google.com/file/d/158joZi6h7gZL4s5NXKeg6lbaAb4jO3Gx/view?usp=share_link</t>
  </si>
  <si>
    <t>M3_G_5a_51</t>
  </si>
  <si>
    <t>https://drive.google.com/file/d/1USDySeMISMhyqHGAvkRHgaj9UAzc056C/view?usp=share_link</t>
  </si>
  <si>
    <t>M5-G-6a-1</t>
  </si>
  <si>
    <r>
      <rPr>
        <rFont val="Calibri, Arial"/>
        <sz val="12.0"/>
      </rPr>
      <t xml:space="preserve">5 rectas que cumplan las siguientes posiciones en el plano:
C y D son paralelas, cortadas por B que es perpendicular a ellas. 
A es oblicua a B, y secante oblicua a las rectas C y D
</t>
    </r>
    <r>
      <rPr>
        <rFont val="Calibri, Arial"/>
        <color rgb="FF1155CC"/>
        <sz val="12.0"/>
        <u/>
      </rPr>
      <t>https://gyazo.com/02d6f3b79cacd4baaba1cb6fe5504680</t>
    </r>
    <r>
      <rPr>
        <rFont val="Calibri, Arial"/>
        <sz val="12.0"/>
      </rPr>
      <t xml:space="preserve">  (Mejor con colores vivos, no tan pastel)</t>
    </r>
  </si>
  <si>
    <t>M5-G-6a-2</t>
  </si>
  <si>
    <t>5 rectas que cumplan las siguientes posiciones en el plano:
A es paralela a D y oblicua a B
B es perpendicular a D y paralela a C
C es perpendcular a D
https://gyazo.com/a3c954989cec04ca71a0c63dd6157cfd (Utilizar colores vivos)</t>
  </si>
  <si>
    <t>Plano de zoologico</t>
  </si>
  <si>
    <r>
      <rPr>
        <rFont val="Calibri"/>
        <sz val="12.0"/>
      </rPr>
      <t xml:space="preserve">Un mapa de zoologico de este estilo: </t>
    </r>
    <r>
      <rPr>
        <rFont val="Calibri"/>
        <color rgb="FF1155CC"/>
        <sz val="12.0"/>
        <u/>
      </rPr>
      <t>https://drive.google.com/file/d/11wwvWrh801c2ZcPpA06wgyKeTRzxawfl/view?usp=sharing</t>
    </r>
    <r>
      <rPr>
        <rFont val="Calibri"/>
        <sz val="12.0"/>
      </rPr>
      <t xml:space="preserve"> Dibujar estos cuatro animales en estas posiciones.
León en (B, 5).
Hipopótamo en (E, 2).
Jirafa en (C, 1).
Elefante (A, 3).</t>
    </r>
  </si>
  <si>
    <t>M3_G_6a_1</t>
  </si>
  <si>
    <t>Resaltaría un poco más la jirafa, apenas se ve.</t>
  </si>
  <si>
    <t>https://drive.google.com/file/d/1iuT5j-9d8BQ13yMfLR2GnIbN_HMOatSf/view?usp=sharing</t>
  </si>
  <si>
    <t>Mapas del tesoro</t>
  </si>
  <si>
    <t>Tres mapas del tesoro, siguiendo el estilo de la anterior imagen. Todo tierra, nada de agua (yo creo).
Mapa 1 tiene tesoros en:
(C, 3)
(A, 1)
(B, 4)</t>
  </si>
  <si>
    <t>M3_G_6a_2</t>
  </si>
  <si>
    <t>Apenas se ven los cofres, se reduce el tamaño de la imagen a estas proporciones y es difícil distinguirlos.  ¿Podrías ajustar colores del fondo para que no se solapen? Además, tarda mucho en cargarse la actividad por el peso, entiendo de la imagen. Quizá deberíamos quitar elementos para que pese menos?https://gyazo.com/1f5ac368de9df35ef6f3ab8a35f34c9a 
-------
Despejaría de elementos las casillas que tienen el cofre (sería mucho trabajo) o darle más viveza al cofre, más profundidad o intensidad, que resalte vaya.</t>
  </si>
  <si>
    <t>https://drive.google.com/file/d/1NHumb3dh-ZiccSU-4xnU6gOHynS8N01r/view?usp=share_link</t>
  </si>
  <si>
    <t>Tres mapas del tesoro, siguiendo el estilo de la anterior imagen. Todo tierra, nada de agua (yo creo).
Mapa 2 tiene tesoros en:
(C, 2)
(B, 1)
(E, 3)</t>
  </si>
  <si>
    <t>M3_G_6a_3</t>
  </si>
  <si>
    <t>https://drive.google.com/file/d/1zHcK91pUvjChMe7h9PAR7RX9LB4GjbOi/view?usp=share_link</t>
  </si>
  <si>
    <t>Tres mapas del tesoro, siguiendo el estilo de la anterior imagen. Todo tierra, nada de agua (yo creo).
Mapa 3 tiene tesoros en:
(A, 3)
(D, 1)
(E, 5)</t>
  </si>
  <si>
    <t>M3_G_6a_4</t>
  </si>
  <si>
    <t>https://drive.google.com/file/d/1o0UBoWXuFzwVTuWrhG7uysqu7yggRLYQ/view?usp=share_link</t>
  </si>
  <si>
    <t>Hundir la flota</t>
  </si>
  <si>
    <t>Un poco con la idea de M5-G-1a-6, pero tiene que ser con columnas y filas, igual que el verdadero juego de hundir la flota. Tiene que haber 5 barquitos dibujados en estas casillas:
Barco rojo: (A, 4)
Barco amarillo: (C, 1)
Barco verde: (E, 5)
Barco naranja: (A, 2) (este color lo puedes cambiar si quieres)
Barco blanco: (B, 5) (este color lo puedes cambiar si quieres)</t>
  </si>
  <si>
    <t>M3_G_6a_5</t>
  </si>
  <si>
    <t>https://drive.google.com/file/d/140Wt0msFy_k6EzUD5ybXLaR1g0JbeJyo/view?usp=sharing</t>
  </si>
  <si>
    <t>Mapa callejero</t>
  </si>
  <si>
    <t>La misma idea, como filas y columnas de una tabla (no como las gráficas de 5º). Habría que hacer un mapa con estos 3 lugares públicos:
Plaza principal: (B, 2) (Este me parece dificil de dibujar, si lo quieres cambiar por algo que se entienda, genial. Avisa y cambiamos la actividad)
Museo: (C, 4)
Campo de fútbol: (E, 1)
Y habría que añadir dos más, te propongo 2 pero puedes cambiarlo por otro tipo de edificios.
Parque de atracciones: (A, 3)
Cine: (B, 5)</t>
  </si>
  <si>
    <t>M3_G_6a_6</t>
  </si>
  <si>
    <t xml:space="preserve">Quitaría el resto de edificios, podrían dar a confusión al hacer la actividad. Haz que los edificios entren dentro de cada casilla, da la sensación de que algunos se salen. Me gusta la idea de que todo sea carretera, quizá puedas jugar con que el resto sea zona verde. </t>
  </si>
  <si>
    <t>https://drive.google.com/file/d/1D2kPd0s55vIWt7cdzjOeLgz7y3RgzVl9/view?usp=sharing</t>
  </si>
  <si>
    <t>Mapa de un parque</t>
  </si>
  <si>
    <t>Similar, un tablero de filas y columnas, la imagen de un parque en la que hay varios objetos.
Pájaro: (A, 2)
Estatua: (C, 5)
Pelota: (D, 1)
Luego aparte, dos objetos más que sean llamativos. Por poner dos ejemplos (puede poner lo que quieras)
Banco: (B, 3)
Niño: (D, 5)
(Mira, esta descripción está poco pensada. Si quieres hacer el dibujo a tu bola y cambiamos la actividad a partir de tu dibujo, sin problema. Únicamente avisa)</t>
  </si>
  <si>
    <t>M3_G_6a_7</t>
  </si>
  <si>
    <t>El pájaro está en B,2 hay que cambiarlo a A,2. 
Hay como cuadros de color verde, ¿es la intención?
Veo mucho verde y mucho árbol, quizá podrías hacer algún camino de tierra, o un lago.. algo que cambie la imagen para que no quede lineal.</t>
  </si>
  <si>
    <t>https://drive.google.com/file/d/1oW2a9gDLu_0HGTePMN1VCpx6l4-uDWcM/view?usp=sharing</t>
  </si>
  <si>
    <t>Nudillos y meses del año</t>
  </si>
  <si>
    <t>Algo de este estilo (pero mejor, porque es bastante feo): https://www.mundoprimaria.com/wp-content/uploads/2021/12/el-calendario-truco-de-los-nudillos.jpg
Que se vea que son nudillos, que salgan los meses, los días...</t>
  </si>
  <si>
    <t>M3_MyM_14a_1a</t>
  </si>
  <si>
    <r>
      <rPr>
        <rFont val="Calibri"/>
        <sz val="12.0"/>
      </rPr>
      <t>Quita plis los números, con el texto que damos en el feedback ya decimos cuál es de 30/31/28 días. 
--------
¿Puedes hacer el texto más grande y dejarlo en negro? Quita también todo el margen superior posible.</t>
    </r>
    <r>
      <rPr>
        <rFont val="Calibri"/>
        <color rgb="FF000000"/>
        <sz val="12.0"/>
      </rPr>
      <t xml:space="preserve">
</t>
    </r>
    <r>
      <rPr>
        <rFont val="Calibri"/>
        <color rgb="FF1155CC"/>
        <sz val="12.0"/>
        <u/>
      </rPr>
      <t>https://gyazo.com/3fefad4e2f0a984422f7641d9201e47d</t>
    </r>
  </si>
  <si>
    <t>https://drive.google.com/file/d/1bx-_A4XDJ0xHI_NkgtGq3sElJxyeJ5YM/view?usp=sharing</t>
  </si>
  <si>
    <t>M3-MyM-14a-1a</t>
  </si>
  <si>
    <t>Traducir el texto de la imagen de arriba: janeiro, fevereiro, março, abril, maio, junho, julho, agosto, setembro, outubro, novembro, dezembro</t>
  </si>
  <si>
    <t>M3_MyM_14a_1b</t>
  </si>
  <si>
    <t>Cambia la segunda o de Outubro en la imagen por u</t>
  </si>
  <si>
    <t>https://drive.google.com/file/d/1M6nW8pKL_Fv6tuwWGi5PDvE1DNGpl19W/view?usp=sharing</t>
  </si>
  <si>
    <t>Traducir el texto de la imagen de arriba: january, february, march, april, may, june, july, august, september, october, november, december</t>
  </si>
  <si>
    <t>M3_MyM_14a_1c</t>
  </si>
  <si>
    <t>Que la imagen se llame M3_MyM_14a_1c, con barra baja</t>
  </si>
  <si>
    <t>https://drive.google.com/file/d/1rE75uHTUtUHyyX9dhalsd1OFtVk1irUc/view?usp=share_link</t>
  </si>
  <si>
    <t>Analógico:
7:15</t>
  </si>
  <si>
    <t>M3_MyM_15e_1</t>
  </si>
  <si>
    <t>https://drive.google.com/file/d/1FEsxCetrqHtDjOumV7Hxd1fyw7V-WAf8/view?usp=share_link</t>
  </si>
  <si>
    <t>Analógico:
10:40</t>
  </si>
  <si>
    <t>M3_MyM_15e_2</t>
  </si>
  <si>
    <t>https://drive.google.com/file/d/1yjERuGgHJyRPBtjIt5iAKgKJ9-4uav8D/view?usp=share_link</t>
  </si>
  <si>
    <t>Analógico:
1:30</t>
  </si>
  <si>
    <t>M3_MyM_15e_3</t>
  </si>
  <si>
    <t>https://drive.google.com/file/d/1cNytGtweSQiDtxMV-KeQ9QIDSuPOIm-K/view?usp=share_link</t>
  </si>
  <si>
    <t>Analógico:
8:20</t>
  </si>
  <si>
    <t>M3_MyM_15e_4</t>
  </si>
  <si>
    <t>https://drive.google.com/file/d/1N2hoho_mM7kiiGUMrPqnlDdBQrp28yRM/view?usp=share_link</t>
  </si>
  <si>
    <t>Digital:
5:45</t>
  </si>
  <si>
    <t>M3_MyM_15e_5</t>
  </si>
  <si>
    <t>https://drive.google.com/file/d/1452aIVGY7IsFcfmGGjePkKssX-AntTUn/view?usp=share_link</t>
  </si>
  <si>
    <t>Digital:
6:25</t>
  </si>
  <si>
    <t>M3_MyM_15e_6</t>
  </si>
  <si>
    <t>https://drive.google.com/file/d/1qZOchZKPkdMLIgliLVfTuJ6SjQ12Xrsz/view?usp=share_link</t>
  </si>
  <si>
    <t>Digital:
2:00</t>
  </si>
  <si>
    <t>M3_MyM_15e_7</t>
  </si>
  <si>
    <t>https://drive.google.com/file/d/1Iy_b2fP5UnM1eUtQxNzJM9NxSuoCQAXU/view?usp=share_link</t>
  </si>
  <si>
    <t>Digital:
4:30</t>
  </si>
  <si>
    <t>M3_MyM_15e_8</t>
  </si>
  <si>
    <t>https://drive.google.com/file/d/1Iu6o0gJy7v2t09ddMxVXBiKSBIelCCoT/view?usp=share_link</t>
  </si>
  <si>
    <t>Relojes</t>
  </si>
  <si>
    <t>M3-MyM-15e
IDENTIFICAR</t>
  </si>
  <si>
    <t>Relojes analógicos 
10:25</t>
  </si>
  <si>
    <t>M3_MyM_15e_I_1</t>
  </si>
  <si>
    <t>https://drive.google.com/file/d/1CriqWzNbo9-BK-GpBYO4gBbmBpKgC0T6/view?usp=share_link</t>
  </si>
  <si>
    <t>M3_MyM_15e_I_2</t>
  </si>
  <si>
    <t>https://drive.google.com/file/d/1xiPHiQZRtQbpgHDbzXgRLsfEmqNoJtXf/view?usp=share_link</t>
  </si>
  <si>
    <t>M3_MyM_15e_I_3</t>
  </si>
  <si>
    <t>https://drive.google.com/file/d/1G1RW9Rr8xVy1ZEVC9BkqYToD6bsZ4-eo/view?usp=share_link</t>
  </si>
  <si>
    <t>M3_MyM_15e_I_4</t>
  </si>
  <si>
    <t>https://drive.google.com/file/d/15HMqy9SHJXfQybVgLtzDIHzRaGxxW-h_/view?usp=share_link</t>
  </si>
  <si>
    <t>M3_MyM_15e_I_5</t>
  </si>
  <si>
    <t>https://drive.google.com/file/d/1Qb_xXbm_PJh_NJRvhDLYTyLqBvszlS0a/view?usp=share_link</t>
  </si>
  <si>
    <t>M3_MyM_15e_I_6</t>
  </si>
  <si>
    <t>https://drive.google.com/file/d/1_AJuYYysCySYWwE7RvbrjpKMZjEL6Mlc/view?usp=share_link</t>
  </si>
  <si>
    <t>M3_MyM_15e_I_7</t>
  </si>
  <si>
    <t>https://drive.google.com/file/d/1NLXklohiBMSnsylNLpz4VVacUf3Rb9Du/view?usp=share_link</t>
  </si>
  <si>
    <t>M3_MyM_15e_I_8</t>
  </si>
  <si>
    <t>https://drive.google.com/file/d/1oMfLs_MYkzRF2fVs28vaHVeLjcCFRTUQ/view?usp=share_link</t>
  </si>
  <si>
    <t>M3_MyM_15e_I_9</t>
  </si>
  <si>
    <t>https://drive.google.com/file/d/1QhySTE6ZOyN4PoNZhM4ivRYkU5EgFCzY/view?usp=share_link</t>
  </si>
  <si>
    <t>Relojes digitales
10:25</t>
  </si>
  <si>
    <t>M3_MyM_15e_I_10</t>
  </si>
  <si>
    <t>https://drive.google.com/file/d/1W_UCXlCHfOmgWs4OHocYFtciA8p_Xlqe/view?usp=share_link</t>
  </si>
  <si>
    <t>M3_MyM_15e_I_11</t>
  </si>
  <si>
    <t>https://drive.google.com/file/d/1pXdxO1HqacJPGY1-6jKVVM5E5w5OnTfv/view?usp=share_link</t>
  </si>
  <si>
    <t>M3_MyM_15e_I_12</t>
  </si>
  <si>
    <t>https://drive.google.com/file/d/18HDWjKMEcSVTWC9zCt4rCBvigWxQ89Je/view?usp=share_link</t>
  </si>
  <si>
    <t>M3_MyM_15e_I_13</t>
  </si>
  <si>
    <t>https://drive.google.com/file/d/1p5p-6RvvcejGmyooVYvJD1OG8RMOZAht/view?usp=share_link</t>
  </si>
  <si>
    <t>M3_MyM_15e_I_14</t>
  </si>
  <si>
    <t>https://drive.google.com/file/d/15JYenVYxqFGx4QKBO_S8wPUSHwyY2fo2/view?usp=share_link</t>
  </si>
  <si>
    <t>M3_MyM_15e_I_15</t>
  </si>
  <si>
    <t>https://drive.google.com/file/d/1gGa58mSRkIDCXOaZ5t-kbbRCM8WYTDNl/view?usp=share_link</t>
  </si>
  <si>
    <t>M3_MyM_15e_I_16</t>
  </si>
  <si>
    <t>https://drive.google.com/file/d/1uLg2TZM7ukB4OgXcPslKhcuaeExJ4QA2/view?usp=share_link</t>
  </si>
  <si>
    <t>M3_MyM_15e_I_17</t>
  </si>
  <si>
    <t>https://drive.google.com/file/d/1_F6K31eveYBY9GSwYGLJIgad2rRTzD6z/view?usp=share_link</t>
  </si>
  <si>
    <t>M3_MyM_15e_I_18</t>
  </si>
  <si>
    <t>https://drive.google.com/file/d/16UnqMFqtxLt9qtavfQGL4Hho4WfznQ-O/view?usp=share_link</t>
  </si>
  <si>
    <t>La base mide el doble que la altura.</t>
  </si>
  <si>
    <t>M3_MyM_13b_1</t>
  </si>
  <si>
    <t>https://drive.google.com/file/d/1aqIsPmLE6gL4PYyXNwZiN7iAT25PMNz8/view?usp=sharing</t>
  </si>
  <si>
    <t>La base mide 1.5 veces la altura.</t>
  </si>
  <si>
    <t>M3_MyM_13b_2</t>
  </si>
  <si>
    <t>https://drive.google.com/file/d/1LfNPvTDsfLAM79sQjlFECeazNP0Q8QuA/view?usp=sharing</t>
  </si>
  <si>
    <t>Dibujo de un mapa rectangular. La altura mide 1.4 veces la base.</t>
  </si>
  <si>
    <t>M3_MyM_13b_3</t>
  </si>
  <si>
    <t>https://drive.google.com/file/d/18Fh5RxChAXXzUpgLK5Gjs9QumpYDTKk2/view?usp=sharing</t>
  </si>
  <si>
    <t>Dibujo de un cuadro de pintura. La altura mide 3 veces la base.</t>
  </si>
  <si>
    <t>M3_MyM_13b_4</t>
  </si>
  <si>
    <t>Pon un pelín de margen superior para que el número que tenemos que meter para la base quepa.</t>
  </si>
  <si>
    <t>https://drive.google.com/file/d/1lEgox1qdajE_XxOIMq6AC4zwI60nmGUg/view?usp=sharing</t>
  </si>
  <si>
    <t>Dibujo de un mantel. La base mide 2.3 veces la altura.</t>
  </si>
  <si>
    <t>M3_MyM_13b_5</t>
  </si>
  <si>
    <t>Quitar márgenes. Deja un poco por arriba porque tenemos números que meter al igual que en el lateral derecho.</t>
  </si>
  <si>
    <t>https://drive.google.com/file/d/13DEF5zAZLqzYUIlcm_wtPwVXJYFlvnqY/view?usp=sharing</t>
  </si>
  <si>
    <t>Calendarios</t>
  </si>
  <si>
    <t>Una imagen en el que se vean los meses de mayo, junio y julio. Que no se vea el año.</t>
  </si>
  <si>
    <t>M3_MyM_14a_1</t>
  </si>
  <si>
    <t>Quita todos los márgenes. Deja solo un mínimo por arriba para que no se pegue al texto del feedback. Si se puede hacer más grandes los números.</t>
  </si>
  <si>
    <t>https://drive.google.com/file/d/1QRYndDkwazZQwgR8Dg8jldSVZJnp7DjI/view?usp=sharing</t>
  </si>
  <si>
    <t>M3-MyM-14a-1</t>
  </si>
  <si>
    <t>Traducir el texto de la imagen: may, june, july.
MUY IMPORTANTE: La semana tiene que empezar por domingo y no por lunes, el orden sería este: sun, mon, tue, wed, thur, fri, sat</t>
  </si>
  <si>
    <t>M3_MyM_14a_4b</t>
  </si>
  <si>
    <t>https://drive.google.com/file/d/15-GmmAjqaxTqHhhtxQ5t4nIV8QfFnjhb/view?usp=share_link</t>
  </si>
  <si>
    <t>Traducir el texto de la imagen: maio, junho, julho</t>
  </si>
  <si>
    <t>M3_MyM_14a_4</t>
  </si>
  <si>
    <t>https://drive.google.com/file/d/1NjYeCZR8UD2tbykXpcseY1XyZ_Gb8HpA/view?usp=sharing</t>
  </si>
  <si>
    <t>Una imagen en el que se vean los meses de julio y agosto. Que no se vea el año.</t>
  </si>
  <si>
    <t>M3_MyM_14a_2</t>
  </si>
  <si>
    <r>
      <rPr>
        <rFont val="Calibri"/>
        <sz val="12.0"/>
      </rPr>
      <t xml:space="preserve">Quita todos los márgenes. Deja solo un mínimo por arriba para que no se pegue al texto del feedback. Si se puede hacer más grandes los números: </t>
    </r>
    <r>
      <rPr>
        <rFont val="Calibri"/>
        <color rgb="FF1155CC"/>
        <sz val="12.0"/>
        <u/>
      </rPr>
      <t>https://gyazo.com/075bfce031e4a50a3dfc8a82b8bcf966</t>
    </r>
    <r>
      <rPr>
        <rFont val="Calibri"/>
        <sz val="12.0"/>
      </rPr>
      <t xml:space="preserve"> </t>
    </r>
  </si>
  <si>
    <t>https://drive.google.com/file/d/1EAp-71y2PMghS3K7rxUbZPCyxDlcIYL5/view?usp=sharing</t>
  </si>
  <si>
    <t>M3-MyM-14a-2</t>
  </si>
  <si>
    <t>July, august
MUY IMPORTANTE: La semana tiene que empezar por domingo y no por lunes, el orden sería este: sun, mon, tue, wed, thur, fri, sat</t>
  </si>
  <si>
    <t>M3_MyM_14a_5b</t>
  </si>
  <si>
    <t>https://drive.google.com/file/d/11375QH_aEZjHJ1OLiCyUJ9u3vYEL5N3G/view?usp=share_link</t>
  </si>
  <si>
    <t>Traducir el texto de la imagen: julho, agosto</t>
  </si>
  <si>
    <t>M3_MyM_14a_5</t>
  </si>
  <si>
    <t>https://drive.google.com/file/d/1cgy5iTn-jDkuVKTeMXvZkUvgvspOkJyv/view?usp=sharing</t>
  </si>
  <si>
    <t>Una imagen en el que se vean los meses de octubre y noviembre. Que no se vea el año.</t>
  </si>
  <si>
    <t>M3_MyM_14a_3</t>
  </si>
  <si>
    <t>https://drive.google.com/file/d/1OhcoDF1uSGguJR3wLzIYWn3QXe5LUQsr/view?usp=sharing</t>
  </si>
  <si>
    <t>M3-MyM-14a-3</t>
  </si>
  <si>
    <t>October, november
MUY IMPORTANTE: La semana tiene que empezar por domingo y no por lunes, el orden sería este: sun, mon, tue, wed, thur, fri, sat</t>
  </si>
  <si>
    <t>M3_MyM_14a_6b</t>
  </si>
  <si>
    <t>https://drive.google.com/file/d/1j2-3WcpeFbQItK2xcez9NL-R5NwruEPr/view?usp=share_link</t>
  </si>
  <si>
    <t>Traducir el texto de la imagen: outubro, novembro</t>
  </si>
  <si>
    <t>M3_MyM_14a_6</t>
  </si>
  <si>
    <t>Hay que cambiar la segunda o de Outubro en la imagen por u</t>
  </si>
  <si>
    <t>https://drive.google.com/file/d/1f4YR4PbrOLdNObw5-YxdwVjMPBS8Rqb2/view?usp=sharing</t>
  </si>
  <si>
    <t>Botella (traslación)</t>
  </si>
  <si>
    <t>Usa de referencia las siguientes imágenes. En el fondo es hacer lo mismo, pero con el dibujo de una botella.
M5-G-2b-1</t>
  </si>
  <si>
    <t>M3_G_5c_1</t>
  </si>
  <si>
    <t>https://drive.google.com/file/d/16CRWGlnU_Rf1dxwO7nT08Rmd8LCfTs8d/view</t>
  </si>
  <si>
    <t>Usa de referencia las siguientes imágenes. En el fondo es hacer lo mismo, pero con el dibujo de una botella.
M5-G-2b-2</t>
  </si>
  <si>
    <t>M3_G_5c_2</t>
  </si>
  <si>
    <t>https://drive.google.com/file/d/1DyqXAAfMtqZ6be-_z8-QnpHROUTw4sFP/view?usp=share_link</t>
  </si>
  <si>
    <t xml:space="preserve">Usa de referencia las siguientes imágenes. En el fondo es hacer lo mismo, pero con el dibujo de una botella.
M5-G-2b-3
</t>
  </si>
  <si>
    <t>M3_G_5c_3</t>
  </si>
  <si>
    <t>https://drive.google.com/file/d/13F939zQuoZ5rlsuG_5QJTu0qWl-yaFio/view?usp=share_link</t>
  </si>
  <si>
    <t>Usa de referencia las siguientes imágenes. En el fondo es hacer lo mismo, pero con el dibujo de una botella.
M5-G-2b-4</t>
  </si>
  <si>
    <t>M3_G_5c_4</t>
  </si>
  <si>
    <t>https://drive.google.com/file/d/1Jqzae1ZrePUd2nVhnHeVo7SZvWtHshUi/view?usp=share_link</t>
  </si>
  <si>
    <t>Cobaya (traslación)</t>
  </si>
  <si>
    <t>Usa de referencia las siguientes imágenes. En el fondo es hacer lo mismo, pero con el dibujo de una cobaya.
M5-G-2b-1</t>
  </si>
  <si>
    <t>M3_G_5c_5</t>
  </si>
  <si>
    <t>https://drive.google.com/file/d/1V8bUZUWbrX_zUwHfNexxI3PCzIcq4eXu/view?usp=share_link</t>
  </si>
  <si>
    <t>Usa de referencia las siguientes imágenes. En el fondo es hacer lo mismo, pero con el dibujo de una cobaya.
M5-G-2b-2</t>
  </si>
  <si>
    <t>M3_G_5c_6</t>
  </si>
  <si>
    <t>https://drive.google.com/file/d/1Vs4QxntJmY9XxkuUqd836KMcWJ6W4dgA/view?usp=share_link</t>
  </si>
  <si>
    <t>Usa de referencia las siguientes imágenes. En el fondo es hacer lo mismo, pero con el dibujo de una cobaya.
M5-G-2b-3</t>
  </si>
  <si>
    <t>M3_G_5c_7</t>
  </si>
  <si>
    <t>https://drive.google.com/file/d/1hT7Hk-0tmRNe9xLIu-qzLLVmfv8TZAE9/view?usp=share_link</t>
  </si>
  <si>
    <t>Usa de referencia las siguientes imágenes. En el fondo es hacer lo mismo, pero con el dibujo de una cobaya.
M5-G-2b-4</t>
  </si>
  <si>
    <t>M3_G_5c_8</t>
  </si>
  <si>
    <t>https://drive.google.com/file/d/1_h5ekslLYTroGajOSWf1GxrfjmimMcmr/view?usp=share_link</t>
  </si>
  <si>
    <t>Avión (traslación)</t>
  </si>
  <si>
    <t>Usa de referencia las siguientes imágenes. En el fondo es hacer lo mismo, pero con el dibujo de un avión.
M5-G-2b-1</t>
  </si>
  <si>
    <t>M3_G_5c_9</t>
  </si>
  <si>
    <t>https://drive.google.com/file/d/1wparWDAuZEL7gcaZ8tIZQ6-89AmUJ32o/view?usp=share_link</t>
  </si>
  <si>
    <t>Usa de referencia las siguientes imágenes. En el fondo es hacer lo mismo, pero con el dibujo de un avión.
M5-G-2b-2</t>
  </si>
  <si>
    <t>M3_G_5c_10</t>
  </si>
  <si>
    <t>https://drive.google.com/file/d/1AOwFDmi2VYgFV2GpApsHu6v8ng8lcTi8/view?usp=share_link</t>
  </si>
  <si>
    <t>Usa de referencia las siguientes imágenes. En el fondo es hacer lo mismo, pero con el dibujo de un avión.
M5-G-2b-3</t>
  </si>
  <si>
    <t>M3_G_5c_11</t>
  </si>
  <si>
    <t>https://drive.google.com/file/d/1RTJhAM7VBmgqQ7kqYjp__Nkbc7TRcy4C/view?usp=share_link</t>
  </si>
  <si>
    <t>Usa de referencia las siguientes imágenes. En el fondo es hacer lo mismo, pero con el dibujo de un avión.
M5-G-2b-4</t>
  </si>
  <si>
    <t>M3_G_5c_12</t>
  </si>
  <si>
    <t>https://drive.google.com/file/d/1uve92Sf3pLSQp8hOVe2dsKYd0LsZ_cFB/view?usp=share_link</t>
  </si>
  <si>
    <t>Móvil (giro)</t>
  </si>
  <si>
    <t>Usa de referencia las imágenes de M3-G-5c. Es hacer algo parecido, pero con un teléfono móvil.
M3-G-5d-1: Imagen de referencia</t>
  </si>
  <si>
    <t>M3_G_5d_1</t>
  </si>
  <si>
    <t>https://drive.google.com/file/d/1kKhadCYxzfBY93-N0RD1kUgs9GShI-zK/view?usp=share_link</t>
  </si>
  <si>
    <t>Usa de referencia las imágenes de M3-G-5c. Es hacer algo parecido, pero con un teléfono móvil.
M3-G-5d-2: la misma, pero girada (el ángulo que prefieras, pero que sea perceptible y no 180º)</t>
  </si>
  <si>
    <t>M3_G_5d_2</t>
  </si>
  <si>
    <t>https://drive.google.com/file/d/1-UYPbUKp5ZavYe6UYAx1Muo6Hi_BBt8Q/view?usp=share_link</t>
  </si>
  <si>
    <t>Usa de referencia las imágenes de M3-G-5c. Es hacer algo parecido, pero con un teléfono móvil.
M3-G-5d-3: la misma, pero girada (cualquier otro ángulo, menos 180)</t>
  </si>
  <si>
    <t>M3_G_5d_3</t>
  </si>
  <si>
    <t>https://drive.google.com/file/d/1yRa-GcuMoDUVbOBXZQ-KrhHNLaOgb6GX/view?usp=share_link</t>
  </si>
  <si>
    <t>Usa de referencia las imágenes de M3-G-5c. Es hacer algo parecido, pero con un teléfono móvil.
M3-G-5d-4: la misma, pero girada (cualquier otro ángulo, menos 180)</t>
  </si>
  <si>
    <t>M3_G_5d_4</t>
  </si>
  <si>
    <t>https://drive.google.com/file/d/1MeA56RzRFv6p4FkkI-eM1luH3zojmhTE/view?usp=share_link</t>
  </si>
  <si>
    <t>Usa de referencia las imágenes de M3-G-5c. Es hacer algo parecido, pero con un teléfono móvil.
M3-G-5d-5: la misma, pero desplazada horizontalmente</t>
  </si>
  <si>
    <t>M3_G_5d_5</t>
  </si>
  <si>
    <t>https://drive.google.com/file/d/1WQYhlS2kdGW6K84xSuHfubU3BBhyuoUu/view?usp=share_link</t>
  </si>
  <si>
    <t>Usa de referencia las imágenes de M3-G-5c. Es hacer algo parecido, pero con un teléfono móvil.
M3-G-5d-6: la misma, pero desplazada verticalmente</t>
  </si>
  <si>
    <t>M3_G_5d_6</t>
  </si>
  <si>
    <t>https://drive.google.com/file/d/10ollTI1w1gcS9DJyalz3qwSpac4iMjcq/view?usp=share_link</t>
  </si>
  <si>
    <t>Violín (giro)</t>
  </si>
  <si>
    <t>Usa de referencia las imágenes de M3-G-5c. Es hacer algo parecido, pero con un violín.
M3-G-5d-7: Imagen de referencia</t>
  </si>
  <si>
    <t>M3_G_5d_7</t>
  </si>
  <si>
    <t>https://drive.google.com/file/d/1d4z8k7w8xoU1Xq-0mYIsGkPN-_jqEstx/view?usp=share_link</t>
  </si>
  <si>
    <t>Usa de referencia las imágenes de M3-G-5c. Es hacer algo parecido, pero con un violín.
M3-G-5d-8: la misma, pero girada (el ángulo que prefieras, pero que sea perceptible y no 180º)</t>
  </si>
  <si>
    <t>M3_G_5d_8</t>
  </si>
  <si>
    <t>https://drive.google.com/file/d/1cbcQuRl2rU2syY8ck0G9xAQlsAK3VSdk/view?usp=share_link</t>
  </si>
  <si>
    <t>Usa de referencia las imágenes de M3-G-5c. Es hacer algo parecido, pero con un violín.
M3-G-5d-9: la misma, pero girada (cualquier otro ángulo, menos 180)</t>
  </si>
  <si>
    <t>M3_G_5d_9</t>
  </si>
  <si>
    <t>https://drive.google.com/file/d/1E9U2vD5870xjZsdtXgNKwef7rGb6bxSx/view?usp=share_link</t>
  </si>
  <si>
    <t>Usa de referencia las imágenes de M3-G-5c. Es hacer algo parecido, pero con un violín.
M3-G-5d-10: la misma, pero girada (cualquier otro ángulo, menos 180)</t>
  </si>
  <si>
    <t>M3_G_5d_10</t>
  </si>
  <si>
    <t>https://drive.google.com/file/d/1vxB_neqmvyf9XYll9pbZxA4cizFaM7qa/view?usp=share_link</t>
  </si>
  <si>
    <t>Usa de referencia las imágenes de M3-G-5c. Es hacer algo parecido, pero con un violín.
M3-G-5d-11: la misma, pero desplazada horizontalmente</t>
  </si>
  <si>
    <t>M3_G_5d_11</t>
  </si>
  <si>
    <t>https://drive.google.com/file/d/1RjD8JCtSBb7Lv81_N0gh9X33GZEQFKvt/view?usp=share_link</t>
  </si>
  <si>
    <t>Usa de referencia las imágenes de M3-G-5c. Es hacer algo parecido, pero con un violín.
M3-G-5d-12: la misma, pero desplazada verticalmente</t>
  </si>
  <si>
    <t>M3_G_5d_12</t>
  </si>
  <si>
    <t>https://drive.google.com/file/d/1yJGp9bKUK0gVPnZV1Msdv_wXy5Qks7KD/view?usp=share_link</t>
  </si>
  <si>
    <t>Vaca (giro)</t>
  </si>
  <si>
    <t>Usa de referencia las imágenes de M3-G-5c. Es hacer algo parecido, pero con una vaca.
M3-G-5d-13: Imagen de referencia</t>
  </si>
  <si>
    <t>M3_G_5d_13</t>
  </si>
  <si>
    <t>https://drive.google.com/file/d/1pElq-Tv9C_du_W2-meHT_8dm8Pua05s0/view?usp=share_link</t>
  </si>
  <si>
    <t>Usa de referencia las imágenes de M3-G-5c. Es hacer algo parecido, pero con una vaca.
M3-G-5d-14: la misma, pero girada (el ángulo que prefieras, pero que sea perceptible y no 180º)</t>
  </si>
  <si>
    <t>M3_G_5d_14</t>
  </si>
  <si>
    <t>https://drive.google.com/file/d/15gw9-a5c0eKKtJ2OqXVO_UFsNXqjk1YE/view?usp=share_link</t>
  </si>
  <si>
    <t>Usa de referencia las imágenes de M3-G-5c. Es hacer algo parecido, pero con una vaca.
M3-G-5d-15: la misma, pero girada (cualquier otro ángulo, menos 180)</t>
  </si>
  <si>
    <t>M3_G_5d_15</t>
  </si>
  <si>
    <t>https://drive.google.com/file/d/1LvkYnntVMQVS9yLZCSNKFX0mT8xZImX0/view?usp=share_link</t>
  </si>
  <si>
    <t>Usa de referencia las imágenes de M3-G-5c. Es hacer algo parecido, pero con una vaca.
M3-G-5d-16: la misma, pero girada (cualquier otro ángulo, menos 180)</t>
  </si>
  <si>
    <t>M3_G_5d_16</t>
  </si>
  <si>
    <t>https://drive.google.com/file/d/1gqpTJd0AZoHNYF2ls3UxVextCdl0kNKY/view?usp=share_link</t>
  </si>
  <si>
    <t>Usa de referencia las imágenes de M3-G-5c. Es hacer algo parecido, pero con una vaca.
M3-G-5d-17: la misma, pero desplazada horizontalmente</t>
  </si>
  <si>
    <t>M3_G_5d_17</t>
  </si>
  <si>
    <t>https://drive.google.com/file/d/1RHbgIU9HNUi7-mAqza6NiuaES5iCD6G4/view?usp=share_link</t>
  </si>
  <si>
    <t>Usa de referencia las imágenes de M3-G-5c. Es hacer algo parecido, pero con una vaca.
M3-G-5d-18: la misma, pero desplazada verticalmente</t>
  </si>
  <si>
    <t>M3_G_5d_18</t>
  </si>
  <si>
    <t>https://drive.google.com/file/d/1IogP4AMjem9-xT6D8tc1V4WuCnBNlkJu/view?usp=share_link</t>
  </si>
  <si>
    <t>Figura hecha de rectas y curvas</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</si>
  <si>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https://drive.google.com/file/d/1LIjuW14difVig4cRnrke5dTENRUovuTM/view?usp=sharing</t>
    </r>
  </si>
  <si>
    <t>M3_G_14a_1</t>
  </si>
  <si>
    <t>https://drive.google.com/file/d/1buLdIsKRxyDqpb0RS5xV2zOV9vHG61Kg/view?usp=sharing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</si>
  <si>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https://drive.google.com/file/d/1suS54sDSXodA2qTKQ16D5tWAcXtAoGvt/view?usp=sharing</t>
    </r>
  </si>
  <si>
    <t>M3_G_14a_2</t>
  </si>
  <si>
    <r>
      <rPr>
        <rFont val="Calibri"/>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https://drive.google.com/file/d/1WSUPh7wUdC-rzRM4UBqt7dhsUyLz8npD/view?usp=sharing</t>
    </r>
  </si>
  <si>
    <t>https://drive.google.com/file/d/1SfloDNarNZ_UomYDWChGG18RdBj-Fpks/view?usp=sharing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</si>
  <si>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https://drive.google.com/file/d/1wCK-mo-QdKZ7GlVi2CsySu7vvk-4U2ZH/view?usp=sharing</t>
    </r>
  </si>
  <si>
    <t>M3_G_14a_3</t>
  </si>
  <si>
    <r>
      <rPr>
        <rFont val="Calibri"/>
        <color rgb="FF000000"/>
        <sz val="12.0"/>
      </rPr>
      <t xml:space="preserve">Está guay, pero tengo la duda de si en este fragmento algún ni puede dudar de si es una recta o una curva. Cualquier locura que hagas ahí para que la curva sea cerrada me sirve:
</t>
    </r>
    <r>
      <rPr>
        <rFont val="Calibri"/>
        <color rgb="FF1155CC"/>
        <sz val="12.0"/>
        <u/>
      </rPr>
      <t>https://drive.google.com/file/d/1vfWPD0agHAYU2w5ZihbRheoc8Zn2ofp6/view?usp=sharing</t>
    </r>
  </si>
  <si>
    <t>https://drive.google.com/file/d/11YwAL9zKXkVtrsPSNVDIXnULXqokeylh/view?usp=sharing</t>
  </si>
  <si>
    <r>
      <rPr>
        <rFont val="Calibri"/>
        <sz val="12.0"/>
      </rPr>
      <t xml:space="preserve">Toma de referencia esta figura para hacer una igual o parecida que tenga el mismo número de líneas rectas y de líneas curvas. Quiero solamente dos cambios:
- Que no haya líneas tangentes
- Más variedad en las curvas, que no sean todas fragmentos de circunferencias, sino curvas tanto más serias como más locas
</t>
    </r>
    <r>
      <rPr>
        <rFont val="Calibri"/>
        <color rgb="FF1155CC"/>
        <sz val="12.0"/>
        <u/>
      </rPr>
      <t>https://drive.google.com/file/d/1l4BoKzf-_3YrBTew5Vp_D7AMs5bCz5TF/view?usp=sharing</t>
    </r>
  </si>
  <si>
    <t>M3_G_14a_4</t>
  </si>
  <si>
    <t>https://drive.google.com/file/d/1S8ftRfA4CjXc0guC0forD5UZ86WFTOk4/view?usp=sharing</t>
  </si>
  <si>
    <t>Prisma cuadrangular</t>
  </si>
  <si>
    <t>Puede ser el mismo que M3-G-12a-5</t>
  </si>
  <si>
    <t>La imagen del prisma, pero destacando un vértice y una arista (con un color diferente). Una línea negra sale del vértice (tocando el vértice) y llega hasta un texto que diga "vértice". Lo mismo con la arista. Lo suyo sería que el vértice y la arista no se toquen dentro del prisma.</t>
  </si>
  <si>
    <t>M3_G_12a_8</t>
  </si>
  <si>
    <r>
      <rPr>
        <rFont val="Calibri"/>
        <sz val="12.0"/>
      </rPr>
      <t xml:space="preserve">Hay que renderizar el texto y quizá a la línea de la arista más grosor o usar otro color que resalte más: </t>
    </r>
    <r>
      <rPr>
        <rFont val="Calibri"/>
        <color rgb="FF1155CC"/>
        <sz val="12.0"/>
        <u/>
      </rPr>
      <t>https://gyazo.com/295d8e0021252050f5549ec90cd4023a</t>
    </r>
  </si>
  <si>
    <t>https://drive.google.com/file/d/1EdHFtt7m51UgESUOgUVWeIA7aSQpPD70/view?usp=sharing</t>
  </si>
  <si>
    <t>M3-G-12a-8</t>
  </si>
  <si>
    <t>Traducir el texto de arista por "aresta"</t>
  </si>
  <si>
    <t>M3_G_12a_8a</t>
  </si>
  <si>
    <t>https://drive.google.com/file/d/1WESbHM60Qxge5RAg7O4CRfZ7gfVmyuMi/view?usp=sharing</t>
  </si>
  <si>
    <t>La misma imagen que M3-G-12a-8 pero con las palabras en inglés:
-Vértice &gt; Vertex
-Arista &gt; Edge</t>
  </si>
  <si>
    <t>M3_G_12a_8b</t>
  </si>
  <si>
    <t>https://drive.google.com/file/d/1GQWCNGwY45yH-XxvCOVVjlbVvZMQhO6b/view?usp=share_link</t>
  </si>
  <si>
    <t>Prisma triangular</t>
  </si>
  <si>
    <t>Puede ser el mismo que M3-G-12a-4</t>
  </si>
  <si>
    <t>La imagen del prisma triangular, pero destacando un vértice y una arista (con un color diferente). Una línea negra sale del vértice (tocando el vértice) y llega hasta un texto que diga "vértice". Lo mismo con la arista. Lo suyo sería que el vértice y la arista no se toquen dentro del prisma.</t>
  </si>
  <si>
    <t>M3_G_12a_7</t>
  </si>
  <si>
    <t xml:space="preserve">Había un lío entre prisma y pirámide, tiene que ser el prisma triangular, el M3-G-12a-4. </t>
  </si>
  <si>
    <t>https://drive.google.com/file/d/1ghE1KdndoPWV88hCiQSlrCvXwNd99Udh/view?usp=sharing</t>
  </si>
  <si>
    <t>M3-G-12a-7</t>
  </si>
  <si>
    <t>M3_G_12a_7a</t>
  </si>
  <si>
    <t>https://drive.google.com/file/d/1pQ08gl23Sz7Hfcy_n9z-WHizqrX_tKBX/view?usp=sharing</t>
  </si>
  <si>
    <t>La misma imagen que M3-G-12a-7 pero con las palabras en inglés:
-Vértice &gt; Vertex
-Arista &gt; Edge</t>
  </si>
  <si>
    <t>M3_G_12a_7b</t>
  </si>
  <si>
    <t>https://drive.google.com/file/d/1cGi4BXlcWYwjnHf5eKI0sFB3mFu2Zkgo/view?usp=share_link</t>
  </si>
  <si>
    <t>Pirámide triangular</t>
  </si>
  <si>
    <t>Mismo que M3-G-12a-1</t>
  </si>
  <si>
    <t>La imagen de la pirámide triangular,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</si>
  <si>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M3_G_12a_9</t>
  </si>
  <si>
    <t>https://drive.google.com/file/d/1kjmQV7CyCl4aYBM0prQj91Wueh_FLGgy/view?usp=sharing</t>
  </si>
  <si>
    <t>M3-G-12a-9</t>
  </si>
  <si>
    <t>M3_G_12a_9a</t>
  </si>
  <si>
    <t>https://drive.google.com/file/d/1Xc_HTRkmDyTjwng4Nu3V_4XnJZdiyA1O/view?usp=sharing</t>
  </si>
  <si>
    <t>La misma imagen que M3-G-12a-9 pero con las palabras en inglés:
-Vértice &gt; Vertex
-Arista &gt; Edge</t>
  </si>
  <si>
    <t>M3_G_12a_9b</t>
  </si>
  <si>
    <t>https://drive.google.com/file/d/1qFAsUgddfjPZB0dj3X735072l5JUcFG7/view?usp=share_link</t>
  </si>
  <si>
    <t>Pirámide cuadrangular</t>
  </si>
  <si>
    <t>Mismo que M3-G-12a-2</t>
  </si>
  <si>
    <t>La imagen de la pirámide cuadrangular, pero destacando un vértice y una arista (con un color diferente). Una línea negra sale del vértice (tocando el vértice) y llega hasta un texto que diga "vértice". Lo mismo con la arista. Lo suyo sería que el vértice y la arista no se toquen dentro de la pirámide.</t>
  </si>
  <si>
    <t>M3_G_12a_10</t>
  </si>
  <si>
    <t>https://drive.google.com/file/d/1Psa5adT9kbCEefCbELIPEI7cO9-Lf17I/view?usp=sharing</t>
  </si>
  <si>
    <t>M3-G-12a-10</t>
  </si>
  <si>
    <t>M3_G_12a_10a</t>
  </si>
  <si>
    <t>https://drive.google.com/file/d/1ec1sXWFZ-wH3JU0zyeUPbmVh1QOSIbv8/view?usp=sharing</t>
  </si>
  <si>
    <t>La misma imagen que M3-G-12a-10 pero con las palabras en inglés:
-Vértice &gt; Vertex
-Arista &gt; Edge</t>
  </si>
  <si>
    <t>M3_G_12a_10b</t>
  </si>
  <si>
    <t>https://drive.google.com/file/d/1jxPt0MxgFoUf3b0NhZU6P7bUXIZRWVA6/view?usp=share_link</t>
  </si>
  <si>
    <t>Tres imágenes iguales, pero de diferentes tamaños de un hexágono. (sobre una malla rectangular)
- Grande (el doble de grande)</t>
  </si>
  <si>
    <t>M3_G_15a_1</t>
  </si>
  <si>
    <t>El hexágono pequeño debe ocupar 6 cuadrados de altura. Recuerda situarlo en la línea.</t>
  </si>
  <si>
    <t>https://drive.google.com/file/d/1BccvlFbmz0sSYMmJDEl3LXOy4eu0gHDy/view?usp=share_link</t>
  </si>
  <si>
    <t>Tres imágenes iguales, pero de diferentes tamaños de un hexágono. (sobre una malla rectangular)
- Mediano</t>
  </si>
  <si>
    <t>M3_G_15a_2</t>
  </si>
  <si>
    <t>https://drive.google.com/file/d/1cuGk-ecpVw7nY4GTfA2T2FWdrUgDQQ6q/view?usp=share_link</t>
  </si>
  <si>
    <t>Tres imágenes iguales, pero de diferentes tamaños de un hexágono. (sobre una malla rectangular)
- Pequeño (la mitad de grande)</t>
  </si>
  <si>
    <t>M3_G_15a_3</t>
  </si>
  <si>
    <t>https://drive.google.com/file/d/1D3ChFQxxwfDKH0vIefZMiyYEwueevzLv/view?usp=share_link</t>
  </si>
  <si>
    <t>Casita</t>
  </si>
  <si>
    <t>Tres imágenes iguales, pero de diferentes tamaños de una casa. (sobre una malla rectangular)
- Grande (el doble de grande)</t>
  </si>
  <si>
    <t>M3_G_15a_4</t>
  </si>
  <si>
    <t>Puede ser que la casa pequeña tenga un fondo más grande que el resto?</t>
  </si>
  <si>
    <t>https://drive.google.com/file/d/19gxJNAWSudjLWWs6VXyLSspKwcFvZIco/view?usp=share_link</t>
  </si>
  <si>
    <t>Tres imágenes iguales, pero de diferentes tamaños de una casa. (sobre una malla rectangular)
- Mediano</t>
  </si>
  <si>
    <t>M3_G_15a_5</t>
  </si>
  <si>
    <t>https://drive.google.com/file/d/105R245zP7uXRc0dZ1o2WZz3gQdO9mpw9/view?usp=share_link</t>
  </si>
  <si>
    <t>Tres imágenes iguales, pero de diferentes tamaños de una casa. (sobre una malla rectangular)
- Pequeño (la mitad de grande)</t>
  </si>
  <si>
    <t>M3_G_15a_6</t>
  </si>
  <si>
    <t>https://drive.google.com/file/d/1q1FkNvDL85DyV2dciaQH2TFRa3rIqnsa/view?usp=share_link</t>
  </si>
  <si>
    <t>Estrella de 5 puntas</t>
  </si>
  <si>
    <t>Tres imágenes iguales, pero de diferentes tamaños de una estrella de cinco puntas. (sobre una malla rectangular)
- Grande (el doble de grande)</t>
  </si>
  <si>
    <t>M3_G_15a_7</t>
  </si>
  <si>
    <t>https://drive.google.com/file/d/1of2P-tcmOHGaRrm2a2hpeNKHdUc9QKdD/view?usp=share_link</t>
  </si>
  <si>
    <t>Tres imágenes iguales, pero de diferentes tamaños de una estrella de cinco puntas. (sobre una malla rectangular)
- Mediano</t>
  </si>
  <si>
    <t>M3_G_15a_8</t>
  </si>
  <si>
    <t>https://drive.google.com/file/d/1E_jFNlJvWvU4Wh4y15Oxuxl08ATQl5_z/view?usp=share_link</t>
  </si>
  <si>
    <t>Tres imágenes iguales, pero de diferentes tamaños de una estrella de cinco puntas. (sobre una malla rectangular)
- Pequeño (la mitad de grande)</t>
  </si>
  <si>
    <t>M3_G_15a_9</t>
  </si>
  <si>
    <t>https://drive.google.com/file/d/1696-ElNc_0jUfCqsqmoAA-LD1yQRIUDm/view?usp=share_link</t>
  </si>
  <si>
    <t>Medidas de capacidad
Scaff</t>
  </si>
  <si>
    <t>M5-MyM-3c-1</t>
  </si>
  <si>
    <t>Reutilizar las imágenes pero dándoles la url de 3º.</t>
  </si>
  <si>
    <t>M3_MyM_5c_1</t>
  </si>
  <si>
    <t>https://drive.google.com/file/d/15HSmlV8WNDLwj5h39crEYtRHuanOjyoH/view?usp=share_link</t>
  </si>
  <si>
    <t>M5-MyM-3c-2</t>
  </si>
  <si>
    <t>M3_MyM_5c_2</t>
  </si>
  <si>
    <t>https://drive.google.com/file/d/1SCu8qxIn6YOAkZI_aAnFC_Rl1GlwO_ra/view?usp=share_link</t>
  </si>
  <si>
    <t>M5-MyM-3c-3</t>
  </si>
  <si>
    <t>M3_MyM_5c_3</t>
  </si>
  <si>
    <t>https://drive.google.com/file/d/1zrqWTq3yc2vb7_4hFc8h4GLeUz9WE7E3/view?usp=share_link</t>
  </si>
  <si>
    <t>Mesa</t>
  </si>
  <si>
    <t>M3_MyM_9a_1</t>
  </si>
  <si>
    <r>
      <rPr>
        <rFont val="Calibri"/>
        <sz val="12.0"/>
      </rPr>
      <t xml:space="preserve">He puesto todos los lienzos iguales.
-----
¿Puedes revisar los lienzos de todo M3-MyM-9a? No son iguales en todos: </t>
    </r>
    <r>
      <rPr>
        <rFont val="Calibri"/>
        <color rgb="FF1155CC"/>
        <sz val="12.0"/>
        <u/>
      </rPr>
      <t>https://gyazo.com/f5302115268e563273c18b49ffb95674</t>
    </r>
    <r>
      <rPr>
        <rFont val="Calibri"/>
        <sz val="12.0"/>
      </rPr>
      <t xml:space="preserve"> </t>
    </r>
  </si>
  <si>
    <t>https://drive.google.com/file/d/1uj1DvItnXioULQpWtC4OJdNTHhhLHs5P/view?usp=sharing</t>
  </si>
  <si>
    <t>Tiburón</t>
  </si>
  <si>
    <t>M3_MyM_9a_2</t>
  </si>
  <si>
    <t>https://drive.google.com/file/d/1uiIT97BJekPF7Kw1omsQwaBChqnQsTHX/view?usp=sharing</t>
  </si>
  <si>
    <t>Coche</t>
  </si>
  <si>
    <t>M3_MyM_9a_3</t>
  </si>
  <si>
    <t>Pondría el mismo sentido de orientación a este grupo de imágenes, o mirando a la izkda o derecha (tiburón, coche)</t>
  </si>
  <si>
    <t>https://drive.google.com/file/d/1IZvq7QTwtt_3ER86yH-61vnl_DuUFUC_/view?usp=sharing</t>
  </si>
  <si>
    <t>Televisor</t>
  </si>
  <si>
    <t>M3_MyM_9a_4</t>
  </si>
  <si>
    <t>https://drive.google.com/file/d/1cGI59z16UeS_kanhuyeGauy_EOsMzSK8/view?usp=sharing</t>
  </si>
  <si>
    <t>Móvil</t>
  </si>
  <si>
    <t>M3_MyM_9a_5</t>
  </si>
  <si>
    <t>https://drive.google.com/file/d/1QMKmytgF6-ncSVnIpIi70ffDa1FkWOKg/view?usp=sharing</t>
  </si>
  <si>
    <t>Manzana</t>
  </si>
  <si>
    <t>M3_MyM_9a_6</t>
  </si>
  <si>
    <t>https://drive.google.com/file/d/1bSy52BM7F-fJsL0SXo4RtlNeJVtSAwla/view?usp=sharing</t>
  </si>
  <si>
    <t>Lápiz</t>
  </si>
  <si>
    <t>M3_MyM_9a_7</t>
  </si>
  <si>
    <t>https://drive.google.com/file/d/1lxp4jxexVmXS9bEkrSRcfHW_h8-fB8Yb/view?usp=sharing</t>
  </si>
  <si>
    <t>Gominolas</t>
  </si>
  <si>
    <t>M3_MyM_9a_8</t>
  </si>
  <si>
    <t>Perdona, podrías poner los caramelos en una bolsa (la actividad habla de bolsa de caramelos).</t>
  </si>
  <si>
    <t>https://drive.google.com/file/d/1zCvpn2f_UkVB2qfCsDLmA1DRy9I1_kq1/view?usp=sharing</t>
  </si>
  <si>
    <t>Monedas y billetes</t>
  </si>
  <si>
    <t>Moneda de 1 cent</t>
  </si>
  <si>
    <t>M3_MyM_16a_1</t>
  </si>
  <si>
    <r>
      <rPr>
        <rFont val="Calibri"/>
        <color rgb="FF1155CC"/>
        <sz val="12.0"/>
        <u/>
      </rPr>
      <t xml:space="preserve">https://www.bde.es/bde/es/areas/billemone/Publico_general/Billetes_de_euro/normas/Normas_de_reproduccion.html
</t>
    </r>
    <r>
      <rPr>
        <rFont val="Calibri"/>
        <sz val="12.0"/>
      </rPr>
      <t xml:space="preserve">En el link está el drive en pngs.
-------
Mejor en jpg/png todo. Que el borde del lienzo llegue hasta la imagen. El fondo tiene que ser transparente hasta el borde de la imagen, para no pillarnos los dedos. ¿Hay alguna base de datos desde donde se puedan usar estas imágenes en buena calidad? (Por no cogerla de algún blog regulero). El tamaño debería ser relativamente pequeño, no las vamos a usar muy grandes.
</t>
    </r>
    <r>
      <rPr>
        <rFont val="Calibri"/>
        <color rgb="FF1155CC"/>
        <sz val="12.0"/>
        <u/>
      </rPr>
      <t>https://www.ecb.europa.eu/euro/coins/common/html/index.en.html</t>
    </r>
    <r>
      <rPr>
        <rFont val="Calibri"/>
        <sz val="12.0"/>
      </rPr>
      <t xml:space="preserve">
Para los billetes parece que ponen problemas en esta web en dar escaneados... No sé, parece que es legal usar la imagen de un billete en un libro de texto. No sé si tendríamos que escanearlo, o modificar una imagen escaneada (borrar número de serie o cosas así). ¿Preguntar a un abogado? O leerse el artículo sobre usos legítimos de esa web...
------
Necesitamos que el borde de la imagen llegue hasta casi casi la imagen, no que haya tanto vacío alrededor. Deja solo 3 pixeles por lado en todas las monedas.
https://drive.google.com/file/d/1B-mQ0-mh8grjQB-W-X9oagroHdD6AX4H/view?usp=sharing
Los billetes va a haber que rehacerlos. Voy consultando con Isa el tema legal, de momento no has nada con ellos.</t>
    </r>
  </si>
  <si>
    <t>https://drive.google.com/file/d/1yJV3kTigyY8DXXwqaRwPbE3rkJX4XT0O/view?usp=share_link</t>
  </si>
  <si>
    <t>Moneda de 2 cent</t>
  </si>
  <si>
    <t>M3_MyM_16a_2</t>
  </si>
  <si>
    <t>https://drive.google.com/file/d/1DCWeBH_wFhgsL5E9FAjvbMKfLo3zvEDG/view?usp=share_link</t>
  </si>
  <si>
    <t>Moneda de 5 cent</t>
  </si>
  <si>
    <t>M3_MyM_16a_3</t>
  </si>
  <si>
    <t>https://drive.google.com/file/d/1kvnur-gqYKNFEsJfAWXnbZppDaqw82L9/view?usp=share_link</t>
  </si>
  <si>
    <t>Moneda de 10 cent</t>
  </si>
  <si>
    <t>M3_MyM_16a_4</t>
  </si>
  <si>
    <t>https://drive.google.com/file/d/1qvYOfR-r8nXA1DTagUJQ9D_1d1yawY_S/view?usp=share_link</t>
  </si>
  <si>
    <t>Moneda de 20 cent</t>
  </si>
  <si>
    <t>M3_MyM_16a_5</t>
  </si>
  <si>
    <t>https://drive.google.com/file/d/1fCc_Pkb1EUK4nm2uBT4iw2wMkuURDIF1/view?usp=share_link</t>
  </si>
  <si>
    <t>Moneda de 50 cent</t>
  </si>
  <si>
    <t>M3_MyM_16a_6</t>
  </si>
  <si>
    <t>https://drive.google.com/file/d/1odd6CfqBj27MkY1gRtstMINuYwVzxCHi/view?usp=share_link</t>
  </si>
  <si>
    <t>Billete de 5 €</t>
  </si>
  <si>
    <t>M3_MyM_16a_7</t>
  </si>
  <si>
    <t>Las imágenes pesan 250 KB. Es excesivo teniendo en cuenta el tamaño al que las usamos. Hay que buscar cómo se baja a una décima parte.</t>
  </si>
  <si>
    <t>https://drive.google.com/file/d/14m6CBw0O_6abh-4cTg0i-LFNzD3KWllN/view?usp=share_link</t>
  </si>
  <si>
    <t>Billete de 10 €</t>
  </si>
  <si>
    <t>M3_MyM_16a_8</t>
  </si>
  <si>
    <t>https://drive.google.com/file/d/1_gA_XXps75K-UCc2MLtWbbOGPfMo4bKz/view?usp=share_link</t>
  </si>
  <si>
    <t>Billete de 20 €</t>
  </si>
  <si>
    <t>M3_MyM_16a_9</t>
  </si>
  <si>
    <t>https://drive.google.com/file/d/1AunXyygMDgpg9EiLJCT48l-e4L9PNUbP/view?usp=share_link</t>
  </si>
  <si>
    <t>Billete de 50 €</t>
  </si>
  <si>
    <t>M3_MyM_16a_10b</t>
  </si>
  <si>
    <t>https://drive.google.com/file/d/1Yj7ye9-WdbRGurdEdN2vkvTe4t6mdfTK/view?usp=share_link</t>
  </si>
  <si>
    <t>Billete de 100 €</t>
  </si>
  <si>
    <t>M3_MyM_16a_11b</t>
  </si>
  <si>
    <t>https://drive.google.com/file/d/1XKg7_ch7kZPJxro1MHnGfKVfCHye8Cxo/view?usp=share_link</t>
  </si>
  <si>
    <t>Billete de 200 €</t>
  </si>
  <si>
    <t>M3_MyM_16a_12b</t>
  </si>
  <si>
    <t>https://drive.google.com/file/d/1THeRcOVI6eQSEFCLEGlMNHWjy_BmcSsv/view?usp=share_link</t>
  </si>
  <si>
    <t>M3_MyM_16a_10a</t>
  </si>
  <si>
    <t>https://drive.google.com/file/d/1X56DS4RAupxqyOpeEpS0F8OU8GNM8VJZ/view?usp=share_link</t>
  </si>
  <si>
    <t>M3_MyM_16a_10</t>
  </si>
  <si>
    <t>https://drive.google.com/file/d/1qeb1rZNtSTGmuJn3r_K2l8HZobH7Iqk5/view?usp=share_link</t>
  </si>
  <si>
    <t>Moneda de 25 cent</t>
  </si>
  <si>
    <t>M3_MyM_16a_11</t>
  </si>
  <si>
    <t>https://drive.google.com/file/d/1t_46OD0jSkI4G16vb3FE1rtRKaUaN4-H/view?usp=share_link</t>
  </si>
  <si>
    <t>M3_MyM_16a_12</t>
  </si>
  <si>
    <t>https://drive.google.com/file/d/1wiQ83UBEw9mJRs4c62Plvcie37vhPph3/view?usp=share_link</t>
  </si>
  <si>
    <t>Moneda de R$ 1</t>
  </si>
  <si>
    <t>M3_MyM_16a_13</t>
  </si>
  <si>
    <t>https://drive.google.com/file/d/12hRK45VeK8IKl-b2zu11NiGyvMSOx6dQ/view?usp=share_link</t>
  </si>
  <si>
    <t>Billete de R$ 2</t>
  </si>
  <si>
    <t>M3_MyM_16a_14</t>
  </si>
  <si>
    <t>https://drive.google.com/file/d/1xBmKt81_QJkQoXQxj2pft-pYugdQ1ncR/view?usp=share_link</t>
  </si>
  <si>
    <t xml:space="preserve">Billete de R$ 5 </t>
  </si>
  <si>
    <t>M3_MyM_16a_15</t>
  </si>
  <si>
    <t>https://drive.google.com/file/d/1SEvZXniZYngsvCQMoR1161KaKzDtarD_/view?usp=share_link</t>
  </si>
  <si>
    <t>Billete de R$ 10</t>
  </si>
  <si>
    <t>M3_MyM_16a_16</t>
  </si>
  <si>
    <t>https://drive.google.com/file/d/1-VBb56bdmiQjWoDO0KjIAeUpzUY92bvn/view?usp=share_link</t>
  </si>
  <si>
    <t>Billete de R$ 20</t>
  </si>
  <si>
    <t>M3_MyM_16a_17</t>
  </si>
  <si>
    <t>https://drive.google.com/file/d/1bGOyV5vVB82VD7Ik13YmxJza0ugBGyJ-/view?usp=share_link</t>
  </si>
  <si>
    <t>Recuperar las monedas de centavos estadounidenses de 1º o 2º
Moneda de 1 cent
Moneda de 5 cent
Moneda de 10 cent
Moneda de 25 cent
Moneda de 50 cent</t>
  </si>
  <si>
    <t>M3_MyM_16a_18
M3_MyM_16a_19
M3_MyM_16a_20
M3_MyM_16a_21
M3_MyM_16a_22</t>
  </si>
  <si>
    <t>https://drive.google.com/drive/folders/1TVJIe8thX3Kg6zzJDffC3NVE0LxNFN4P?usp=share_link</t>
  </si>
  <si>
    <t>Rectángulos pegados</t>
  </si>
  <si>
    <t>https://drive.google.com/file/d/1aTmPAJ_OI9r1hmRWtF8X_y3G2VUjw1y9/view?usp=sharing</t>
  </si>
  <si>
    <t>M3_MyM_13c_1</t>
  </si>
  <si>
    <t>https://drive.google.com/file/d/1_VvggmPM8H5k-u9z0_p96OEPcYEjmW7p/view?usp=sharing</t>
  </si>
  <si>
    <t>https://drive.google.com/file/d/1ZD1qa0pNzp6AqjZ-s9SQyxEJnBz7NMX-/view?usp=sharing</t>
  </si>
  <si>
    <t>M3_MyM_13c_3</t>
  </si>
  <si>
    <t>https://drive.google.com/file/d/17clOkeAj3Us0BmXrO5Sg9gmPullBGzPn/view?usp=sharing</t>
  </si>
  <si>
    <t>https://drive.google.com/file/d/1Jj8C9WS2uvyI5MVsVV9X89pW_1oPC171/view?usp=sharing</t>
  </si>
  <si>
    <t>M3_MyM_13c_2</t>
  </si>
  <si>
    <t>https://drive.google.com/file/d/1q6x81zEdfgeHP80olTL2gzZ2YwehyTiG/view?usp=sharing</t>
  </si>
  <si>
    <t>Figuras de cuadraditos</t>
  </si>
  <si>
    <r>
      <rPr>
        <rFont val="Calibri"/>
        <sz val="12.0"/>
      </rPr>
      <t xml:space="preserve">Una figura de 9 cuadraditos. Coloréalos del mismo color todos. </t>
    </r>
    <r>
      <rPr>
        <rFont val="Calibri"/>
        <color rgb="FF1155CC"/>
        <sz val="12.0"/>
        <u/>
      </rPr>
      <t>https://gyazo.com/2dcf613e11d40c74d0d2d7c86f9a4331</t>
    </r>
  </si>
  <si>
    <t>M3_MyM_13a_1</t>
  </si>
  <si>
    <t>https://drive.google.com/file/d/1m1dXNHF-01cyO3fjSaT-hZeGNJqEVcHv/view?usp=sharing</t>
  </si>
  <si>
    <r>
      <rPr>
        <rFont val="Calibri"/>
        <sz val="12.0"/>
      </rPr>
      <t xml:space="preserve">Una figura de 4 cuadraditos. Coloréalos del mismo color todos. </t>
    </r>
    <r>
      <rPr>
        <rFont val="Calibri"/>
        <color rgb="FF1155CC"/>
        <sz val="12.0"/>
        <u/>
      </rPr>
      <t>https://gyazo.com/c5ececbd86f48bb1a6cd3b97ee5fe4b0</t>
    </r>
  </si>
  <si>
    <t>M3_MyM_13a_2</t>
  </si>
  <si>
    <t>https://drive.google.com/file/d/1PunYsIVbS9gwz4gEYBpUt03TcQFK96vp/view?usp=sharing</t>
  </si>
  <si>
    <r>
      <rPr>
        <rFont val="Calibri"/>
        <sz val="12.0"/>
      </rPr>
      <t xml:space="preserve">Una figura de 20 cuadraditos. Coloréalos del mismo color todos. </t>
    </r>
    <r>
      <rPr>
        <rFont val="Calibri"/>
        <color rgb="FF1155CC"/>
        <sz val="12.0"/>
        <u/>
      </rPr>
      <t>https://gyazo.com/862fba0a35f95eecdc578efd19759e61</t>
    </r>
  </si>
  <si>
    <t>M3_MyM_13a_3</t>
  </si>
  <si>
    <t>https://drive.google.com/file/d/1Eoq9oHVg1EJIEujeHEYmdC0-TJuyvVV9/view?usp=sharing</t>
  </si>
  <si>
    <r>
      <rPr>
        <rFont val="Calibri, Arial"/>
        <sz val="12.0"/>
      </rPr>
      <t xml:space="preserve">Una figura de 9 cuadraditos. Coloréalos del mismo color todos. </t>
    </r>
    <r>
      <rPr>
        <rFont val="Calibri, Arial"/>
        <color rgb="FF1155CC"/>
        <sz val="12.0"/>
        <u/>
      </rPr>
      <t>https://gyazo.com/e5bf145a0fbbce8ad07fb82a60ae1ac3</t>
    </r>
  </si>
  <si>
    <t>M3_MyM_13a_4</t>
  </si>
  <si>
    <t>https://drive.google.com/file/d/18DTPi1zQy2VJ9aYNRQ_D81-Cv2Oc2dmJ/view?usp=sharing</t>
  </si>
  <si>
    <r>
      <rPr>
        <rFont val="Calibri, Arial"/>
        <sz val="12.0"/>
      </rPr>
      <t xml:space="preserve">Una figura de 12 cuadraditos. Coloréalos del mismo color todos. </t>
    </r>
    <r>
      <rPr>
        <rFont val="Calibri, Arial"/>
        <color rgb="FF1155CC"/>
        <sz val="12.0"/>
        <u/>
      </rPr>
      <t>https://gyazo.com/f1266fffd064b0e63fbd960dcf80b3c4</t>
    </r>
  </si>
  <si>
    <t>M3_MyM_13a_5</t>
  </si>
  <si>
    <t>https://drive.google.com/file/d/1uZ9VGHynJtRI1yNBpjzKqZVI3Hvrkpz4/view?usp=sharing</t>
  </si>
  <si>
    <r>
      <rPr>
        <rFont val="Calibri, Arial"/>
        <sz val="12.0"/>
      </rPr>
      <t xml:space="preserve">Una figura de 12 cuadraditos. Coloréalos del mismo color todos. </t>
    </r>
    <r>
      <rPr>
        <rFont val="Calibri, Arial"/>
        <color rgb="FF1155CC"/>
        <sz val="12.0"/>
        <u/>
      </rPr>
      <t>https://gyazo.com/2a246d59fcf93c3952ffa0586a00cdbe</t>
    </r>
  </si>
  <si>
    <t>M3_MyM_13a_6</t>
  </si>
  <si>
    <t>https://drive.google.com/file/d/1W5lazdj81XcY0wh-zr76hSmAWvkPFyVI/view?usp=sharing</t>
  </si>
  <si>
    <r>
      <rPr>
        <rFont val="Calibri, Arial"/>
        <sz val="12.0"/>
      </rPr>
      <t xml:space="preserve">Una figura de 7 cuadraditos. Coloréalos del mismo color todos. </t>
    </r>
    <r>
      <rPr>
        <rFont val="Calibri, Arial"/>
        <color rgb="FF1155CC"/>
        <sz val="12.0"/>
        <u/>
      </rPr>
      <t>https://gyazo.com/ef098781750373a03f35bb34c3908dca</t>
    </r>
  </si>
  <si>
    <t>M3_MyM_13a_7</t>
  </si>
  <si>
    <t>https://drive.google.com/file/d/1q1rogKL_8jjZEwyroOruOW1buF6-GiOt/view?usp=sharing</t>
  </si>
  <si>
    <t>Una figura de 10 cuadraditos. Coloréalos del mismo color todos. https://gyazo.com/381a06463d4c216b83c56f915eb75f82</t>
  </si>
  <si>
    <t>M3_MyM_13a_8</t>
  </si>
  <si>
    <t>https://drive.google.com/file/d/1U0lfi2ChZnOB0t2zDYN3j3TiWUl-beQw/view?usp=sharing</t>
  </si>
  <si>
    <r>
      <rPr>
        <rFont val="Calibri, Arial"/>
        <sz val="12.0"/>
      </rPr>
      <t xml:space="preserve">Una figura de 6 cuadraditos. Coloréalos del mismo color todos. </t>
    </r>
    <r>
      <rPr>
        <rFont val="Calibri, Arial"/>
        <color rgb="FF1155CC"/>
        <sz val="12.0"/>
        <u/>
      </rPr>
      <t>https://gyazo.com/5aa8d6dd930f7ff40d59eb1bf29289b5</t>
    </r>
  </si>
  <si>
    <t>M3_MyM_13a_9</t>
  </si>
  <si>
    <t>https://drive.google.com/file/d/1IojfqccKB1CYhTvUTG7kmEKHTtgEVaSu/view?usp=sharing</t>
  </si>
  <si>
    <r>
      <rPr>
        <rFont val="Calibri"/>
        <sz val="12.0"/>
      </rPr>
      <t xml:space="preserve">Un polígono con un color. No pongas los textos.
</t>
    </r>
    <r>
      <rPr>
        <rFont val="Calibri"/>
        <color rgb="FF1155CC"/>
        <sz val="12.0"/>
        <u/>
      </rPr>
      <t>https://drive.google.com/file/d/135gtBZ-Lnv82nzuAFWKvBaZwq00NILFt/view?usp=sharing</t>
    </r>
    <r>
      <rPr>
        <rFont val="Calibri"/>
        <sz val="12.0"/>
      </rPr>
      <t xml:space="preserve"> </t>
    </r>
  </si>
  <si>
    <t>M3_MyM_13d_1</t>
  </si>
  <si>
    <t>https://drive.google.com/file/d/11RUqLCoR0hTCjB-qWzOMdi60ifeYMD13/view?usp=sharing</t>
  </si>
  <si>
    <r>
      <rPr>
        <rFont val="Calibri"/>
        <color rgb="FF000000"/>
        <sz val="12.0"/>
      </rPr>
      <t xml:space="preserve">Un polígono con un color. No pongas los textos.
</t>
    </r>
    <r>
      <rPr>
        <rFont val="Calibri"/>
        <color rgb="FF1155CC"/>
        <sz val="12.0"/>
        <u/>
      </rPr>
      <t>https://drive.google.com/file/d/1lYhWIzwkW82t2Am2eXJuU7UyZl_eg8sd/view?usp=sharing</t>
    </r>
  </si>
  <si>
    <t>M3_MyM_13d_2</t>
  </si>
  <si>
    <t>https://drive.google.com/file/d/1DUzdXXDXhERYJS2_2LQiNexbRgEbywNw/view?usp=sharing</t>
  </si>
  <si>
    <r>
      <rPr>
        <rFont val="Calibri"/>
        <sz val="12.0"/>
      </rPr>
      <t xml:space="preserve">Un polígono con un color. No pongas los textos.
</t>
    </r>
    <r>
      <rPr>
        <rFont val="Calibri"/>
        <color rgb="FF1155CC"/>
        <sz val="12.0"/>
        <u/>
      </rPr>
      <t>https://drive.google.com/file/d/17HSpJSpe0bZFIfMHBdEG3vu1AKJC8Dyk/view?usp=sharing</t>
    </r>
  </si>
  <si>
    <t>M3_MyM_13d_3</t>
  </si>
  <si>
    <t>https://drive.google.com/file/d/1gU8NdErYdFFGohm1dxEquY6sDPNYEqCd/view?usp=sharing</t>
  </si>
  <si>
    <r>
      <rPr>
        <rFont val="Calibri"/>
        <sz val="12.0"/>
      </rPr>
      <t xml:space="preserve">Un polígono con un color. No pongas los textos.
</t>
    </r>
    <r>
      <rPr>
        <rFont val="Calibri"/>
        <color rgb="FF1155CC"/>
        <sz val="12.0"/>
        <u/>
      </rPr>
      <t>https://drive.google.com/file/d/1UWBg_pO7wDun3TbEUgWdPrnZMU0RxnFG/view?usp=sharing</t>
    </r>
  </si>
  <si>
    <t>M3_MyM_13d_4</t>
  </si>
  <si>
    <t>https://drive.google.com/file/d/1jzqyXWlKLQAwjMT9MHhqXU3COIX26Zvb/view?usp=sharing</t>
  </si>
  <si>
    <r>
      <rPr>
        <rFont val="Calibri"/>
        <sz val="12.0"/>
      </rPr>
      <t xml:space="preserve">Dos imágenes separadas, mismo color que M3-MyM-13d-1.
</t>
    </r>
    <r>
      <rPr>
        <rFont val="Calibri"/>
        <color rgb="FF1155CC"/>
        <sz val="12.0"/>
        <u/>
      </rPr>
      <t>https://drive.google.com/file/d/1HnU-f0pSwyQbO2Ruaf2dh6YG4xCbkRoV/view?usp=sharing</t>
    </r>
  </si>
  <si>
    <t>M3_MyM_13d_8</t>
  </si>
  <si>
    <t>https://drive.google.com/file/d/1lK6vP-Ll-BM3e20fIIgQWjjzHaqHzPEN/view?usp=share_link</t>
  </si>
  <si>
    <r>
      <rPr>
        <rFont val="Calibri"/>
        <sz val="12.0"/>
      </rPr>
      <t xml:space="preserve">Dos imágenes separadas, mismo color que M3-MyM-13d-1.
</t>
    </r>
    <r>
      <rPr>
        <rFont val="Calibri"/>
        <color rgb="FF1155CC"/>
        <sz val="12.0"/>
        <u/>
      </rPr>
      <t>https://drive.google.com/file/d/1HnU-f0pSwyQbO2Ruaf2dh6YG4xCbkRoV/view?usp=sharing</t>
    </r>
  </si>
  <si>
    <t>M3_MyM_13d_9</t>
  </si>
  <si>
    <t>https://drive.google.com/file/d/153AHE0OAjkjRA5_YeRT037Ew6fhwPkNi/view?usp=share_link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</si>
  <si>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</si>
  <si>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M3_MyM_13d_10</t>
  </si>
  <si>
    <t>https://drive.google.com/file/d/1uqohM6dnmI9HzZgpHaY7gX0j344q_YtG/view?usp=share_link</t>
  </si>
  <si>
    <r>
      <rPr>
        <rFont val="Calibri"/>
        <sz val="12.0"/>
      </rPr>
      <t xml:space="preserve">Dos imágenes separadas, mismo color que M3-MyM-13d-2.
</t>
    </r>
    <r>
      <rPr>
        <rFont val="Calibri"/>
        <color rgb="FF1155CC"/>
        <sz val="12.0"/>
        <u/>
      </rPr>
      <t>https://drive.google.com/file/d/1qbh71PfzHIGQAHCwhWSGjdOLb5JRJtke/view?usp=sharing</t>
    </r>
  </si>
  <si>
    <t>M3_MyM_13d_11</t>
  </si>
  <si>
    <t>https://drive.google.com/file/d/1O97eJ5IH0Voau5d4xFU3NufhfHLFMkmx/view?usp=share_link</t>
  </si>
  <si>
    <t>Dos imágenes separadas, mismo color que M3-MyM-13d-3.
https://drive.google.com/file/d/1y50JmK8gwUx4nP4lbI09iZ0q69AHlueJ/view?usp=sharing</t>
  </si>
  <si>
    <t>M3_MyM_13d_12</t>
  </si>
  <si>
    <t>https://drive.google.com/file/d/1juGSsk7jy78koOwAqt0F0HUjiHT1XwQA/view?usp=share_link</t>
  </si>
  <si>
    <t>M3_MyM_13d_13</t>
  </si>
  <si>
    <t>https://drive.google.com/file/d/13e764MKCi25XqOZGNnMUHkjT8F4A_m33/view?usp=share_link</t>
  </si>
  <si>
    <t>Dos imágenes separadas, mismo color que M3-MyM-13d-4.
https://drive.google.com/file/d/1AUNMZ8Gn30RnpfoQkXjcry6tLpfJU8sU/view?usp=sharing</t>
  </si>
  <si>
    <t>M3_MyM_13d_14</t>
  </si>
  <si>
    <r>
      <rPr>
        <rFont val="Calibri"/>
        <sz val="12.0"/>
      </rPr>
      <t xml:space="preserve">Se podría quitar el margen de abajo para que no haya tanto espacio? </t>
    </r>
    <r>
      <rPr>
        <rFont val="Calibri"/>
        <color rgb="FF1155CC"/>
        <sz val="12.0"/>
        <u/>
      </rPr>
      <t>https://gyazo.com/54514a410b80aba1d3c027040eb87ef5</t>
    </r>
    <r>
      <rPr>
        <rFont val="Calibri"/>
        <sz val="12.0"/>
      </rPr>
      <t xml:space="preserve"> </t>
    </r>
  </si>
  <si>
    <t>https://drive.google.com/file/d/1ieroI11vtq1V8uG3kBr-VflPhccPUVPV/view?usp=share_link</t>
  </si>
  <si>
    <t>M3_MyM_13d_15</t>
  </si>
  <si>
    <t>https://drive.google.com/file/d/1BCMC47JqVbQZW8f2B_fmKp0i7LnwXIdJ/view?usp=share_link</t>
  </si>
  <si>
    <t>Pictogramas</t>
  </si>
  <si>
    <t>Mira a ver si puedes usar de 5º</t>
  </si>
  <si>
    <t>Una imagen cada una:
- Árbol</t>
  </si>
  <si>
    <t>M3_EyP_3a_1</t>
  </si>
  <si>
    <t>https://drive.google.com/file/d/1aDQRrDE-8Cz0N9QCKj6yn1y8_hqcCow0/view?usp=share_link</t>
  </si>
  <si>
    <t>Pelota de fútbol</t>
  </si>
  <si>
    <t>M3_EyP_3a_2</t>
  </si>
  <si>
    <t>https://drive.google.com/file/d/1liYVIz5B7rvGBvyIKIea0XeHVblgoa0g/view?usp=share_link</t>
  </si>
  <si>
    <t>Perro</t>
  </si>
  <si>
    <t>M3_EyP_3a_3</t>
  </si>
  <si>
    <t>https://drive.google.com/file/d/1sYPnwDU2cxb3Ihk2bI-2TT8AWlsLNowO/view?usp=share_link</t>
  </si>
  <si>
    <t>Bicicleta</t>
  </si>
  <si>
    <t>M3_EyP_3a_4</t>
  </si>
  <si>
    <t>https://drive.google.com/file/d/18smszMXXK4Rlmw5RrINhZ4GhycC5_4FR/view?usp=share_link</t>
  </si>
  <si>
    <t>Rosquilla de chocolate</t>
  </si>
  <si>
    <t>M3_EyP_3a_5</t>
  </si>
  <si>
    <t>https://drive.google.com/file/d/1_7muhXh5OX_TjR5h15_h36DExSNhUiRv/view?usp=share_link</t>
  </si>
  <si>
    <t>Rosquilla de fresa</t>
  </si>
  <si>
    <t>M3_EyP_3a_6</t>
  </si>
  <si>
    <t>https://drive.google.com/file/d/16dZCpCSUcpivff2cx2qvSSX7-N7XtQQn/view?usp=share_link</t>
  </si>
  <si>
    <t>Rosquilla de mantequilla</t>
  </si>
  <si>
    <t>M3_EyP_3a_7</t>
  </si>
  <si>
    <t>https://drive.google.com/file/d/1CqLVRm0JcZYk8QPE627dzCGlYAXr4gFb/view?usp=share_link</t>
  </si>
  <si>
    <t>Figuras de 6 unidades cuadradas</t>
  </si>
  <si>
    <t>https://drive.google.com/file/d/1wsx9pxG8he-RMK3w3tVDry_2nrwDKzWU/view?usp=share_link</t>
  </si>
  <si>
    <t>M3_MyM_18a_1</t>
  </si>
  <si>
    <t>https://drive.google.com/file/d/1nO8K24tivpsC4fdd5F17IO040Zj4Bq4b/view?usp=share_link</t>
  </si>
  <si>
    <t>M3_MyM_18a_2</t>
  </si>
  <si>
    <t>https://drive.google.com/file/d/1Ybdtv8LrOZEHU0iSCO-T3fYtIXlIlyxZ/view?usp=share_link</t>
  </si>
  <si>
    <t>M3_MyM_18a_3</t>
  </si>
  <si>
    <t>https://drive.google.com/file/d/1BqMNaXpE-JvvYFAzV1UIH2Q65NFVAuYa/view?usp=share_link</t>
  </si>
  <si>
    <t>M3_MyM_18a_4</t>
  </si>
  <si>
    <t>https://drive.google.com/file/d/1BiQrnaROeawiUo04nS4-YCDruDwGDfEI/view?usp=share_link</t>
  </si>
  <si>
    <t>M3_MyM_18a_5</t>
  </si>
  <si>
    <t>https://drive.google.com/file/d/1auk9yb3EgCylsRJhxHPf9tHU4LpXGh5V/view?usp=share_link</t>
  </si>
  <si>
    <t>M3_MyM_18a_6</t>
  </si>
  <si>
    <t>https://drive.google.com/file/d/1afJ_J7YKtuRF5T-1Y30Yn4kvQjg-v1O_/view?usp=share_link</t>
  </si>
  <si>
    <t>Figuras de 7 unidades cuadradas</t>
  </si>
  <si>
    <t>https://drive.google.com/file/d/1TiSOKUtlRgwsiooB8d6KCnm6l028UdT5/view?usp=share_link</t>
  </si>
  <si>
    <t>M3_MyM_18a_7</t>
  </si>
  <si>
    <t>Cámbiales el color.</t>
  </si>
  <si>
    <t>https://drive.google.com/file/d/1TfIYHoEjYYkH0EVxlfHZ_JQBIQlQ1H_c/view?usp=share_link</t>
  </si>
  <si>
    <t>M3_MyM_18a_8</t>
  </si>
  <si>
    <t>https://drive.google.com/file/d/1s47k4eRlQZ1xRCwaEUrH2WG8aO1qz8T2/view?usp=share_link</t>
  </si>
  <si>
    <t>M3_MyM_18a_9</t>
  </si>
  <si>
    <t>https://drive.google.com/file/d/1ka1C2F43FKbJ0LAtz1lI61t7QXu89L9k/view?usp=share_link</t>
  </si>
  <si>
    <t>M3_MyM_18a_10</t>
  </si>
  <si>
    <t>https://drive.google.com/file/d/1YiI77uHEeH-jNsoHGI9m2jWq77kqq8xP/view?usp=share_link</t>
  </si>
  <si>
    <t>M3_MyM_18a_11</t>
  </si>
  <si>
    <t>https://drive.google.com/file/d/19GoqcEXdajjAbKtBe9Bs5AxASpUlwead/view?usp=share_link</t>
  </si>
  <si>
    <t>M3_MyM_18a_12</t>
  </si>
  <si>
    <t>https://drive.google.com/file/d/1fi3sbdVKWs5G-tWbZWbLpBozTmLBbu2b/view?usp=share_link</t>
  </si>
  <si>
    <t>Figuras de 8 unidades cuadradas</t>
  </si>
  <si>
    <t>https://drive.google.com/file/d/1kMFDzgl-u20oPHLbjbejqcO5v79y_QBM/view?usp=share_link</t>
  </si>
  <si>
    <t>M3_MyM_18a_13</t>
  </si>
  <si>
    <t>https://drive.google.com/file/d/1FXdYJXmShY9T1JHFgJPP4QwIje5yISRt/view?usp=share_link</t>
  </si>
  <si>
    <t>M3_MyM_18a_14</t>
  </si>
  <si>
    <t>https://drive.google.com/file/d/1PttOA7hG2wFValugsojHJlattQqnsJpS/view?usp=share_link</t>
  </si>
  <si>
    <t>M3_MyM_18a_15</t>
  </si>
  <si>
    <t>https://drive.google.com/file/d/1eiHgouJBvWQjRHpAXAZas_OQdausVH2c/view?usp=share_link</t>
  </si>
  <si>
    <t>M3_MyM_18a_16</t>
  </si>
  <si>
    <t>https://drive.google.com/file/d/18rR9c2jRhSouSa1tWWI2fYbRiJGI9aIG/view?usp=share_link</t>
  </si>
  <si>
    <t>M3_MyM_18a_17</t>
  </si>
  <si>
    <t>https://drive.google.com/file/d/1Fav_gv8Skmuu_G91QnbdvW_GQIeOAA0s/view?usp=share_link</t>
  </si>
  <si>
    <t>M3_MyM_18a_18</t>
  </si>
  <si>
    <t>https://drive.google.com/file/d/1DAi-buOGCn_ORquVuDDL7otpkaO1Xpo0/view?usp=share_link</t>
  </si>
  <si>
    <t>Tornillo pulgadas</t>
  </si>
  <si>
    <t>Un tornillo de 2 pulgadas y cuarto de longitud. Debajo hay una regla en pulgadas de 4 pulgadas para poder medirlo.</t>
  </si>
  <si>
    <t>M3_MyM_17a_1</t>
  </si>
  <si>
    <t>https://drive.google.com/file/d/1AAQ6Jum58jDdnUK-gQsrxnClgqNIdFwr/view?usp=share_link</t>
  </si>
  <si>
    <t>Lápiz pulgadas</t>
  </si>
  <si>
    <t>Un lápiz de 3 pulgadas y media. Debajo una regla en pulgadas de 4 pulgadas para poder medirlo.</t>
  </si>
  <si>
    <t>M3_MyM_17a_2</t>
  </si>
  <si>
    <t>https://drive.google.com/file/d/18jQJjlnr37JBITQ5oqbRUvMCR8un32UL/view?usp=share_link</t>
  </si>
  <si>
    <t>Tuerca pulgadas</t>
  </si>
  <si>
    <t>Una tuerca de un cuarto de pulgada de longitud. Debajo una regla en pulgadas de 4 pulgadas para poder medirla.</t>
  </si>
  <si>
    <t>M3_MyM_17a_3</t>
  </si>
  <si>
    <t>https://drive.google.com/file/d/1vEjlLtLiY_t_F76B2gfVPupdLxOhfwct/view?usp=share_link</t>
  </si>
  <si>
    <t>Flor roja</t>
  </si>
  <si>
    <t>Creo que saldrá como máximo con un ancho y alto de 70px. Decide la altura necesaria, que no quede mucho espacio vacío arriba y abajo en el liezo. Es decir, que la imagen quede bastante cerca del borde.</t>
  </si>
  <si>
    <t>M3_EyP_7b_1</t>
  </si>
  <si>
    <t>https://drive.google.com/file/d/1Oq2wRe7vsaADOz56OkE808SRj8ZSFV2u/view?usp=share_link</t>
  </si>
  <si>
    <t>Flor rosa</t>
  </si>
  <si>
    <t>M3_EyP_7b_2</t>
  </si>
  <si>
    <t>https://drive.google.com/file/d/1qyQWtvQbL6WMZkcilfILq3d5-_3F25HS/view?usp=share_link</t>
  </si>
  <si>
    <t>Flor amarilla</t>
  </si>
  <si>
    <t>M3_EyP_7b_3</t>
  </si>
  <si>
    <t>https://drive.google.com/file/d/14OdiMy0tata4U6zoMbbvwTYjoxZ5O2W1/view?usp=share_link</t>
  </si>
  <si>
    <t>Flor azul</t>
  </si>
  <si>
    <t>M3_EyP_7b_4</t>
  </si>
  <si>
    <t>https://drive.google.com/file/d/1tP6HAVMbCbnRwML9H2CerxezgdHLw1-V/view?usp=share_link</t>
  </si>
  <si>
    <t>Bola de billar blanca</t>
  </si>
  <si>
    <t>M3_EyP_7b_5</t>
  </si>
  <si>
    <r>
      <rPr>
        <rFont val="Calibri"/>
        <sz val="12.0"/>
      </rPr>
      <t xml:space="preserve">Le hacía un poco más de contorno, apenas se ve claro: </t>
    </r>
    <r>
      <rPr>
        <rFont val="Calibri"/>
        <color rgb="FF1155CC"/>
        <sz val="12.0"/>
        <u/>
      </rPr>
      <t>https://gyazo.com/b43ed9e976ae3fd44d4e8806146de874</t>
    </r>
    <r>
      <rPr>
        <rFont val="Calibri"/>
        <sz val="12.0"/>
      </rPr>
      <t xml:space="preserve"> </t>
    </r>
  </si>
  <si>
    <t>https://drive.google.com/file/d/1Nr0eP1mMi13EiY31cBHgrostULWCvxkK/view?usp=share_link</t>
  </si>
  <si>
    <t>Bola de billar negra</t>
  </si>
  <si>
    <t>M3_EyP_7b_6</t>
  </si>
  <si>
    <t>https://drive.google.com/file/d/1aIN06P1JFGnt2R8Kz5Cz8ZW0C5lzibfC/view?usp=share_link</t>
  </si>
  <si>
    <t>Bola de billar roja lisa</t>
  </si>
  <si>
    <t>M3_EyP_7b_7</t>
  </si>
  <si>
    <t>Que no sea roja, de otro color plis.</t>
  </si>
  <si>
    <t>https://drive.google.com/file/d/1vn0qNrwhEszIj4joXyW-6qIPhFh236zg/view?usp=share_link</t>
  </si>
  <si>
    <t>Bola de billar roja rallada</t>
  </si>
  <si>
    <t>M3_EyP_7b_8</t>
  </si>
  <si>
    <t>https://drive.google.com/file/d/1fSX2khYk5r8d_YeCkkOsaKvoDTMC3va_/view?usp=share_link</t>
  </si>
  <si>
    <t>M2_EyP_2a_6</t>
  </si>
  <si>
    <t>M3_EyP_7b_9</t>
  </si>
  <si>
    <t>https://drive.google.com/file/d/1VQrJkULltW_oXmuZXgrVF83SjvTB7ZxK/view?usp=share_link</t>
  </si>
  <si>
    <t>Moto</t>
  </si>
  <si>
    <t>M2_EyP_2a_7</t>
  </si>
  <si>
    <t>M3_EyP_7b_10</t>
  </si>
  <si>
    <t>https://drive.google.com/file/d/14HN0TfpSVFuPCxkzmAs4t3dHRzG7rGsB/view?usp=share_link</t>
  </si>
  <si>
    <t>M2_EyP_2a_8</t>
  </si>
  <si>
    <t>M3_EyP_7b_11</t>
  </si>
  <si>
    <t>https://drive.google.com/file/d/1A9ZDa_p7ODQ6Bb-tzoLCFlO8A-iMYY7i/view?usp=share_link</t>
  </si>
  <si>
    <t>Patinete</t>
  </si>
  <si>
    <t>M2_EyP_2a_9</t>
  </si>
  <si>
    <t>M3_EyP_7b_12</t>
  </si>
  <si>
    <t>https://drive.google.com/file/d/1a7SdjIJXduFVGrs1M-D-E27MuE5PfOkI/view?usp=share_link</t>
  </si>
  <si>
    <t>Recta numérica multiplicación</t>
  </si>
  <si>
    <r>
      <rPr>
        <rFont val="Calibri"/>
        <sz val="12.0"/>
      </rPr>
      <t xml:space="preserve">Que tenga un parecido con M2_NyO_29a_1.
Tiene que representar la multiplicación 7*3 = 21:
</t>
    </r>
    <r>
      <rPr>
        <rFont val="Calibri"/>
        <color rgb="FF1155CC"/>
        <sz val="12.0"/>
        <u/>
      </rPr>
      <t>https://drive.google.com/file/d/1w699wCe1uqUnYkUYsBWHuQfwg9-Rfw2O/view?usp=share_link</t>
    </r>
  </si>
  <si>
    <t>M3_NyO_42a_1</t>
  </si>
  <si>
    <t>https://drive.google.com/file/d/1ht2CLi_HerpUJWAzl8UP4GV4F6WZOSi9/view?usp=share_link</t>
  </si>
  <si>
    <t>Recta numérica suma</t>
  </si>
  <si>
    <r>
      <rPr>
        <rFont val="Calibri"/>
        <sz val="12.0"/>
      </rPr>
      <t xml:space="preserve">Una image con esta forma aproximada: </t>
    </r>
    <r>
      <rPr>
        <rFont val="Calibri"/>
        <color rgb="FF1155CC"/>
        <sz val="12.0"/>
        <u/>
      </rPr>
      <t xml:space="preserve">https://drive.google.com/file/d/1ahALwrXSrbYyjPzR1wj9O3Ze9kdRLxJr/view?usp=share_link
</t>
    </r>
    <r>
      <rPr>
        <rFont val="Calibri"/>
        <sz val="12.0"/>
      </rPr>
      <t xml:space="preserve">Con un estilo similar a M2_NyO_29a_1
Nosotros luego lo rellenaremos arriba y abajo con textos como estos: </t>
    </r>
    <r>
      <rPr>
        <rFont val="Calibri"/>
        <color rgb="FF1155CC"/>
        <sz val="12.0"/>
        <u/>
      </rPr>
      <t>https://drive.google.com/file/d/1Bko06XaoEbwWqdiDhHMLVUv6qxAzv2ew/view?usp=share_link</t>
    </r>
  </si>
  <si>
    <t>M3_NyO_31b_1</t>
  </si>
  <si>
    <t>https://drive.google.com/file/d/1u2VCb074aGaMJa0cVef7GtQ4Vp69c6DD/view?usp=share_link</t>
  </si>
  <si>
    <r>
      <rPr>
        <rFont val="Calibri"/>
        <sz val="12.0"/>
      </rPr>
      <t xml:space="preserve">Una image con esta forma aproximada: </t>
    </r>
    <r>
      <rPr>
        <rFont val="Calibri"/>
        <color rgb="FF1155CC"/>
        <sz val="12.0"/>
        <u/>
      </rPr>
      <t>https://drive.google.com/file/d/1JX7C0ETAMmgJdXvkdcAXCNxLsj6rW8BQ/view?usp=share_link</t>
    </r>
    <r>
      <rPr>
        <rFont val="Calibri"/>
        <sz val="12.0"/>
      </rPr>
      <t xml:space="preserve">
Con un estilo similar a M2_NyO_29a_1
Nosotros luego lo rellenaremos arriba y abajo con textos como estos: </t>
    </r>
    <r>
      <rPr>
        <rFont val="Calibri"/>
        <color rgb="FF1155CC"/>
        <sz val="12.0"/>
        <u/>
      </rPr>
      <t>https://drive.google.com/file/d/11x7zfDFfa9EV-DkglCgh_w8d5TacX2rr/view?usp=share_link</t>
    </r>
  </si>
  <si>
    <t>M3_NyO_32b_1</t>
  </si>
  <si>
    <t>https://drive.google.com/file/d/1SfAKjv3nFcwHhNtOab1bb5UZu-5Khap-/view?usp=share_link</t>
  </si>
  <si>
    <t>Actividades</t>
  </si>
  <si>
    <t>Quien puede poner este estado</t>
  </si>
  <si>
    <t>Qué significa</t>
  </si>
  <si>
    <t>Pendiente de revisión</t>
  </si>
  <si>
    <t>Editor</t>
  </si>
  <si>
    <t>Pendiente de revisar ortografía y el castellano.</t>
  </si>
  <si>
    <t>Ortografía+cast</t>
  </si>
  <si>
    <t>Pendiente de montar JSON (sin imagen).</t>
  </si>
  <si>
    <t>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</si>
  <si>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</si>
  <si>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</si>
  <si>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</si>
  <si>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</si>
  <si>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</si>
  <si>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</si>
  <si>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</si>
  <si>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Pendiente de revisar</t>
  </si>
  <si>
    <t>Autor</t>
  </si>
  <si>
    <t>Se puede revisar la imagen para recibir OK o comentarios.</t>
  </si>
  <si>
    <t>Pendiente de corrección</t>
  </si>
  <si>
    <t>Se puede corregir la imagen a partir de los comentarios.</t>
  </si>
  <si>
    <t>Imagen terminada.</t>
  </si>
  <si>
    <t>Matemáticas</t>
  </si>
  <si>
    <t>Problema técnico</t>
  </si>
  <si>
    <t>\"type\": \"bar\"</t>
  </si>
  <si>
    <t>Gráfico de barras</t>
  </si>
  <si>
    <t>\"type\": \"line\"</t>
  </si>
  <si>
    <t>Curva de frecuencias</t>
  </si>
  <si>
    <t>\"type\": \"pie\"</t>
  </si>
  <si>
    <t>Gráfico de sectores</t>
  </si>
  <si>
    <t>Choice matrix – inline</t>
  </si>
  <si>
    <t>True/False</t>
  </si>
  <si>
    <t>clock</t>
  </si>
  <si>
    <t>Cloze with drag &amp; drop</t>
  </si>
  <si>
    <t>Cloze with drop down</t>
  </si>
  <si>
    <t>counting</t>
  </si>
  <si>
    <t>Counting</t>
  </si>
  <si>
    <t>equivLiteral</t>
  </si>
  <si>
    <t>Cloze math (Literal)</t>
  </si>
  <si>
    <t>equivSymbolic</t>
  </si>
  <si>
    <t>Cloze math (Symbolic)</t>
  </si>
  <si>
    <t>labelImage</t>
  </si>
  <si>
    <t>Label image with drag and drop</t>
  </si>
  <si>
    <t>Match list</t>
  </si>
  <si>
    <t>Multiple choice – multiple response</t>
  </si>
  <si>
    <t>Multiple choice – standard</t>
  </si>
  <si>
    <t>numberline</t>
  </si>
  <si>
    <t>Numberline</t>
  </si>
  <si>
    <t>orderNumbers</t>
  </si>
  <si>
    <t>Order List</t>
  </si>
  <si>
    <t>pathway</t>
  </si>
  <si>
    <t>pictograph</t>
  </si>
  <si>
    <t>valor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</si>
</sst>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d/mm/yyyy"/>
    <numFmt numFmtId="166" formatCode="#,##0.00 %"/>
  </numFmts>
  <fonts count="40">
    <font>
      <sz val="10.0"/>
      <color rgb="FF000000"/>
      <name val="Arial"/>
      <scheme val="minor"/>
    </font>
    <font>
      <b/>
      <sz val="12.0"/>
      <color theme="1"/>
      <name val="Calibri"/>
    </font>
    <font>
      <b/>
      <sz val="12.0"/>
      <color rgb="FF000000"/>
      <name val="Calibri"/>
    </font>
    <font>
      <sz val="12.0"/>
      <color rgb="FF000000"/>
      <name val="Docs-Calibri"/>
    </font>
    <font>
      <sz val="12.0"/>
      <color rgb="FF000000"/>
      <name val="Calibri"/>
    </font>
    <font>
      <sz val="12.0"/>
      <color theme="1"/>
      <name val="Calibri"/>
    </font>
    <font>
      <sz val="12.0"/>
      <color rgb="FFFFFFFF"/>
      <name val="Calibri"/>
    </font>
    <font>
      <sz val="12.0"/>
      <color rgb="FFEA4335"/>
      <name val="Calibri"/>
    </font>
    <font>
      <color theme="1"/>
      <name val="Arial"/>
    </font>
    <font>
      <color theme="1"/>
      <name val="Arial"/>
      <scheme val="minor"/>
    </font>
    <font>
      <sz val="12.0"/>
      <color rgb="FF0000FF"/>
      <name val="Calibri"/>
    </font>
    <font>
      <u/>
      <sz val="12.0"/>
      <color rgb="FF0000FF"/>
      <name val="Calibri"/>
    </font>
    <font>
      <u/>
      <sz val="12.0"/>
      <color rgb="FF0000FF"/>
      <name val="Calibri"/>
    </font>
    <font>
      <u/>
      <sz val="12.0"/>
      <color rgb="FF000000"/>
      <name val="Calibri"/>
    </font>
    <font>
      <u/>
      <sz val="12.0"/>
      <color rgb="FF0000FF"/>
      <name val="Calibri"/>
    </font>
    <font>
      <u/>
      <sz val="12.0"/>
      <color rgb="FF0000FF"/>
      <name val="Calibri"/>
    </font>
    <font>
      <strike/>
      <sz val="12.0"/>
      <color rgb="FF000000"/>
      <name val="Calibri"/>
    </font>
    <font>
      <u/>
      <sz val="12.0"/>
      <color rgb="FF000000"/>
      <name val="Calibri"/>
    </font>
    <font>
      <strike/>
      <sz val="12.0"/>
      <color theme="1"/>
      <name val="Calibri"/>
    </font>
    <font>
      <sz val="12.0"/>
      <color rgb="FF3C4043"/>
      <name val="Calibri"/>
    </font>
    <font>
      <b/>
      <sz val="12.0"/>
      <color rgb="FF4285F4"/>
      <name val="Calibri"/>
    </font>
    <font>
      <u/>
      <sz val="12.0"/>
      <color rgb="FF0000FF"/>
      <name val="Calibri"/>
    </font>
    <font>
      <sz val="12.0"/>
      <color rgb="FF202124"/>
      <name val="Calibri"/>
    </font>
    <font>
      <u/>
      <sz val="12.0"/>
      <color rgb="FF0000FF"/>
      <name val="Calibri"/>
    </font>
    <font>
      <u/>
      <sz val="12.0"/>
      <color rgb="FF0000FF"/>
      <name val="Calibri"/>
    </font>
    <font>
      <u/>
      <sz val="12.0"/>
      <color rgb="FF1155CC"/>
      <name val="Calibri"/>
    </font>
    <font>
      <u/>
      <sz val="12.0"/>
      <color rgb="FF0000FF"/>
      <name val="Calibri"/>
    </font>
    <font>
      <sz val="12.0"/>
      <color rgb="FF000000"/>
      <name val="&quot;docs-Calibri&quot;"/>
    </font>
    <font>
      <u/>
      <sz val="12.0"/>
      <color rgb="FF0000FF"/>
      <name val="Calibri"/>
    </font>
    <font>
      <u/>
      <sz val="12.0"/>
      <color rgb="FF0000FF"/>
      <name val="Calibri"/>
    </font>
    <font>
      <u/>
      <sz val="12.0"/>
      <color rgb="FF0000FF"/>
      <name val="Calibri"/>
    </font>
    <font>
      <u/>
      <sz val="12.0"/>
      <color rgb="FF0000FF"/>
      <name val="Calibri"/>
    </font>
    <font>
      <b/>
      <sz val="12.0"/>
      <color rgb="FFFFFFFF"/>
      <name val="Arial"/>
    </font>
    <font>
      <sz val="12.0"/>
      <color theme="1"/>
      <name val="Arial"/>
    </font>
    <font/>
    <font>
      <b/>
      <sz val="14.0"/>
      <color theme="1"/>
      <name val="Calibri"/>
    </font>
    <font>
      <b/>
      <sz val="14.0"/>
      <color rgb="FFFFFFFF"/>
      <name val="Calibri"/>
    </font>
    <font>
      <sz val="14.0"/>
      <color theme="1"/>
      <name val="Calibri"/>
    </font>
    <font>
      <b/>
      <color theme="1"/>
      <name val="Arial"/>
    </font>
    <font>
      <b/>
      <color theme="1"/>
      <name val="Arial"/>
      <scheme val="minor"/>
    </font>
  </fonts>
  <fills count="19">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theme="0"/>
        <bgColor theme="0"/>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B7E1CD"/>
        <bgColor rgb="FFB7E1CD"/>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1155CC"/>
        <bgColor rgb="FF1155CC"/>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5" fontId="3" numFmtId="0" xfId="0" applyAlignment="1" applyFill="1" applyFont="1">
      <alignment horizontal="center" readingOrder="0" vertical="center"/>
    </xf>
    <xf borderId="0" fillId="0" fontId="4"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4" numFmtId="0" xfId="0" applyAlignment="1" applyFont="1">
      <alignment readingOrder="0" shrinkToFit="0" vertical="center" wrapText="1"/>
    </xf>
    <xf borderId="0" fillId="5" fontId="4" numFmtId="0" xfId="0" applyAlignment="1" applyFont="1">
      <alignment horizontal="center"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left" shrinkToFit="0" vertical="center" wrapText="1"/>
    </xf>
    <xf borderId="0" fillId="5" fontId="4" numFmtId="0" xfId="0" applyAlignment="1" applyFont="1">
      <alignment horizontal="center" shrinkToFit="0" vertical="center" wrapText="1"/>
    </xf>
    <xf borderId="0" fillId="0" fontId="4" numFmtId="0" xfId="0" applyAlignment="1" applyFont="1">
      <alignment horizontal="left" shrinkToFit="0" vertical="center" wrapText="1"/>
    </xf>
    <xf borderId="0" fillId="0" fontId="4" numFmtId="0" xfId="0" applyAlignment="1" applyFont="1">
      <alignment shrinkToFit="0" vertical="center" wrapText="1"/>
    </xf>
    <xf borderId="0" fillId="0" fontId="4" numFmtId="0" xfId="0" applyAlignment="1" applyFont="1">
      <alignment horizontal="center" readingOrder="0" shrinkToFit="0" vertical="center" wrapText="1"/>
    </xf>
    <xf borderId="0" fillId="0" fontId="5" numFmtId="0" xfId="0" applyAlignment="1" applyFont="1">
      <alignment readingOrder="0" shrinkToFit="0" vertical="bottom" wrapText="1"/>
    </xf>
    <xf borderId="0" fillId="0" fontId="4"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5"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5" numFmtId="0" xfId="0" applyAlignment="1" applyFont="1">
      <alignment shrinkToFit="0" vertical="bottom" wrapText="1"/>
    </xf>
    <xf borderId="0" fillId="5" fontId="4" numFmtId="0" xfId="0" applyAlignment="1" applyFont="1">
      <alignment horizontal="center" readingOrder="0" vertical="center"/>
    </xf>
    <xf borderId="0" fillId="0" fontId="4" numFmtId="11" xfId="0" applyAlignment="1" applyFont="1" applyNumberFormat="1">
      <alignment readingOrder="0" shrinkToFit="0" vertical="center" wrapText="1"/>
    </xf>
    <xf borderId="0" fillId="0" fontId="4" numFmtId="11" xfId="0" applyAlignment="1" applyFont="1" applyNumberFormat="1">
      <alignment horizontal="left" readingOrder="0" shrinkToFit="0" vertical="center" wrapText="1"/>
    </xf>
    <xf borderId="0" fillId="5" fontId="4" numFmtId="0" xfId="0" applyAlignment="1" applyFont="1">
      <alignment horizontal="left" shrinkToFit="0" vertical="center" wrapText="1"/>
    </xf>
    <xf borderId="0" fillId="0" fontId="4" numFmtId="0" xfId="0" applyAlignment="1" applyFont="1">
      <alignment horizontal="left"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6" fontId="5" numFmtId="0" xfId="0" applyAlignment="1" applyFill="1" applyFont="1">
      <alignment horizontal="center" shrinkToFit="0" vertical="center" wrapText="1"/>
    </xf>
    <xf borderId="0" fillId="0" fontId="5" numFmtId="0" xfId="0" applyAlignment="1" applyFont="1">
      <alignment vertical="center"/>
    </xf>
    <xf borderId="0" fillId="7" fontId="5" numFmtId="0" xfId="0" applyAlignment="1" applyFill="1" applyFont="1">
      <alignment horizontal="center" shrinkToFit="0" vertical="center" wrapText="1"/>
    </xf>
    <xf borderId="0" fillId="8" fontId="5" numFmtId="0" xfId="0" applyAlignment="1" applyFill="1" applyFont="1">
      <alignment horizontal="center" shrinkToFit="0" vertical="center" wrapText="1"/>
    </xf>
    <xf borderId="0" fillId="0" fontId="3" numFmtId="0" xfId="0" applyAlignment="1" applyFont="1">
      <alignment horizontal="center" readingOrder="0" vertical="center"/>
    </xf>
    <xf borderId="0" fillId="0" fontId="5" numFmtId="0" xfId="0" applyAlignment="1" applyFont="1">
      <alignment horizontal="center" shrinkToFit="0" vertical="center" wrapText="1"/>
    </xf>
    <xf borderId="0" fillId="5" fontId="4" numFmtId="0" xfId="0" applyAlignment="1" applyFont="1">
      <alignment readingOrder="0" shrinkToFit="0" vertical="center" wrapText="1"/>
    </xf>
    <xf borderId="0" fillId="5" fontId="4" numFmtId="0" xfId="0" applyAlignment="1" applyFont="1">
      <alignment shrinkToFit="0" vertical="center" wrapText="1"/>
    </xf>
    <xf borderId="0" fillId="0" fontId="7" numFmtId="0" xfId="0" applyAlignment="1" applyFont="1">
      <alignment horizontal="center" readingOrder="0" shrinkToFit="0" vertical="center" wrapText="1"/>
    </xf>
    <xf borderId="0" fillId="4" fontId="5" numFmtId="0" xfId="0" applyAlignment="1" applyFont="1">
      <alignment shrinkToFit="0" vertical="center" wrapText="1"/>
    </xf>
    <xf borderId="0" fillId="5" fontId="8" numFmtId="0" xfId="0" applyAlignment="1" applyFont="1">
      <alignment shrinkToFit="0" vertical="center" wrapText="1"/>
    </xf>
    <xf borderId="0" fillId="0" fontId="9" numFmtId="0" xfId="0" applyFont="1"/>
    <xf borderId="0" fillId="0" fontId="5" numFmtId="0" xfId="0" applyAlignment="1" applyFont="1">
      <alignment shrinkToFit="0" wrapText="1"/>
    </xf>
    <xf borderId="0" fillId="5" fontId="4" numFmtId="0" xfId="0" applyAlignment="1" applyFont="1">
      <alignment horizontal="center" readingOrder="0" shrinkToFit="0" vertical="center" wrapText="1"/>
    </xf>
    <xf borderId="0" fillId="5" fontId="5" numFmtId="0" xfId="0" applyAlignment="1" applyFont="1">
      <alignment shrinkToFit="0" wrapText="1"/>
    </xf>
    <xf borderId="0" fillId="9" fontId="5" numFmtId="0" xfId="0" applyAlignment="1" applyFill="1" applyFont="1">
      <alignment readingOrder="0" shrinkToFit="0" vertical="center" wrapText="1"/>
    </xf>
    <xf borderId="0" fillId="9" fontId="5" numFmtId="0" xfId="0" applyAlignment="1" applyFont="1">
      <alignment shrinkToFit="0" vertical="center" wrapText="1"/>
    </xf>
    <xf borderId="0" fillId="0" fontId="6" numFmtId="0" xfId="0" applyAlignment="1" applyFont="1">
      <alignment horizontal="center" shrinkToFit="0" vertical="center" wrapText="1"/>
    </xf>
    <xf borderId="0" fillId="9" fontId="5" numFmtId="0" xfId="0" applyAlignment="1" applyFont="1">
      <alignment readingOrder="0" shrinkToFit="0" vertical="center" wrapText="1"/>
    </xf>
    <xf borderId="0" fillId="0" fontId="9" numFmtId="0" xfId="0" applyAlignment="1" applyFont="1">
      <alignment vertical="center"/>
    </xf>
    <xf borderId="0" fillId="5" fontId="5" numFmtId="0" xfId="0" applyAlignment="1" applyFont="1">
      <alignment horizontal="center" shrinkToFit="0" vertical="center" wrapText="1"/>
    </xf>
    <xf borderId="0" fillId="5" fontId="5" numFmtId="0" xfId="0" applyAlignment="1" applyFont="1">
      <alignment shrinkToFit="0" vertical="center" wrapText="1"/>
    </xf>
    <xf borderId="0" fillId="5" fontId="10" numFmtId="0" xfId="0" applyAlignment="1" applyFont="1">
      <alignment readingOrder="0" shrinkToFit="0" vertical="center" wrapText="1"/>
    </xf>
    <xf borderId="0" fillId="9" fontId="5" numFmtId="0" xfId="0" applyAlignment="1" applyFont="1">
      <alignment readingOrder="0" shrinkToFit="0" vertical="center" wrapText="1"/>
    </xf>
    <xf borderId="0" fillId="5" fontId="11" numFmtId="0" xfId="0" applyAlignment="1" applyFont="1">
      <alignment readingOrder="0" shrinkToFit="0" vertical="center" wrapText="1"/>
    </xf>
    <xf borderId="0" fillId="5" fontId="5" numFmtId="0" xfId="0" applyAlignment="1" applyFont="1">
      <alignment shrinkToFit="0" vertical="center" wrapText="1"/>
    </xf>
    <xf borderId="0" fillId="5" fontId="5" numFmtId="0" xfId="0" applyAlignment="1" applyFont="1">
      <alignment vertical="center"/>
    </xf>
    <xf borderId="0" fillId="0" fontId="12" numFmtId="0" xfId="0" applyAlignment="1" applyFont="1">
      <alignment readingOrder="0" shrinkToFit="0" vertical="bottom" wrapText="1"/>
    </xf>
    <xf borderId="0" fillId="0" fontId="5" numFmtId="0" xfId="0" applyAlignment="1" applyFont="1">
      <alignment readingOrder="0" shrinkToFit="0" vertical="bottom" wrapText="1"/>
    </xf>
    <xf borderId="0" fillId="5" fontId="13" numFmtId="0" xfId="0" applyAlignment="1" applyFont="1">
      <alignment readingOrder="0" shrinkToFit="0" vertical="center" wrapText="1"/>
    </xf>
    <xf borderId="0" fillId="0" fontId="14" numFmtId="0" xfId="0" applyAlignment="1" applyFont="1">
      <alignment readingOrder="0" shrinkToFit="0" vertical="center" wrapText="1"/>
    </xf>
    <xf borderId="0" fillId="0" fontId="15" numFmtId="0" xfId="0" applyAlignment="1" applyFont="1">
      <alignment readingOrder="0" shrinkToFit="0" wrapText="1"/>
    </xf>
    <xf borderId="0" fillId="0" fontId="5" numFmtId="0" xfId="0" applyAlignment="1" applyFont="1">
      <alignment shrinkToFit="0" vertical="center" wrapText="1"/>
    </xf>
    <xf borderId="0" fillId="5" fontId="16" numFmtId="0" xfId="0" applyAlignment="1" applyFont="1">
      <alignment shrinkToFit="0" vertical="center" wrapText="1"/>
    </xf>
    <xf borderId="0" fillId="0" fontId="16" numFmtId="0" xfId="0" applyAlignment="1" applyFont="1">
      <alignment shrinkToFit="0" vertical="center" wrapText="1"/>
    </xf>
    <xf borderId="0" fillId="5" fontId="4" numFmtId="0" xfId="0" applyAlignment="1" applyFont="1">
      <alignment shrinkToFit="0" vertical="center" wrapText="1"/>
    </xf>
    <xf borderId="0" fillId="0" fontId="1" numFmtId="0" xfId="0" applyAlignment="1" applyFont="1">
      <alignment shrinkToFit="0" vertical="center" wrapText="1"/>
    </xf>
    <xf borderId="0" fillId="0" fontId="4" numFmtId="0" xfId="0" applyAlignment="1" applyFont="1">
      <alignment readingOrder="0" shrinkToFit="0" vertical="bottom" wrapText="1"/>
    </xf>
    <xf borderId="0" fillId="10" fontId="5" numFmtId="0" xfId="0" applyAlignment="1" applyFill="1" applyFont="1">
      <alignment shrinkToFit="0" vertical="center" wrapText="1"/>
    </xf>
    <xf borderId="0" fillId="0" fontId="17"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shrinkToFit="0" wrapText="1"/>
    </xf>
    <xf borderId="0" fillId="5" fontId="5" numFmtId="0" xfId="0" applyAlignment="1" applyFont="1">
      <alignment horizontal="center" shrinkToFit="0" wrapText="1"/>
    </xf>
    <xf borderId="0" fillId="0" fontId="18" numFmtId="0" xfId="0" applyAlignment="1" applyFont="1">
      <alignment shrinkToFit="0" vertical="center" wrapText="1"/>
    </xf>
    <xf borderId="0" fillId="0" fontId="5" numFmtId="0" xfId="0" applyAlignment="1" applyFont="1">
      <alignment vertical="center"/>
    </xf>
    <xf borderId="0" fillId="0" fontId="4" numFmtId="0" xfId="0" applyAlignment="1" applyFont="1">
      <alignment horizontal="center" readingOrder="0" shrinkToFit="0" vertical="center" wrapText="1"/>
    </xf>
    <xf borderId="0" fillId="11" fontId="4" numFmtId="0" xfId="0" applyAlignment="1" applyFill="1" applyFont="1">
      <alignment shrinkToFit="0" vertical="center" wrapText="1"/>
    </xf>
    <xf borderId="0" fillId="0" fontId="16" numFmtId="0" xfId="0" applyAlignment="1" applyFont="1">
      <alignment horizontal="left" readingOrder="0" shrinkToFit="0" vertical="center" wrapText="1"/>
    </xf>
    <xf borderId="0" fillId="0" fontId="19" numFmtId="0" xfId="0" applyAlignment="1" applyFont="1">
      <alignment readingOrder="0" shrinkToFit="0" vertical="center" wrapText="1"/>
    </xf>
    <xf borderId="0" fillId="11" fontId="4"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0" fontId="8" numFmtId="0" xfId="0" applyAlignment="1" applyFont="1">
      <alignment shrinkToFit="0" vertical="center"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shrinkToFit="0" vertical="center" wrapText="1"/>
    </xf>
    <xf borderId="0" fillId="5" fontId="5" numFmtId="0" xfId="0" applyAlignment="1" applyFont="1">
      <alignment horizontal="center" shrinkToFit="0" wrapText="1"/>
    </xf>
    <xf borderId="0" fillId="0" fontId="5" numFmtId="0" xfId="0" applyAlignment="1" applyFont="1">
      <alignment readingOrder="0" shrinkToFit="0" wrapText="1"/>
    </xf>
    <xf borderId="0" fillId="0" fontId="8" numFmtId="0" xfId="0" applyAlignment="1" applyFont="1">
      <alignment vertical="center"/>
    </xf>
    <xf borderId="0" fillId="0" fontId="4" numFmtId="0" xfId="0" applyAlignment="1" applyFont="1">
      <alignment readingOrder="0" vertical="center"/>
    </xf>
    <xf borderId="0" fillId="6" fontId="5" numFmtId="0" xfId="0" applyAlignment="1" applyFont="1">
      <alignment horizontal="center" readingOrder="0" shrinkToFit="0" vertical="center" wrapText="1"/>
    </xf>
    <xf borderId="0" fillId="0" fontId="5" numFmtId="0" xfId="0" applyAlignment="1" applyFont="1">
      <alignment horizontal="center" vertical="center"/>
    </xf>
    <xf borderId="0" fillId="5" fontId="5" numFmtId="0" xfId="0" applyAlignment="1" applyFont="1">
      <alignment horizontal="center" readingOrder="0" shrinkToFit="0" vertical="center" wrapText="1"/>
    </xf>
    <xf borderId="0" fillId="5" fontId="5" numFmtId="0" xfId="0" applyAlignment="1" applyFont="1">
      <alignment shrinkToFit="0" vertical="center" wrapText="1"/>
    </xf>
    <xf borderId="0" fillId="5" fontId="5" numFmtId="0" xfId="0" applyAlignment="1" applyFont="1">
      <alignment readingOrder="0" shrinkToFit="0" vertical="center" wrapText="1"/>
    </xf>
    <xf borderId="0" fillId="0" fontId="5" numFmtId="0" xfId="0" applyAlignment="1" applyFont="1">
      <alignment shrinkToFit="0" vertical="center" wrapText="1"/>
    </xf>
    <xf borderId="0" fillId="0" fontId="20"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vertical="center"/>
    </xf>
    <xf borderId="0" fillId="5" fontId="5" numFmtId="0" xfId="0" applyAlignment="1" applyFont="1">
      <alignment vertical="center"/>
    </xf>
    <xf borderId="0" fillId="0" fontId="21" numFmtId="0" xfId="0" applyAlignment="1" applyFont="1">
      <alignment shrinkToFit="0" vertical="bottom" wrapText="1"/>
    </xf>
    <xf borderId="0" fillId="5" fontId="4" numFmtId="0" xfId="0" applyAlignment="1" applyFont="1">
      <alignment horizontal="left" readingOrder="0" vertical="center"/>
    </xf>
    <xf borderId="0" fillId="4"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bottom" wrapText="1"/>
    </xf>
    <xf borderId="0" fillId="6" fontId="5" numFmtId="0" xfId="0" applyAlignment="1" applyFont="1">
      <alignment horizontal="center" shrinkToFit="0" vertical="center" wrapText="1"/>
    </xf>
    <xf borderId="0" fillId="0" fontId="10" numFmtId="0" xfId="0" applyAlignment="1" applyFont="1">
      <alignment readingOrder="0" shrinkToFit="0" vertical="center" wrapText="1"/>
    </xf>
    <xf borderId="0" fillId="7" fontId="5" numFmtId="0" xfId="0" applyAlignment="1" applyFont="1">
      <alignment horizontal="center" shrinkToFit="0" vertical="center" wrapText="1"/>
    </xf>
    <xf borderId="0" fillId="0" fontId="8" numFmtId="0" xfId="0" applyAlignment="1" applyFont="1">
      <alignment vertical="center"/>
    </xf>
    <xf borderId="0" fillId="0" fontId="5" numFmtId="0" xfId="0" applyAlignment="1" applyFont="1">
      <alignment horizontal="left" shrinkToFit="0" vertical="center" wrapText="1"/>
    </xf>
    <xf borderId="0" fillId="0" fontId="22" numFmtId="0" xfId="0" applyAlignment="1" applyFont="1">
      <alignment readingOrder="0" shrinkToFit="0" vertical="center" wrapText="1"/>
    </xf>
    <xf borderId="0" fillId="0" fontId="7" numFmtId="0" xfId="0" applyAlignment="1" applyFont="1">
      <alignment horizontal="center"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3" fillId="4" fontId="1" numFmtId="0" xfId="0" applyAlignment="1" applyBorder="1" applyFont="1">
      <alignment horizontal="center" shrinkToFit="0" vertical="center" wrapText="1"/>
    </xf>
    <xf borderId="0" fillId="12" fontId="5" numFmtId="0" xfId="0" applyAlignment="1" applyFill="1" applyFont="1">
      <alignment horizontal="center" shrinkToFit="0" vertical="center" wrapText="1"/>
    </xf>
    <xf borderId="0" fillId="3" fontId="5" numFmtId="0" xfId="0" applyAlignment="1" applyFont="1">
      <alignment horizontal="center" shrinkToFit="0" vertical="center" wrapText="1"/>
    </xf>
    <xf borderId="0" fillId="11" fontId="5" numFmtId="0" xfId="0" applyAlignment="1" applyFont="1">
      <alignment horizontal="center" shrinkToFit="0" vertical="center" wrapText="1"/>
    </xf>
    <xf borderId="0" fillId="13" fontId="5" numFmtId="0" xfId="0" applyAlignment="1" applyFill="1" applyFont="1">
      <alignment horizontal="center" shrinkToFit="0" vertical="center" wrapText="1"/>
    </xf>
    <xf borderId="1" fillId="0" fontId="5" numFmtId="0" xfId="0" applyAlignment="1" applyBorder="1" applyFont="1">
      <alignment readingOrder="0" shrinkToFit="0" vertical="center" wrapText="1"/>
    </xf>
    <xf borderId="3" fillId="0" fontId="5" numFmtId="0" xfId="0" applyAlignment="1" applyBorder="1" applyFont="1">
      <alignment horizontal="center" readingOrder="0" shrinkToFit="0" vertical="center" wrapText="1"/>
    </xf>
    <xf borderId="0" fillId="0" fontId="5" numFmtId="0" xfId="0" applyAlignment="1" applyFont="1">
      <alignment readingOrder="0" shrinkToFit="0" vertical="center" wrapText="1"/>
    </xf>
    <xf borderId="3" fillId="0" fontId="23" numFmtId="0" xfId="0" applyAlignment="1" applyBorder="1" applyFont="1">
      <alignment readingOrder="0" shrinkToFit="0" vertical="center" wrapText="1"/>
    </xf>
    <xf borderId="3" fillId="0" fontId="24" numFmtId="0" xfId="0" applyAlignment="1" applyBorder="1" applyFont="1">
      <alignment readingOrder="0" shrinkToFit="0" vertical="center" wrapText="1"/>
    </xf>
    <xf borderId="3" fillId="11" fontId="5" numFmtId="0" xfId="0" applyAlignment="1" applyBorder="1" applyFont="1">
      <alignment horizontal="center" readingOrder="0" shrinkToFit="0" vertical="center" wrapText="1"/>
    </xf>
    <xf borderId="3" fillId="0" fontId="25" numFmtId="0" xfId="0" applyAlignment="1" applyBorder="1" applyFont="1">
      <alignment readingOrder="0" shrinkToFit="0" vertical="center" wrapText="1"/>
    </xf>
    <xf borderId="0" fillId="0" fontId="5" numFmtId="164" xfId="0" applyAlignment="1" applyFont="1" applyNumberFormat="1">
      <alignment horizontal="center" shrinkToFit="0" vertical="center" wrapText="1"/>
    </xf>
    <xf borderId="0" fillId="0" fontId="26" numFmtId="0" xfId="0" applyAlignment="1" applyFont="1">
      <alignment readingOrder="0" shrinkToFit="0" vertical="center" wrapText="1"/>
    </xf>
    <xf borderId="0" fillId="0" fontId="5" numFmtId="164" xfId="0" applyAlignment="1" applyFont="1" applyNumberFormat="1">
      <alignment horizontal="center" readingOrder="0" shrinkToFit="0" vertical="center" wrapText="1"/>
    </xf>
    <xf borderId="0" fillId="0" fontId="5" numFmtId="0" xfId="0" applyAlignment="1" applyFont="1">
      <alignment readingOrder="0" shrinkToFit="0" vertical="center" wrapText="1"/>
    </xf>
    <xf borderId="0" fillId="0" fontId="4" numFmtId="0" xfId="0" applyAlignment="1" applyFont="1">
      <alignment horizontal="center" readingOrder="0" vertical="center"/>
    </xf>
    <xf borderId="0" fillId="0" fontId="5" numFmtId="20" xfId="0" applyAlignment="1" applyFont="1" applyNumberFormat="1">
      <alignment readingOrder="0" shrinkToFit="0" vertical="center" wrapText="1"/>
    </xf>
    <xf borderId="0" fillId="0" fontId="27" numFmtId="0" xfId="0" applyAlignment="1" applyFont="1">
      <alignment horizontal="center" readingOrder="0" vertical="center"/>
    </xf>
    <xf borderId="0" fillId="0" fontId="28" numFmtId="0" xfId="0" applyAlignment="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10"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29" numFmtId="0" xfId="0" applyAlignment="1" applyBorder="1" applyFont="1">
      <alignment readingOrder="0" shrinkToFit="0" vertical="center" wrapText="1"/>
    </xf>
    <xf borderId="0" fillId="0" fontId="8" numFmtId="0" xfId="0" applyAlignment="1" applyFont="1">
      <alignment readingOrder="0" vertical="center"/>
    </xf>
    <xf borderId="1" fillId="0" fontId="5" numFmtId="0" xfId="0" applyAlignment="1" applyBorder="1" applyFont="1">
      <alignment shrinkToFit="0" vertical="center" wrapText="1"/>
    </xf>
    <xf borderId="1" fillId="0" fontId="5" numFmtId="20" xfId="0" applyAlignment="1" applyBorder="1" applyFont="1" applyNumberFormat="1">
      <alignment readingOrder="0" shrinkToFit="0" vertical="center" wrapText="1"/>
    </xf>
    <xf borderId="1" fillId="0" fontId="5"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1" fillId="0" fontId="30" numFmtId="0" xfId="0" applyAlignment="1" applyBorder="1" applyFont="1">
      <alignment horizontal="left" readingOrder="0" shrinkToFit="0" vertical="center" wrapText="1"/>
    </xf>
    <xf borderId="1" fillId="0" fontId="31"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5" numFmtId="0" xfId="0" applyAlignment="1" applyFont="1">
      <alignment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0" fillId="14" fontId="32" numFmtId="0" xfId="0" applyAlignment="1" applyFill="1" applyFont="1">
      <alignment horizontal="center" vertical="center"/>
    </xf>
    <xf borderId="4" fillId="14" fontId="32" numFmtId="0" xfId="0" applyAlignment="1" applyBorder="1" applyFont="1">
      <alignment horizontal="center" vertical="center"/>
    </xf>
    <xf borderId="4" fillId="14" fontId="32" numFmtId="0" xfId="0" applyAlignment="1" applyBorder="1" applyFont="1">
      <alignment horizontal="center" shrinkToFit="0" vertical="center" wrapText="1"/>
    </xf>
    <xf borderId="4" fillId="10" fontId="33" numFmtId="0" xfId="0" applyAlignment="1" applyBorder="1" applyFont="1">
      <alignment horizontal="center" readingOrder="0" shrinkToFit="0" vertical="center" wrapText="1"/>
    </xf>
    <xf borderId="4" fillId="10" fontId="33" numFmtId="0" xfId="0" applyAlignment="1" applyBorder="1" applyFont="1">
      <alignment horizontal="center" readingOrder="0" vertical="center"/>
    </xf>
    <xf borderId="4" fillId="10" fontId="33" numFmtId="0" xfId="0" applyAlignment="1" applyBorder="1" applyFont="1">
      <alignment horizontal="left" readingOrder="0" shrinkToFit="0" vertical="center" wrapText="1"/>
    </xf>
    <xf borderId="4" fillId="15" fontId="33" numFmtId="0" xfId="0" applyAlignment="1" applyBorder="1" applyFill="1" applyFont="1">
      <alignment horizontal="center" readingOrder="0" shrinkToFit="0" vertical="center" wrapText="1"/>
    </xf>
    <xf borderId="4" fillId="15" fontId="33" numFmtId="0" xfId="0" applyAlignment="1" applyBorder="1" applyFont="1">
      <alignment horizontal="center" readingOrder="0" vertical="center"/>
    </xf>
    <xf borderId="4" fillId="15" fontId="33" numFmtId="0" xfId="0" applyAlignment="1" applyBorder="1" applyFont="1">
      <alignment horizontal="left" readingOrder="0" shrinkToFit="0" vertical="center" wrapText="1"/>
    </xf>
    <xf borderId="4" fillId="16" fontId="33" numFmtId="0" xfId="0" applyAlignment="1" applyBorder="1" applyFill="1" applyFont="1">
      <alignment horizontal="center" readingOrder="0" shrinkToFit="0" vertical="center" wrapText="1"/>
    </xf>
    <xf borderId="4" fillId="16" fontId="33" numFmtId="0" xfId="0" applyAlignment="1" applyBorder="1" applyFont="1">
      <alignment horizontal="center" readingOrder="0" vertical="center"/>
    </xf>
    <xf borderId="4" fillId="16" fontId="33" numFmtId="0" xfId="0" applyAlignment="1" applyBorder="1" applyFont="1">
      <alignment horizontal="left" readingOrder="0" shrinkToFit="0" vertical="center" wrapText="1"/>
    </xf>
    <xf borderId="4" fillId="17" fontId="33" numFmtId="0" xfId="0" applyAlignment="1" applyBorder="1" applyFill="1" applyFont="1">
      <alignment horizontal="center" readingOrder="0" shrinkToFit="0" vertical="center" wrapText="1"/>
    </xf>
    <xf borderId="4" fillId="17" fontId="33" numFmtId="0" xfId="0" applyAlignment="1" applyBorder="1" applyFont="1">
      <alignment horizontal="left" readingOrder="0" shrinkToFit="0" vertical="center" wrapText="1"/>
    </xf>
    <xf borderId="4" fillId="13" fontId="33" numFmtId="0" xfId="0" applyAlignment="1" applyBorder="1" applyFont="1">
      <alignment horizontal="center" readingOrder="0" shrinkToFit="0" vertical="center" wrapText="1"/>
    </xf>
    <xf borderId="4" fillId="13" fontId="33" numFmtId="0" xfId="0" applyAlignment="1" applyBorder="1" applyFont="1">
      <alignment horizontal="center" readingOrder="0" vertical="center"/>
    </xf>
    <xf borderId="4" fillId="13" fontId="33" numFmtId="0" xfId="0" applyAlignment="1" applyBorder="1" applyFont="1">
      <alignment readingOrder="0" shrinkToFit="0" vertical="center" wrapText="1"/>
    </xf>
    <xf borderId="4" fillId="0" fontId="8" numFmtId="0" xfId="0" applyAlignment="1" applyBorder="1" applyFont="1">
      <alignment vertical="center"/>
    </xf>
    <xf borderId="5" fillId="14" fontId="32" numFmtId="0" xfId="0" applyAlignment="1" applyBorder="1" applyFont="1">
      <alignment horizontal="center" vertical="center"/>
    </xf>
    <xf borderId="6" fillId="0" fontId="34" numFmtId="0" xfId="0" applyBorder="1" applyFont="1"/>
    <xf borderId="7" fillId="0" fontId="34" numFmtId="0" xfId="0" applyBorder="1" applyFont="1"/>
    <xf borderId="4" fillId="14" fontId="32" numFmtId="0" xfId="0" applyAlignment="1" applyBorder="1" applyFont="1">
      <alignment horizontal="center" vertical="center"/>
    </xf>
    <xf borderId="4" fillId="0" fontId="33" numFmtId="0" xfId="0" applyAlignment="1" applyBorder="1" applyFont="1">
      <alignment vertical="center"/>
    </xf>
    <xf borderId="4" fillId="0" fontId="33" numFmtId="0" xfId="0" applyAlignment="1" applyBorder="1" applyFont="1">
      <alignment shrinkToFit="0" vertical="center" wrapText="1"/>
    </xf>
    <xf borderId="4" fillId="12" fontId="33" numFmtId="0" xfId="0" applyAlignment="1" applyBorder="1" applyFont="1">
      <alignment horizontal="center" shrinkToFit="0" vertical="center" wrapText="1"/>
    </xf>
    <xf borderId="4" fillId="12" fontId="33" numFmtId="0" xfId="0" applyAlignment="1" applyBorder="1" applyFont="1">
      <alignment shrinkToFit="0" vertical="center" wrapText="1"/>
    </xf>
    <xf borderId="4" fillId="3" fontId="33" numFmtId="0" xfId="0" applyAlignment="1" applyBorder="1" applyFont="1">
      <alignment horizontal="center" shrinkToFit="0" vertical="center" wrapText="1"/>
    </xf>
    <xf borderId="4" fillId="3" fontId="33" numFmtId="0" xfId="0" applyAlignment="1" applyBorder="1" applyFont="1">
      <alignment shrinkToFit="0" vertical="center" wrapText="1"/>
    </xf>
    <xf borderId="4" fillId="11" fontId="33" numFmtId="0" xfId="0" applyAlignment="1" applyBorder="1" applyFont="1">
      <alignment horizontal="center" shrinkToFit="0" vertical="center" wrapText="1"/>
    </xf>
    <xf borderId="4" fillId="11" fontId="33" numFmtId="0" xfId="0" applyAlignment="1" applyBorder="1" applyFont="1">
      <alignment shrinkToFit="0" vertical="center" wrapText="1"/>
    </xf>
    <xf borderId="4" fillId="13" fontId="33" numFmtId="0" xfId="0" applyAlignment="1" applyBorder="1" applyFont="1">
      <alignment horizontal="center" shrinkToFit="0" vertical="center" wrapText="1"/>
    </xf>
    <xf borderId="4" fillId="13" fontId="33" numFmtId="0" xfId="0" applyAlignment="1" applyBorder="1" applyFont="1">
      <alignment shrinkToFit="0" vertical="center" wrapText="1"/>
    </xf>
    <xf borderId="5" fillId="10" fontId="35" numFmtId="0" xfId="0" applyAlignment="1" applyBorder="1" applyFont="1">
      <alignment horizontal="center" vertical="bottom"/>
    </xf>
    <xf borderId="0" fillId="0" fontId="8" numFmtId="0" xfId="0" applyAlignment="1" applyFont="1">
      <alignment vertical="bottom"/>
    </xf>
    <xf borderId="5" fillId="18" fontId="36" numFmtId="165" xfId="0" applyAlignment="1" applyBorder="1" applyFill="1" applyFont="1" applyNumberFormat="1">
      <alignment horizontal="center" vertical="bottom"/>
    </xf>
    <xf borderId="5" fillId="18" fontId="36" numFmtId="165" xfId="0" applyAlignment="1" applyBorder="1" applyFont="1" applyNumberFormat="1">
      <alignment horizontal="center" readingOrder="0" vertical="bottom"/>
    </xf>
    <xf borderId="4" fillId="18" fontId="36" numFmtId="0" xfId="0" applyAlignment="1" applyBorder="1" applyFont="1">
      <alignment readingOrder="0" vertical="bottom"/>
    </xf>
    <xf borderId="4" fillId="0" fontId="37" numFmtId="0" xfId="0" applyAlignment="1" applyBorder="1" applyFont="1">
      <alignment horizontal="right" vertical="bottom"/>
    </xf>
    <xf borderId="4" fillId="0" fontId="37" numFmtId="166" xfId="0" applyAlignment="1" applyBorder="1" applyFont="1" applyNumberFormat="1">
      <alignment horizontal="right" vertical="bottom"/>
    </xf>
    <xf borderId="4" fillId="10" fontId="37" numFmtId="0" xfId="0" applyAlignment="1" applyBorder="1" applyFont="1">
      <alignment horizontal="center" readingOrder="0" shrinkToFit="0" vertical="bottom" wrapText="0"/>
    </xf>
    <xf borderId="4" fillId="0" fontId="37" numFmtId="9" xfId="0" applyAlignment="1" applyBorder="1" applyFont="1" applyNumberFormat="1">
      <alignment horizontal="right" shrinkToFit="0" vertical="bottom" wrapText="0"/>
    </xf>
    <xf borderId="4" fillId="18" fontId="36" numFmtId="0" xfId="0" applyAlignment="1" applyBorder="1" applyFont="1">
      <alignment vertical="bottom"/>
    </xf>
    <xf borderId="4" fillId="0" fontId="37" numFmtId="9" xfId="0" applyAlignment="1" applyBorder="1" applyFont="1" applyNumberFormat="1">
      <alignment horizontal="right" shrinkToFit="0" vertical="bottom" wrapText="0"/>
    </xf>
    <xf borderId="4" fillId="18" fontId="36" numFmtId="0" xfId="0" applyAlignment="1" applyBorder="1" applyFont="1">
      <alignment vertical="bottom"/>
    </xf>
    <xf borderId="4" fillId="10" fontId="37" numFmtId="166" xfId="0" applyAlignment="1" applyBorder="1" applyFont="1" applyNumberFormat="1">
      <alignment horizontal="right" vertical="bottom"/>
    </xf>
    <xf borderId="4" fillId="10" fontId="37" numFmtId="0" xfId="0" applyAlignment="1" applyBorder="1" applyFont="1">
      <alignment horizontal="center" shrinkToFit="0" vertical="bottom" wrapText="0"/>
    </xf>
    <xf borderId="4" fillId="10" fontId="37"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5" xfId="0" applyAlignment="1" applyFont="1" applyNumberFormat="1">
      <alignment vertical="bottom"/>
    </xf>
    <xf borderId="0" fillId="0" fontId="8" numFmtId="165" xfId="0" applyAlignment="1" applyFont="1" applyNumberFormat="1">
      <alignment horizontal="right" vertical="bottom"/>
    </xf>
    <xf borderId="0" fillId="0" fontId="8" numFmtId="165" xfId="0" applyAlignment="1" applyFont="1" applyNumberFormat="1">
      <alignment horizontal="center" vertical="bottom"/>
    </xf>
    <xf borderId="5" fillId="10" fontId="35" numFmtId="10" xfId="0" applyAlignment="1" applyBorder="1" applyFont="1" applyNumberFormat="1">
      <alignment horizontal="center" vertical="bottom"/>
    </xf>
    <xf borderId="4" fillId="0" fontId="37" numFmtId="10" xfId="0" applyAlignment="1" applyBorder="1" applyFont="1" applyNumberFormat="1">
      <alignment horizontal="right" vertical="bottom"/>
    </xf>
    <xf borderId="4" fillId="0" fontId="37" numFmtId="0" xfId="0" applyAlignment="1" applyBorder="1" applyFont="1">
      <alignment horizontal="right" vertical="bottom"/>
    </xf>
    <xf borderId="4" fillId="10" fontId="8" numFmtId="9" xfId="0" applyAlignment="1" applyBorder="1" applyFont="1" applyNumberFormat="1">
      <alignment shrinkToFit="0" vertical="bottom" wrapText="0"/>
    </xf>
    <xf borderId="4" fillId="10"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4" fillId="10" fontId="37" numFmtId="0" xfId="0" applyAlignment="1" applyBorder="1" applyFont="1">
      <alignment horizontal="center" shrinkToFit="0" vertical="bottom" wrapText="0"/>
    </xf>
    <xf borderId="4" fillId="0" fontId="8" numFmtId="9" xfId="0" applyAlignment="1" applyBorder="1" applyFont="1" applyNumberFormat="1">
      <alignment shrinkToFit="0" vertical="bottom" wrapText="0"/>
    </xf>
    <xf borderId="4" fillId="0" fontId="8" numFmtId="0" xfId="0" applyAlignment="1" applyBorder="1" applyFont="1">
      <alignment vertical="bottom"/>
    </xf>
    <xf borderId="7" fillId="0" fontId="8" numFmtId="0" xfId="0" applyAlignment="1" applyBorder="1" applyFont="1">
      <alignment vertical="bottom"/>
    </xf>
    <xf borderId="7" fillId="6" fontId="38" numFmtId="0" xfId="0" applyAlignment="1" applyBorder="1" applyFont="1">
      <alignment horizontal="center" vertical="bottom"/>
    </xf>
    <xf borderId="7" fillId="6" fontId="38" numFmtId="0" xfId="0" applyAlignment="1" applyBorder="1" applyFont="1">
      <alignment horizontal="center" vertical="bottom"/>
    </xf>
    <xf borderId="8" fillId="6" fontId="8" numFmtId="0" xfId="0" applyAlignment="1" applyBorder="1" applyFont="1">
      <alignment vertical="bottom"/>
    </xf>
    <xf borderId="9" fillId="6" fontId="8" numFmtId="0" xfId="0" applyAlignment="1" applyBorder="1" applyFont="1">
      <alignment vertical="bottom"/>
    </xf>
    <xf borderId="9" fillId="0" fontId="8" numFmtId="0" xfId="0" applyAlignment="1" applyBorder="1" applyFont="1">
      <alignment horizontal="center" vertical="bottom"/>
    </xf>
    <xf borderId="9" fillId="6" fontId="8" numFmtId="0" xfId="0" applyAlignment="1" applyBorder="1" applyFont="1">
      <alignment vertical="bottom"/>
    </xf>
    <xf borderId="0" fillId="12" fontId="9" numFmtId="0" xfId="0" applyAlignment="1" applyFont="1">
      <alignment horizontal="center"/>
    </xf>
    <xf borderId="0" fillId="12" fontId="39" numFmtId="0" xfId="0" applyAlignment="1" applyFont="1">
      <alignment horizontal="center"/>
    </xf>
    <xf borderId="0" fillId="12" fontId="39" numFmtId="0" xfId="0" applyAlignment="1" applyFont="1">
      <alignment horizontal="center" readingOrder="0"/>
    </xf>
    <xf borderId="0" fillId="0" fontId="9" numFmtId="0" xfId="0" applyAlignment="1" applyFont="1">
      <alignment horizontal="center"/>
    </xf>
    <xf borderId="0" fillId="0" fontId="9" numFmtId="0" xfId="0" applyAlignment="1" applyFont="1">
      <alignment horizontal="center" shrinkToFit="0" wrapText="0"/>
    </xf>
    <xf borderId="0" fillId="0" fontId="9" numFmtId="0" xfId="0" applyAlignment="1" applyFont="1">
      <alignment shrinkToFit="0" wrapText="0"/>
    </xf>
  </cellXfs>
  <cellStyles count="1">
    <cellStyle xfId="0" name="Normal" builtinId="0"/>
  </cellStyles>
  <dxfs count="23">
    <dxf>
      <font/>
      <fill>
        <patternFill patternType="solid">
          <fgColor rgb="FFCFE2F3"/>
          <bgColor rgb="FFCFE2F3"/>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none"/>
      </fill>
      <border/>
    </dxf>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lueberry-assets.oneclick.es/M2_EyP_6b_1.png" TargetMode="External"/><Relationship Id="rId20" Type="http://schemas.openxmlformats.org/officeDocument/2006/relationships/hyperlink" Target="https://blueberry-assets.oneclick.es/M2_NyO_19a_8.svg" TargetMode="External"/><Relationship Id="rId42" Type="http://schemas.openxmlformats.org/officeDocument/2006/relationships/hyperlink" Target="https://blueberry-assets.oneclick.es/M2_EyP_6b_3.png" TargetMode="External"/><Relationship Id="rId41" Type="http://schemas.openxmlformats.org/officeDocument/2006/relationships/hyperlink" Target="https://blueberry-assets.oneclick.es/M2_EyP_6b_2.png" TargetMode="External"/><Relationship Id="rId22" Type="http://schemas.openxmlformats.org/officeDocument/2006/relationships/hyperlink" Target="http://drive.google.com/uc?export=view&amp;id=1FEsxCetrqHtDjOumV7Hxd1fyw7V-WAf8" TargetMode="External"/><Relationship Id="rId44" Type="http://schemas.openxmlformats.org/officeDocument/2006/relationships/hyperlink" Target="https://blueberry-assets.oneclick.es/M2_EyP_6b_2.png" TargetMode="External"/><Relationship Id="rId21" Type="http://schemas.openxmlformats.org/officeDocument/2006/relationships/hyperlink" Target="https://blueberry-assets.oneclick.es/M2_NyO_19a_10.svg" TargetMode="External"/><Relationship Id="rId43" Type="http://schemas.openxmlformats.org/officeDocument/2006/relationships/hyperlink" Target="https://blueberry-assets.oneclick.es/M2_EyP_6b_1.png" TargetMode="External"/><Relationship Id="rId24" Type="http://schemas.openxmlformats.org/officeDocument/2006/relationships/hyperlink" Target="http://drive.google.com/uc?export=view&amp;id=1cNytGtweSQiDtxMV-KeQ9QIDSuPOIm-K" TargetMode="External"/><Relationship Id="rId46" Type="http://schemas.openxmlformats.org/officeDocument/2006/relationships/drawing" Target="../drawings/drawing1.xml"/><Relationship Id="rId23" Type="http://schemas.openxmlformats.org/officeDocument/2006/relationships/hyperlink" Target="http://drive.google.com/uc?export=view&amp;id=1yjERuGgHJyRPBtjIt5iAKgKJ9-4uav8D" TargetMode="External"/><Relationship Id="rId45" Type="http://schemas.openxmlformats.org/officeDocument/2006/relationships/hyperlink" Target="https://blueberry-assets.oneclick.es/M2_EyP_6b_3.png" TargetMode="External"/><Relationship Id="rId1" Type="http://schemas.openxmlformats.org/officeDocument/2006/relationships/comments" Target="../comments1.xml"/><Relationship Id="rId2" Type="http://schemas.openxmlformats.org/officeDocument/2006/relationships/hyperlink" Target="https://drive.google.com/file/d/1qo4YiKPHZSp1eIwHAntDrGNza9_U24Nf/view?usp=share_link" TargetMode="External"/><Relationship Id="rId3" Type="http://schemas.openxmlformats.org/officeDocument/2006/relationships/hyperlink" Target="https://drive.google.com/file/d/1b4XM74ilzeItnybDzE_ir-Y2oAqY75uB/view?usp=share_link" TargetMode="External"/><Relationship Id="rId4" Type="http://schemas.openxmlformats.org/officeDocument/2006/relationships/hyperlink" Target="https://drive.google.com/file/d/1qo4YiKPHZSp1eIwHAntDrGNza9_U24Nf/view?usp=share_link" TargetMode="External"/><Relationship Id="rId9" Type="http://schemas.openxmlformats.org/officeDocument/2006/relationships/hyperlink" Target="https://blueberry-assets.oneclick.es/suma_vertical_6cifras.png" TargetMode="External"/><Relationship Id="rId26" Type="http://schemas.openxmlformats.org/officeDocument/2006/relationships/hyperlink" Target="http://drive.google.com/uc?export=view&amp;id=1452aIVGY7IsFcfmGGjePkKssX-AntTUn" TargetMode="External"/><Relationship Id="rId25" Type="http://schemas.openxmlformats.org/officeDocument/2006/relationships/hyperlink" Target="http://drive.google.com/uc?export=view&amp;id=1N2hoho_mM7kiiGUMrPqnlDdBQrp28yRM" TargetMode="External"/><Relationship Id="rId47" Type="http://schemas.openxmlformats.org/officeDocument/2006/relationships/vmlDrawing" Target="../drawings/vmlDrawing1.vml"/><Relationship Id="rId28" Type="http://schemas.openxmlformats.org/officeDocument/2006/relationships/hyperlink" Target="http://drive.google.com/uc?export=view&amp;id=1Iy_b2fP5UnM1eUtQxNzJM9NxSuoCQAXU" TargetMode="External"/><Relationship Id="rId27" Type="http://schemas.openxmlformats.org/officeDocument/2006/relationships/hyperlink" Target="http://drive.google.com/uc?export=view&amp;id=1qZOchZKPkdMLIgliLVfTuJ6SjQ12Xrsz" TargetMode="External"/><Relationship Id="rId5" Type="http://schemas.openxmlformats.org/officeDocument/2006/relationships/hyperlink" Target="https://drive.google.com/file/d/1b4XM74ilzeItnybDzE_ir-Y2oAqY75uB/view?usp=share_link" TargetMode="External"/><Relationship Id="rId6" Type="http://schemas.openxmlformats.org/officeDocument/2006/relationships/hyperlink" Target="https://drive.google.com/file/d/1qo4YiKPHZSp1eIwHAntDrGNza9_U24Nf/view?usp=share_link" TargetMode="External"/><Relationship Id="rId29" Type="http://schemas.openxmlformats.org/officeDocument/2006/relationships/hyperlink" Target="http://drive.google.com/uc?export=view&amp;id=1Iu6o0gJy7v2t09ddMxVXBiKSBIelCCoT" TargetMode="External"/><Relationship Id="rId7" Type="http://schemas.openxmlformats.org/officeDocument/2006/relationships/hyperlink" Target="https://drive.google.com/file/d/1b4XM74ilzeItnybDzE_ir-Y2oAqY75uB/view?usp=share_link" TargetMode="External"/><Relationship Id="rId8" Type="http://schemas.openxmlformats.org/officeDocument/2006/relationships/hyperlink" Target="https://drive.google.com/file/d/1b4XM74ilzeItnybDzE_ir-Y2oAqY75uB/view?usp=share_link" TargetMode="External"/><Relationship Id="rId31" Type="http://schemas.openxmlformats.org/officeDocument/2006/relationships/hyperlink" Target="http://drive.google.com/uc?export=view&amp;id=1yjERuGgHJyRPBtjIt5iAKgKJ9-4uav8D" TargetMode="External"/><Relationship Id="rId30" Type="http://schemas.openxmlformats.org/officeDocument/2006/relationships/hyperlink" Target="http://drive.google.com/uc?export=view&amp;id=1FEsxCetrqHtDjOumV7Hxd1fyw7V-WAf8" TargetMode="External"/><Relationship Id="rId11" Type="http://schemas.openxmlformats.org/officeDocument/2006/relationships/hyperlink" Target="https://drive.google.com/file/d/1LX-Ebr1rFg9D9-vUqVAI7beKQHQKcKA5/view?usp=share_link" TargetMode="External"/><Relationship Id="rId33" Type="http://schemas.openxmlformats.org/officeDocument/2006/relationships/hyperlink" Target="http://drive.google.com/uc?export=view&amp;id=1N2hoho_mM7kiiGUMrPqnlDdBQrp28yRM" TargetMode="External"/><Relationship Id="rId10" Type="http://schemas.openxmlformats.org/officeDocument/2006/relationships/hyperlink" Target="https://drive.google.com/file/d/1RxwDvV4CW2GE32cyi7d58b-I6PjVq7JL/view?usp=share_link" TargetMode="External"/><Relationship Id="rId32" Type="http://schemas.openxmlformats.org/officeDocument/2006/relationships/hyperlink" Target="http://drive.google.com/uc?export=view&amp;id=1cNytGtweSQiDtxMV-KeQ9QIDSuPOIm-K" TargetMode="External"/><Relationship Id="rId13" Type="http://schemas.openxmlformats.org/officeDocument/2006/relationships/hyperlink" Target="https://drive.google.com/file/d/1RxwDvV4CW2GE32cyi7d58b-I6PjVq7JL/view?usp=share_link" TargetMode="External"/><Relationship Id="rId35" Type="http://schemas.openxmlformats.org/officeDocument/2006/relationships/hyperlink" Target="http://drive.google.com/uc?export=view&amp;id=1qZOchZKPkdMLIgliLVfTuJ6SjQ12Xrsz" TargetMode="External"/><Relationship Id="rId12" Type="http://schemas.openxmlformats.org/officeDocument/2006/relationships/hyperlink" Target="https://drive.google.com/file/d/1RxwDvV4CW2GE32cyi7d58b-I6PjVq7JL/view?usp=share_link" TargetMode="External"/><Relationship Id="rId34" Type="http://schemas.openxmlformats.org/officeDocument/2006/relationships/hyperlink" Target="http://drive.google.com/uc?export=view&amp;id=1452aIVGY7IsFcfmGGjePkKssX-AntTUn" TargetMode="External"/><Relationship Id="rId15" Type="http://schemas.openxmlformats.org/officeDocument/2006/relationships/hyperlink" Target="https://drive.google.com/file/d/1RxwDvV4CW2GE32cyi7d58b-I6PjVq7JL/view?usp=share_link" TargetMode="External"/><Relationship Id="rId37" Type="http://schemas.openxmlformats.org/officeDocument/2006/relationships/hyperlink" Target="http://drive.google.com/uc?export=view&amp;id=1Iu6o0gJy7v2t09ddMxVXBiKSBIelCCoT" TargetMode="External"/><Relationship Id="rId14" Type="http://schemas.openxmlformats.org/officeDocument/2006/relationships/hyperlink" Target="https://drive.google.com/file/d/1RxwDvV4CW2GE32cyi7d58b-I6PjVq7JL/view?usp=share_link" TargetMode="External"/><Relationship Id="rId36" Type="http://schemas.openxmlformats.org/officeDocument/2006/relationships/hyperlink" Target="http://drive.google.com/uc?export=view&amp;id=1Iy_b2fP5UnM1eUtQxNzJM9NxSuoCQAXU" TargetMode="External"/><Relationship Id="rId17" Type="http://schemas.openxmlformats.org/officeDocument/2006/relationships/hyperlink" Target="https://blueberry-assets.oneclick.es/M2_NyO_19a_8.svg" TargetMode="External"/><Relationship Id="rId39" Type="http://schemas.openxmlformats.org/officeDocument/2006/relationships/hyperlink" Target="https://blueberry-assets.oneclick.es/M3_EyP_3a_6.svg" TargetMode="External"/><Relationship Id="rId16" Type="http://schemas.openxmlformats.org/officeDocument/2006/relationships/hyperlink" Target="https://blueberry-assets.oneclick.es/M2_NyO_19a_8.svg" TargetMode="External"/><Relationship Id="rId38" Type="http://schemas.openxmlformats.org/officeDocument/2006/relationships/hyperlink" Target="https://blueberry-assets.oneclick.es/M3_EyP_3a_1.svg" TargetMode="External"/><Relationship Id="rId19" Type="http://schemas.openxmlformats.org/officeDocument/2006/relationships/hyperlink" Target="https://blueberry-assets.oneclick.es/M2_NyO_19a_10.svg" TargetMode="External"/><Relationship Id="rId18" Type="http://schemas.openxmlformats.org/officeDocument/2006/relationships/hyperlink" Target="https://blueberry-assets.oneclick.es/M2_NyO_19a_6.sv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UaPSE4N70QyGjABXcwomAaicgXSu57Fd/view?usp=sharing" TargetMode="External"/><Relationship Id="rId194" Type="http://schemas.openxmlformats.org/officeDocument/2006/relationships/hyperlink" Target="https://drive.google.com/file/d/1leWubiU0fmJ9fRI2IpV_VO_mRHgWV5Sj/view?usp=share_link" TargetMode="External"/><Relationship Id="rId193" Type="http://schemas.openxmlformats.org/officeDocument/2006/relationships/hyperlink" Target="https://drive.google.com/file/d/1EStIE0R_p912DhDOKNx3fYtpHJXNKBxO/view?usp=share_link" TargetMode="External"/><Relationship Id="rId192" Type="http://schemas.openxmlformats.org/officeDocument/2006/relationships/hyperlink" Target="https://drive.google.com/file/d/1aK25be-18EWudVXqGaMok0nL2g4lLABX/view?usp=sharing" TargetMode="External"/><Relationship Id="rId191" Type="http://schemas.openxmlformats.org/officeDocument/2006/relationships/hyperlink" Target="https://drive.google.com/file/d/1BNJWueIT6GWScToTkpsq8CoPU8OcuQoQ/view?usp=sharing" TargetMode="External"/><Relationship Id="rId187" Type="http://schemas.openxmlformats.org/officeDocument/2006/relationships/hyperlink" Target="https://gyazo.com/25c7598e05d36c65c38b260d89c15572?" TargetMode="External"/><Relationship Id="rId186" Type="http://schemas.openxmlformats.org/officeDocument/2006/relationships/hyperlink" Target="https://drive.google.com/file/d/18BUGEKuwS3YaCxq5f-3S-5iDnYcqNiOi/view?usp=sharing" TargetMode="External"/><Relationship Id="rId185" Type="http://schemas.openxmlformats.org/officeDocument/2006/relationships/hyperlink" Target="https://drive.google.com/file/d/17GlECxrKMYTUe0opYwrazzI2gvOTxhN7/view?usp=sharing" TargetMode="External"/><Relationship Id="rId184" Type="http://schemas.openxmlformats.org/officeDocument/2006/relationships/hyperlink" Target="https://drive.google.com/file/d/1VyLgb1sJztbyqKd9I40iFvnzD7hEgtRh/view?usp=sharing" TargetMode="External"/><Relationship Id="rId189" Type="http://schemas.openxmlformats.org/officeDocument/2006/relationships/hyperlink" Target="https://drive.google.com/file/d/1KnMSPgDNdyrcm8r50pJkr90nptYEFkU8/view?usp=sharing" TargetMode="External"/><Relationship Id="rId188" Type="http://schemas.openxmlformats.org/officeDocument/2006/relationships/hyperlink" Target="https://drive.google.com/file/d/1QI8_LDg_wTDYUGfPHmtCA3qEOsTdTvxS/view?usp=sharing" TargetMode="External"/><Relationship Id="rId183" Type="http://schemas.openxmlformats.org/officeDocument/2006/relationships/hyperlink" Target="https://drive.google.com/file/d/1757H0Y7sBB2hA6wkOMVY4UMsDQ0MjQba/view?usp=sharing" TargetMode="External"/><Relationship Id="rId182" Type="http://schemas.openxmlformats.org/officeDocument/2006/relationships/hyperlink" Target="https://drive.google.com/file/d/10v47HxdwAngRx300bTZfLKL9prjgrQnb/view?usp=share_link" TargetMode="External"/><Relationship Id="rId181" Type="http://schemas.openxmlformats.org/officeDocument/2006/relationships/hyperlink" Target="https://drive.google.com/file/d/1mZSwI4iTKZBqSC6W1FNEM2RV-Q0vx2Zv/view?usp=share_link" TargetMode="External"/><Relationship Id="rId180" Type="http://schemas.openxmlformats.org/officeDocument/2006/relationships/hyperlink" Target="https://drive.google.com/file/d/1sBgXeS6xBoYOIo4XNkKYAamnT7WznZoS/view?usp=share_link" TargetMode="External"/><Relationship Id="rId176" Type="http://schemas.openxmlformats.org/officeDocument/2006/relationships/hyperlink" Target="https://gyazo.com/48372004f65ab52c88bfa001071271cf" TargetMode="External"/><Relationship Id="rId297" Type="http://schemas.openxmlformats.org/officeDocument/2006/relationships/hyperlink" Target="https://drive.google.com/file/d/1p5p-6RvvcejGmyooVYvJD1OG8RMOZAht/view?usp=share_link" TargetMode="External"/><Relationship Id="rId175" Type="http://schemas.openxmlformats.org/officeDocument/2006/relationships/hyperlink" Target="https://drive.google.com/file/d/1EjzRtR76fB9lvYojV3KVO4Rh5qKnsh1c/view?usp=sharing" TargetMode="External"/><Relationship Id="rId296" Type="http://schemas.openxmlformats.org/officeDocument/2006/relationships/hyperlink" Target="https://drive.google.com/file/d/18HDWjKMEcSVTWC9zCt4rCBvigWxQ89Je/view?usp=share_link" TargetMode="External"/><Relationship Id="rId174" Type="http://schemas.openxmlformats.org/officeDocument/2006/relationships/hyperlink" Target="https://drive.google.com/file/d/142yIjkJFy7NBxbF8-4bodvn2rGOPM_RE/view?usp=sharing" TargetMode="External"/><Relationship Id="rId295" Type="http://schemas.openxmlformats.org/officeDocument/2006/relationships/hyperlink" Target="https://drive.google.com/file/d/1pXdxO1HqacJPGY1-6jKVVM5E5w5OnTfv/view?usp=share_link" TargetMode="External"/><Relationship Id="rId173" Type="http://schemas.openxmlformats.org/officeDocument/2006/relationships/hyperlink" Target="https://drive.google.com/file/d/1bO9INgbHIRg0AvOc9CvGNhS3SxqMk4rm/view?usp=sharing" TargetMode="External"/><Relationship Id="rId294" Type="http://schemas.openxmlformats.org/officeDocument/2006/relationships/hyperlink" Target="https://drive.google.com/file/d/1W_UCXlCHfOmgWs4OHocYFtciA8p_Xlqe/view?usp=share_link" TargetMode="External"/><Relationship Id="rId179" Type="http://schemas.openxmlformats.org/officeDocument/2006/relationships/hyperlink" Target="https://drive.google.com/file/d/1PYkXOZ8wHcq2d4iv9eoJJuS89LNNoRW6/view?usp=share_link" TargetMode="External"/><Relationship Id="rId178" Type="http://schemas.openxmlformats.org/officeDocument/2006/relationships/hyperlink" Target="https://drive.google.com/file/d/1--3eD-dT_eW86pJbOwqYnLRlTi6unojm/view?usp=share_link" TargetMode="External"/><Relationship Id="rId299" Type="http://schemas.openxmlformats.org/officeDocument/2006/relationships/hyperlink" Target="https://drive.google.com/file/d/1gGa58mSRkIDCXOaZ5t-kbbRCM8WYTDNl/view?usp=share_link" TargetMode="External"/><Relationship Id="rId177" Type="http://schemas.openxmlformats.org/officeDocument/2006/relationships/hyperlink" Target="https://drive.google.com/file/d/1EkN4Wsy73E1CW3NTkj-3x0jSfpNwkZcK/view?usp=share_link" TargetMode="External"/><Relationship Id="rId298" Type="http://schemas.openxmlformats.org/officeDocument/2006/relationships/hyperlink" Target="https://drive.google.com/file/d/15JYenVYxqFGx4QKBO_S8wPUSHwyY2fo2/view?usp=share_link" TargetMode="External"/><Relationship Id="rId198" Type="http://schemas.openxmlformats.org/officeDocument/2006/relationships/hyperlink" Target="https://drive.google.com/file/d/1_3IdSH8EQAtJxFlzRxS-74AiD2PNoWN6/view?usp=share_link" TargetMode="External"/><Relationship Id="rId197" Type="http://schemas.openxmlformats.org/officeDocument/2006/relationships/hyperlink" Target="https://drive.google.com/file/d/14Ob1N_Gvfw1ueeXAb9NQczdh4WHxLl8i/view?usp=share_link" TargetMode="External"/><Relationship Id="rId196" Type="http://schemas.openxmlformats.org/officeDocument/2006/relationships/hyperlink" Target="https://drive.google.com/file/d/1LzVb_8BD5ioF20AbvBRixQqbqQw1p_-G/view?usp=share_link" TargetMode="External"/><Relationship Id="rId195" Type="http://schemas.openxmlformats.org/officeDocument/2006/relationships/hyperlink" Target="https://drive.google.com/file/d/1K3-tQE9bkmY7yBb-SUv_CPB7ZWjhH9TZ/view?usp=share_link" TargetMode="External"/><Relationship Id="rId199" Type="http://schemas.openxmlformats.org/officeDocument/2006/relationships/hyperlink" Target="https://drive.google.com/file/d/1JNPOFB3hsuY27o4AXq0oEUo--A94UL2s/view?usp=share_link" TargetMode="External"/><Relationship Id="rId150" Type="http://schemas.openxmlformats.org/officeDocument/2006/relationships/hyperlink" Target="https://drive.google.com/file/d/13SoEbbZK2F6he1XM2OGvT42iJoegLQJT/view?usp=share_link" TargetMode="External"/><Relationship Id="rId271" Type="http://schemas.openxmlformats.org/officeDocument/2006/relationships/hyperlink" Target="https://drive.google.com/file/d/1D2kPd0s55vIWt7cdzjOeLgz7y3RgzVl9/view?usp=sharing" TargetMode="External"/><Relationship Id="rId392" Type="http://schemas.openxmlformats.org/officeDocument/2006/relationships/hyperlink" Target="https://www.bde.es/bde/es/areas/billemone/Publico_general/Billetes_de_euro/normas/Normas_de_reproduccion.html" TargetMode="External"/><Relationship Id="rId270" Type="http://schemas.openxmlformats.org/officeDocument/2006/relationships/hyperlink" Target="https://drive.google.com/file/d/140Wt0msFy_k6EzUD5ybXLaR1g0JbeJyo/view?usp=sharing" TargetMode="External"/><Relationship Id="rId391" Type="http://schemas.openxmlformats.org/officeDocument/2006/relationships/hyperlink" Target="https://drive.google.com/file/d/1zCvpn2f_UkVB2qfCsDLmA1DRy9I1_kq1/view?usp=sharing" TargetMode="External"/><Relationship Id="rId390" Type="http://schemas.openxmlformats.org/officeDocument/2006/relationships/hyperlink" Target="https://drive.google.com/file/d/1lxp4jxexVmXS9bEkrSRcfHW_h8-fB8Yb/view?usp=sharing" TargetMode="External"/><Relationship Id="rId1" Type="http://schemas.openxmlformats.org/officeDocument/2006/relationships/comments" Target="../comments2.xml"/><Relationship Id="rId2" Type="http://schemas.openxmlformats.org/officeDocument/2006/relationships/hyperlink" Target="https://drive.google.com/file/d/1qhpDVeK4FEdYWwFy4a4AHTthZkdlPXSh/view?usp=sharing" TargetMode="External"/><Relationship Id="rId3" Type="http://schemas.openxmlformats.org/officeDocument/2006/relationships/hyperlink" Target="https://drive.google.com/file/d/1niFBKgc0UpgxW9NIS69-WQ05jLQfmAJ-/view?usp=share_link" TargetMode="External"/><Relationship Id="rId149" Type="http://schemas.openxmlformats.org/officeDocument/2006/relationships/hyperlink" Target="https://drive.google.com/file/d/1XcFf3gR5Yo3dJLOyPUB3YZm1mYjFoqhP/view?usp=share_link" TargetMode="External"/><Relationship Id="rId4" Type="http://schemas.openxmlformats.org/officeDocument/2006/relationships/hyperlink" Target="https://drive.google.com/file/d/1QNKHL2KJZZ5LwunpVnMQaXzWXBdOKjCJ/view?usp=share_link" TargetMode="External"/><Relationship Id="rId148" Type="http://schemas.openxmlformats.org/officeDocument/2006/relationships/hyperlink" Target="https://drive.google.com/file/d/1x4WMy95kfooWLPhUHcwibN0OvYxtjaL-/view?usp=share_link" TargetMode="External"/><Relationship Id="rId269" Type="http://schemas.openxmlformats.org/officeDocument/2006/relationships/hyperlink" Target="https://drive.google.com/file/d/1o0UBoWXuFzwVTuWrhG7uysqu7yggRLYQ/view?usp=share_link" TargetMode="External"/><Relationship Id="rId9" Type="http://schemas.openxmlformats.org/officeDocument/2006/relationships/hyperlink" Target="https://drive.google.com/file/d/14C5pGmVQpTCtHeVKkhdJdRayc_zx-B1h/view?usp=share_link" TargetMode="External"/><Relationship Id="rId143" Type="http://schemas.openxmlformats.org/officeDocument/2006/relationships/hyperlink" Target="https://drive.google.com/file/d/1NZ51113jZv-gi8RJ5_QfxlaUxr_spqyR/view?usp=share_link" TargetMode="External"/><Relationship Id="rId264" Type="http://schemas.openxmlformats.org/officeDocument/2006/relationships/hyperlink" Target="https://drive.google.com/file/d/1r5GPu-u5GXeovu6bzQ-WTjj0DnVhWiDG/view?usp=sharing" TargetMode="External"/><Relationship Id="rId385" Type="http://schemas.openxmlformats.org/officeDocument/2006/relationships/hyperlink" Target="https://drive.google.com/file/d/1uiIT97BJekPF7Kw1omsQwaBChqnQsTHX/view?usp=sharing" TargetMode="External"/><Relationship Id="rId142" Type="http://schemas.openxmlformats.org/officeDocument/2006/relationships/hyperlink" Target="https://drive.google.com/file/d/1-phFq1jzVvYbkQtVlhLtTNNtriCUM4Ml/view?usp=share_link" TargetMode="External"/><Relationship Id="rId263" Type="http://schemas.openxmlformats.org/officeDocument/2006/relationships/hyperlink" Target="https://drive.google.com/file/d/1KYFIRjlVZnNSXEBVLFlfG_hfNJqZa3xi/view?usp=sharing" TargetMode="External"/><Relationship Id="rId384" Type="http://schemas.openxmlformats.org/officeDocument/2006/relationships/hyperlink" Target="https://drive.google.com/file/d/1uj1DvItnXioULQpWtC4OJdNTHhhLHs5P/view?usp=sharing" TargetMode="External"/><Relationship Id="rId141" Type="http://schemas.openxmlformats.org/officeDocument/2006/relationships/hyperlink" Target="https://drive.google.com/file/d/1dvnxOUgXYNhUhLnzQJ0PEed5AtzAj5f1/view?usp=share_link" TargetMode="External"/><Relationship Id="rId262" Type="http://schemas.openxmlformats.org/officeDocument/2006/relationships/hyperlink" Target="https://gyazo.com/02d6f3b79cacd4baaba1cb6fe5504680" TargetMode="External"/><Relationship Id="rId383" Type="http://schemas.openxmlformats.org/officeDocument/2006/relationships/hyperlink" Target="https://gyazo.com/f5302115268e563273c18b49ffb95674" TargetMode="External"/><Relationship Id="rId140" Type="http://schemas.openxmlformats.org/officeDocument/2006/relationships/hyperlink" Target="https://drive.google.com/file/d/1sPnBQ23i4qvnlpPAUmWc0zhOyijPBPkB/view?usp=share_link" TargetMode="External"/><Relationship Id="rId261" Type="http://schemas.openxmlformats.org/officeDocument/2006/relationships/hyperlink" Target="https://drive.google.com/file/d/1USDySeMISMhyqHGAvkRHgaj9UAzc056C/view?usp=share_link" TargetMode="External"/><Relationship Id="rId382" Type="http://schemas.openxmlformats.org/officeDocument/2006/relationships/hyperlink" Target="https://drive.google.com/file/d/1zrqWTq3yc2vb7_4hFc8h4GLeUz9WE7E3/view?usp=share_link" TargetMode="External"/><Relationship Id="rId5" Type="http://schemas.openxmlformats.org/officeDocument/2006/relationships/hyperlink" Target="https://drive.google.com/file/d/1ejf4u8ykwudRjQ_fJRtsIQK9ICq6y8dE/view?usp=share_link" TargetMode="External"/><Relationship Id="rId147" Type="http://schemas.openxmlformats.org/officeDocument/2006/relationships/hyperlink" Target="https://drive.google.com/file/d/1gZhOHvb6MhwPEUCHsL3QQ45NLXeV-_fm/view?usp=share_link" TargetMode="External"/><Relationship Id="rId268" Type="http://schemas.openxmlformats.org/officeDocument/2006/relationships/hyperlink" Target="https://drive.google.com/file/d/1zHcK91pUvjChMe7h9PAR7RX9LB4GjbOi/view?usp=share_link" TargetMode="External"/><Relationship Id="rId389" Type="http://schemas.openxmlformats.org/officeDocument/2006/relationships/hyperlink" Target="https://drive.google.com/file/d/1bSy52BM7F-fJsL0SXo4RtlNeJVtSAwla/view?usp=sharing" TargetMode="External"/><Relationship Id="rId6" Type="http://schemas.openxmlformats.org/officeDocument/2006/relationships/hyperlink" Target="https://drive.google.com/file/d/1evcrgXCKO4YrHz0U3wRpttkDuqk4Kct0/view?usp=share_link" TargetMode="External"/><Relationship Id="rId146" Type="http://schemas.openxmlformats.org/officeDocument/2006/relationships/hyperlink" Target="https://drive.google.com/file/d/137yqdu2OXTJ2nthIa4ob6dRH3SkIHP-4/view?usp=share_link" TargetMode="External"/><Relationship Id="rId267" Type="http://schemas.openxmlformats.org/officeDocument/2006/relationships/hyperlink" Target="https://drive.google.com/file/d/1NHumb3dh-ZiccSU-4xnU6gOHynS8N01r/view?usp=share_link" TargetMode="External"/><Relationship Id="rId388" Type="http://schemas.openxmlformats.org/officeDocument/2006/relationships/hyperlink" Target="https://drive.google.com/file/d/1QMKmytgF6-ncSVnIpIi70ffDa1FkWOKg/view?usp=sharing" TargetMode="External"/><Relationship Id="rId7" Type="http://schemas.openxmlformats.org/officeDocument/2006/relationships/hyperlink" Target="https://drive.google.com/file/d/115sSGXZS4fwXt1SZS9z7A-FBG6-5177z/view?usp=share_link" TargetMode="External"/><Relationship Id="rId145" Type="http://schemas.openxmlformats.org/officeDocument/2006/relationships/hyperlink" Target="https://drive.google.com/file/d/1bWlS90hDgkjN6h69yVBsx0UDF0J4zoLE/view?usp=share_link" TargetMode="External"/><Relationship Id="rId266" Type="http://schemas.openxmlformats.org/officeDocument/2006/relationships/hyperlink" Target="https://drive.google.com/file/d/1iuT5j-9d8BQ13yMfLR2GnIbN_HMOatSf/view?usp=sharing" TargetMode="External"/><Relationship Id="rId387" Type="http://schemas.openxmlformats.org/officeDocument/2006/relationships/hyperlink" Target="https://drive.google.com/file/d/1cGI59z16UeS_kanhuyeGauy_EOsMzSK8/view?usp=sharing" TargetMode="External"/><Relationship Id="rId8" Type="http://schemas.openxmlformats.org/officeDocument/2006/relationships/hyperlink" Target="https://drive.google.com/file/d/11kP65NbXfJPfrX9h-DhNnNA5k_iAcnBw/view?usp=share_link" TargetMode="External"/><Relationship Id="rId144" Type="http://schemas.openxmlformats.org/officeDocument/2006/relationships/hyperlink" Target="https://drive.google.com/file/d/178TVfG72tOB0NCJbxNO_Cth_8YPtmz5t/view?usp=share_link" TargetMode="External"/><Relationship Id="rId265" Type="http://schemas.openxmlformats.org/officeDocument/2006/relationships/hyperlink" Target="https://drive.google.com/file/d/11wwvWrh801c2ZcPpA06wgyKeTRzxawfl/view?usp=sharing" TargetMode="External"/><Relationship Id="rId386" Type="http://schemas.openxmlformats.org/officeDocument/2006/relationships/hyperlink" Target="https://drive.google.com/file/d/1IZvq7QTwtt_3ER86yH-61vnl_DuUFUC_/view?usp=sharing" TargetMode="External"/><Relationship Id="rId260" Type="http://schemas.openxmlformats.org/officeDocument/2006/relationships/hyperlink" Target="https://drive.google.com/file/d/158joZi6h7gZL4s5NXKeg6lbaAb4jO3Gx/view?usp=share_link" TargetMode="External"/><Relationship Id="rId381" Type="http://schemas.openxmlformats.org/officeDocument/2006/relationships/hyperlink" Target="https://drive.google.com/file/d/1SCu8qxIn6YOAkZI_aAnFC_Rl1GlwO_ra/view?usp=share_link" TargetMode="External"/><Relationship Id="rId380" Type="http://schemas.openxmlformats.org/officeDocument/2006/relationships/hyperlink" Target="https://drive.google.com/file/d/15HSmlV8WNDLwj5h39crEYtRHuanOjyoH/view?usp=share_link" TargetMode="External"/><Relationship Id="rId139" Type="http://schemas.openxmlformats.org/officeDocument/2006/relationships/hyperlink" Target="https://drive.google.com/file/d/1O_K-tk4Z5QBZlMbCKVA3dCF3ow3P11vo/view?usp=share_link" TargetMode="External"/><Relationship Id="rId138" Type="http://schemas.openxmlformats.org/officeDocument/2006/relationships/hyperlink" Target="https://drive.google.com/file/d/1XHtyWQmq99Y6uILY0wDsJQtFAspJPiYG/view?usp=share_link" TargetMode="External"/><Relationship Id="rId259" Type="http://schemas.openxmlformats.org/officeDocument/2006/relationships/hyperlink" Target="https://drive.google.com/file/d/1oESFlSTymMEVRAxwPzWtonOkNdEPcDlq/view?usp=share_link" TargetMode="External"/><Relationship Id="rId137" Type="http://schemas.openxmlformats.org/officeDocument/2006/relationships/hyperlink" Target="https://drive.google.com/file/d/1_W0HZJosMPLM_8zD5fAkCFQDtI6X8OAS/view?usp=share_link" TargetMode="External"/><Relationship Id="rId258" Type="http://schemas.openxmlformats.org/officeDocument/2006/relationships/hyperlink" Target="https://drive.google.com/file/d/1i37jKKizCffsyvqt0k3u0Fqlo9zFhYs5/view?usp=share_link" TargetMode="External"/><Relationship Id="rId379" Type="http://schemas.openxmlformats.org/officeDocument/2006/relationships/hyperlink" Target="https://drive.google.com/file/d/1696-ElNc_0jUfCqsqmoAA-LD1yQRIUDm/view?usp=share_link" TargetMode="External"/><Relationship Id="rId132" Type="http://schemas.openxmlformats.org/officeDocument/2006/relationships/hyperlink" Target="https://drive.google.com/file/d/12o8bOxx2mF8dKb1SS_tb57TQgsLlJMI7/view?usp=share_link" TargetMode="External"/><Relationship Id="rId253" Type="http://schemas.openxmlformats.org/officeDocument/2006/relationships/hyperlink" Target="https://drive.google.com/file/d/1McN5jp6Phg0os7u00fLI_a9QJcIHU61V/view?usp=share_link" TargetMode="External"/><Relationship Id="rId374" Type="http://schemas.openxmlformats.org/officeDocument/2006/relationships/hyperlink" Target="https://drive.google.com/file/d/19gxJNAWSudjLWWs6VXyLSspKwcFvZIco/view?usp=share_link" TargetMode="External"/><Relationship Id="rId495" Type="http://schemas.openxmlformats.org/officeDocument/2006/relationships/hyperlink" Target="https://drive.google.com/file/d/1eiHgouJBvWQjRHpAXAZas_OQdausVH2c/view?usp=share_link" TargetMode="External"/><Relationship Id="rId131" Type="http://schemas.openxmlformats.org/officeDocument/2006/relationships/hyperlink" Target="https://drive.google.com/file/d/1knN6FO0xKi2d70q4LLyllmypkl32TAHF/view?usp=share_link" TargetMode="External"/><Relationship Id="rId252" Type="http://schemas.openxmlformats.org/officeDocument/2006/relationships/hyperlink" Target="https://drive.google.com/file/d/1Gk_-5A8hicKBpH-rZ4jJ8GGn8wCdCGRl/view?usp=share_link" TargetMode="External"/><Relationship Id="rId373" Type="http://schemas.openxmlformats.org/officeDocument/2006/relationships/hyperlink" Target="https://drive.google.com/file/d/1D3ChFQxxwfDKH0vIefZMiyYEwueevzLv/view?usp=share_link" TargetMode="External"/><Relationship Id="rId494" Type="http://schemas.openxmlformats.org/officeDocument/2006/relationships/hyperlink" Target="https://drive.google.com/file/d/1kMFDzgl-u20oPHLbjbejqcO5v79y_QBM/view?usp=share_link" TargetMode="External"/><Relationship Id="rId130" Type="http://schemas.openxmlformats.org/officeDocument/2006/relationships/hyperlink" Target="https://drive.google.com/file/d/1-oR4xdiSLh0CToMS-f7k0euv1BKabsI9/view?usp=share_link" TargetMode="External"/><Relationship Id="rId251" Type="http://schemas.openxmlformats.org/officeDocument/2006/relationships/hyperlink" Target="https://drive.google.com/file/d/16eLWUx2QQlB3mZ05cp9g9ZvvGKE-RVBd/view?usp=share_link" TargetMode="External"/><Relationship Id="rId372" Type="http://schemas.openxmlformats.org/officeDocument/2006/relationships/hyperlink" Target="https://drive.google.com/file/d/1cuGk-ecpVw7nY4GTfA2T2FWdrUgDQQ6q/view?usp=share_link" TargetMode="External"/><Relationship Id="rId493" Type="http://schemas.openxmlformats.org/officeDocument/2006/relationships/hyperlink" Target="https://drive.google.com/file/d/1PttOA7hG2wFValugsojHJlattQqnsJpS/view?usp=share_link" TargetMode="External"/><Relationship Id="rId250" Type="http://schemas.openxmlformats.org/officeDocument/2006/relationships/hyperlink" Target="https://drive.google.com/file/d/1qtiiXYoHF5_r_ZASymFw6a-AWa1FFS_H/view?usp=share_link" TargetMode="External"/><Relationship Id="rId371" Type="http://schemas.openxmlformats.org/officeDocument/2006/relationships/hyperlink" Target="https://drive.google.com/file/d/1BccvlFbmz0sSYMmJDEl3LXOy4eu0gHDy/view?usp=share_link" TargetMode="External"/><Relationship Id="rId492" Type="http://schemas.openxmlformats.org/officeDocument/2006/relationships/hyperlink" Target="https://drive.google.com/file/d/1kMFDzgl-u20oPHLbjbejqcO5v79y_QBM/view?usp=share_link" TargetMode="External"/><Relationship Id="rId136" Type="http://schemas.openxmlformats.org/officeDocument/2006/relationships/hyperlink" Target="https://drive.google.com/file/d/1c3MLEclD0k3qL59qummBRDoONyKJjKBH/view?usp=share_link" TargetMode="External"/><Relationship Id="rId257" Type="http://schemas.openxmlformats.org/officeDocument/2006/relationships/hyperlink" Target="https://drive.google.com/file/d/1My6pfMhFN3R4wLN5gl25WPtC0a2Q2Oup/view?usp=share_link" TargetMode="External"/><Relationship Id="rId378" Type="http://schemas.openxmlformats.org/officeDocument/2006/relationships/hyperlink" Target="https://drive.google.com/file/d/1E_jFNlJvWvU4Wh4y15Oxuxl08ATQl5_z/view?usp=share_link" TargetMode="External"/><Relationship Id="rId499" Type="http://schemas.openxmlformats.org/officeDocument/2006/relationships/hyperlink" Target="https://drive.google.com/file/d/1Fav_gv8Skmuu_G91QnbdvW_GQIeOAA0s/view?usp=share_link" TargetMode="External"/><Relationship Id="rId135" Type="http://schemas.openxmlformats.org/officeDocument/2006/relationships/hyperlink" Target="https://drive.google.com/file/d/1RwsvdhjlSHCD8mtPd1lglhJKlZkR7q0Z/view?usp=share_link" TargetMode="External"/><Relationship Id="rId256" Type="http://schemas.openxmlformats.org/officeDocument/2006/relationships/hyperlink" Target="https://drive.google.com/file/d/1JC0Xxgu1jeYzUzdAGXVJWqGgquEuxqQp/view?usp=share_link" TargetMode="External"/><Relationship Id="rId377" Type="http://schemas.openxmlformats.org/officeDocument/2006/relationships/hyperlink" Target="https://drive.google.com/file/d/1of2P-tcmOHGaRrm2a2hpeNKHdUc9QKdD/view?usp=share_link" TargetMode="External"/><Relationship Id="rId498" Type="http://schemas.openxmlformats.org/officeDocument/2006/relationships/hyperlink" Target="https://drive.google.com/file/d/1kMFDzgl-u20oPHLbjbejqcO5v79y_QBM/view?usp=share_link" TargetMode="External"/><Relationship Id="rId134" Type="http://schemas.openxmlformats.org/officeDocument/2006/relationships/hyperlink" Target="https://drive.google.com/file/d/12PlUBZWYcUlKmispNeRUmC5ev5c0dsSp/view?usp=share_link" TargetMode="External"/><Relationship Id="rId255" Type="http://schemas.openxmlformats.org/officeDocument/2006/relationships/hyperlink" Target="https://drive.google.com/file/d/1olZb3TaKdcWM6bfIaQ8IH2pSCf5OAwZB/view?usp=share_link" TargetMode="External"/><Relationship Id="rId376" Type="http://schemas.openxmlformats.org/officeDocument/2006/relationships/hyperlink" Target="https://drive.google.com/file/d/1q1FkNvDL85DyV2dciaQH2TFRa3rIqnsa/view?usp=share_link" TargetMode="External"/><Relationship Id="rId497" Type="http://schemas.openxmlformats.org/officeDocument/2006/relationships/hyperlink" Target="https://drive.google.com/file/d/18rR9c2jRhSouSa1tWWI2fYbRiJGI9aIG/view?usp=share_link" TargetMode="External"/><Relationship Id="rId133" Type="http://schemas.openxmlformats.org/officeDocument/2006/relationships/hyperlink" Target="https://drive.google.com/file/d/1TIFRBh-jH0luH25IsQmqlLV0kWA6f7r9/view?usp=share_link" TargetMode="External"/><Relationship Id="rId254" Type="http://schemas.openxmlformats.org/officeDocument/2006/relationships/hyperlink" Target="https://drive.google.com/file/d/1AexacKy1BvBEAjlQ0lKS_y_rALfo94WA/view?usp=share_link" TargetMode="External"/><Relationship Id="rId375" Type="http://schemas.openxmlformats.org/officeDocument/2006/relationships/hyperlink" Target="https://drive.google.com/file/d/105R245zP7uXRc0dZ1o2WZz3gQdO9mpw9/view?usp=share_link" TargetMode="External"/><Relationship Id="rId496" Type="http://schemas.openxmlformats.org/officeDocument/2006/relationships/hyperlink" Target="https://drive.google.com/file/d/1kMFDzgl-u20oPHLbjbejqcO5v79y_QBM/view?usp=share_link" TargetMode="External"/><Relationship Id="rId172" Type="http://schemas.openxmlformats.org/officeDocument/2006/relationships/hyperlink" Target="https://gyazo.com/c8ac1383af5f8a43936f1ee22f07eca7" TargetMode="External"/><Relationship Id="rId293" Type="http://schemas.openxmlformats.org/officeDocument/2006/relationships/hyperlink" Target="https://drive.google.com/file/d/1QhySTE6ZOyN4PoNZhM4ivRYkU5EgFCzY/view?usp=share_link" TargetMode="External"/><Relationship Id="rId171" Type="http://schemas.openxmlformats.org/officeDocument/2006/relationships/hyperlink" Target="https://drive.google.com/file/d/1HnBiNeGuL5eba7BrR4PUJVwpY0-M_bD3/view?usp=sharing" TargetMode="External"/><Relationship Id="rId292" Type="http://schemas.openxmlformats.org/officeDocument/2006/relationships/hyperlink" Target="https://drive.google.com/file/d/1oMfLs_MYkzRF2fVs28vaHVeLjcCFRTUQ/view?usp=share_link" TargetMode="External"/><Relationship Id="rId170" Type="http://schemas.openxmlformats.org/officeDocument/2006/relationships/hyperlink" Target="https://drive.google.com/file/d/1tMyy8g0Q9QtOTCcwRSRqVD4FsebkL1fp/view?usp=sharing" TargetMode="External"/><Relationship Id="rId291" Type="http://schemas.openxmlformats.org/officeDocument/2006/relationships/hyperlink" Target="https://drive.google.com/file/d/1NLXklohiBMSnsylNLpz4VVacUf3Rb9Du/view?usp=share_link" TargetMode="External"/><Relationship Id="rId290" Type="http://schemas.openxmlformats.org/officeDocument/2006/relationships/hyperlink" Target="https://drive.google.com/file/d/1_AJuYYysCySYWwE7RvbrjpKMZjEL6Mlc/view?usp=share_link" TargetMode="External"/><Relationship Id="rId165" Type="http://schemas.openxmlformats.org/officeDocument/2006/relationships/hyperlink" Target="https://drive.google.com/file/d/1EfxPd7QbnzU1K9wdUZ5GgN3VQU8OS6UE/view?usp=share_link" TargetMode="External"/><Relationship Id="rId286" Type="http://schemas.openxmlformats.org/officeDocument/2006/relationships/hyperlink" Target="https://drive.google.com/file/d/1xiPHiQZRtQbpgHDbzXgRLsfEmqNoJtXf/view?usp=share_link" TargetMode="External"/><Relationship Id="rId164" Type="http://schemas.openxmlformats.org/officeDocument/2006/relationships/hyperlink" Target="https://drive.google.com/file/d/1ocFO6W4e9y8RB2OMimhDRGljp1nqvLKv/view?usp=share_link" TargetMode="External"/><Relationship Id="rId285" Type="http://schemas.openxmlformats.org/officeDocument/2006/relationships/hyperlink" Target="https://drive.google.com/file/d/1CriqWzNbo9-BK-GpBYO4gBbmBpKgC0T6/view?usp=share_link" TargetMode="External"/><Relationship Id="rId163" Type="http://schemas.openxmlformats.org/officeDocument/2006/relationships/hyperlink" Target="https://drive.google.com/file/d/1WnmywTZF7_XVgEY2vlNKJvc6-wftC4Ff/view?usp=share_link" TargetMode="External"/><Relationship Id="rId284" Type="http://schemas.openxmlformats.org/officeDocument/2006/relationships/hyperlink" Target="https://drive.google.com/file/d/1Iu6o0gJy7v2t09ddMxVXBiKSBIelCCoT/view?usp=share_link" TargetMode="External"/><Relationship Id="rId162" Type="http://schemas.openxmlformats.org/officeDocument/2006/relationships/hyperlink" Target="https://drive.google.com/file/d/152_8uSTqmf8kJltQgKd86-rCDHIoKblH/view?usp=share_link" TargetMode="External"/><Relationship Id="rId283" Type="http://schemas.openxmlformats.org/officeDocument/2006/relationships/hyperlink" Target="https://drive.google.com/file/d/1Iy_b2fP5UnM1eUtQxNzJM9NxSuoCQAXU/view?usp=share_link" TargetMode="External"/><Relationship Id="rId169" Type="http://schemas.openxmlformats.org/officeDocument/2006/relationships/hyperlink" Target="https://drive.google.com/file/d/130LHdQf2H_MQl5F_Jxwm2_s09sakf3bR/view?usp=sharing" TargetMode="External"/><Relationship Id="rId168" Type="http://schemas.openxmlformats.org/officeDocument/2006/relationships/hyperlink" Target="https://drive.google.com/file/d/1n_rC5lQh8XRau7pvJhajSQiXVT_InTJe/view?usp=share_link" TargetMode="External"/><Relationship Id="rId289" Type="http://schemas.openxmlformats.org/officeDocument/2006/relationships/hyperlink" Target="https://drive.google.com/file/d/1Qb_xXbm_PJh_NJRvhDLYTyLqBvszlS0a/view?usp=share_link" TargetMode="External"/><Relationship Id="rId167" Type="http://schemas.openxmlformats.org/officeDocument/2006/relationships/hyperlink" Target="https://drive.google.com/file/d/10SXsbdlixWZF8ELfCk1k7Wf3a9iCAcYD/view?usp=share_link" TargetMode="External"/><Relationship Id="rId288" Type="http://schemas.openxmlformats.org/officeDocument/2006/relationships/hyperlink" Target="https://drive.google.com/file/d/15HMqy9SHJXfQybVgLtzDIHzRaGxxW-h_/view?usp=share_link" TargetMode="External"/><Relationship Id="rId166" Type="http://schemas.openxmlformats.org/officeDocument/2006/relationships/hyperlink" Target="https://drive.google.com/file/d/11HuosoO2NuyZc_uAolKbPjvy0M6ariwy/view?usp=share_link" TargetMode="External"/><Relationship Id="rId287" Type="http://schemas.openxmlformats.org/officeDocument/2006/relationships/hyperlink" Target="https://drive.google.com/file/d/1G1RW9Rr8xVy1ZEVC9BkqYToD6bsZ4-eo/view?usp=share_link" TargetMode="External"/><Relationship Id="rId161" Type="http://schemas.openxmlformats.org/officeDocument/2006/relationships/hyperlink" Target="https://drive.google.com/file/d/1xEV66c8XRC8Z6UbBTFBH_yb8AOh7HqXm/view?usp=share_link" TargetMode="External"/><Relationship Id="rId282" Type="http://schemas.openxmlformats.org/officeDocument/2006/relationships/hyperlink" Target="https://drive.google.com/file/d/1qZOchZKPkdMLIgliLVfTuJ6SjQ12Xrsz/view?usp=share_link" TargetMode="External"/><Relationship Id="rId160" Type="http://schemas.openxmlformats.org/officeDocument/2006/relationships/hyperlink" Target="https://drive.google.com/file/d/1kiYN10LXknQ82THBiKJ0dZfLW31DMc3m/view?usp=share_link" TargetMode="External"/><Relationship Id="rId281" Type="http://schemas.openxmlformats.org/officeDocument/2006/relationships/hyperlink" Target="https://drive.google.com/file/d/1452aIVGY7IsFcfmGGjePkKssX-AntTUn/view?usp=share_link" TargetMode="External"/><Relationship Id="rId280" Type="http://schemas.openxmlformats.org/officeDocument/2006/relationships/hyperlink" Target="https://drive.google.com/file/d/1N2hoho_mM7kiiGUMrPqnlDdBQrp28yRM/view?usp=share_link" TargetMode="External"/><Relationship Id="rId159" Type="http://schemas.openxmlformats.org/officeDocument/2006/relationships/hyperlink" Target="https://drive.google.com/file/d/1Rnn5tkpFPsTtrCvl0uIy7d3V8Hss81mB/view?usp=share_link" TargetMode="External"/><Relationship Id="rId154" Type="http://schemas.openxmlformats.org/officeDocument/2006/relationships/hyperlink" Target="https://drive.google.com/file/d/16sjLsyFy9OwoTMsd4L2HqOOeb8fXWUTO/view?usp=share_link" TargetMode="External"/><Relationship Id="rId275" Type="http://schemas.openxmlformats.org/officeDocument/2006/relationships/hyperlink" Target="https://drive.google.com/file/d/1M6nW8pKL_Fv6tuwWGi5PDvE1DNGpl19W/view?usp=sharing" TargetMode="External"/><Relationship Id="rId396" Type="http://schemas.openxmlformats.org/officeDocument/2006/relationships/hyperlink" Target="https://drive.google.com/file/d/1qvYOfR-r8nXA1DTagUJQ9D_1d1yawY_S/view?usp=share_link" TargetMode="External"/><Relationship Id="rId153" Type="http://schemas.openxmlformats.org/officeDocument/2006/relationships/hyperlink" Target="https://drive.google.com/file/d/1sngOUn8XMLE3ZowcLAg9XmgHZwVm13qZ/view?usp=share_link" TargetMode="External"/><Relationship Id="rId274" Type="http://schemas.openxmlformats.org/officeDocument/2006/relationships/hyperlink" Target="https://drive.google.com/file/d/1bx-_A4XDJ0xHI_NkgtGq3sElJxyeJ5YM/view?usp=sharing" TargetMode="External"/><Relationship Id="rId395" Type="http://schemas.openxmlformats.org/officeDocument/2006/relationships/hyperlink" Target="https://drive.google.com/file/d/1kvnur-gqYKNFEsJfAWXnbZppDaqw82L9/view?usp=share_link" TargetMode="External"/><Relationship Id="rId152" Type="http://schemas.openxmlformats.org/officeDocument/2006/relationships/hyperlink" Target="https://drive.google.com/file/d/1whJjMmQzZIO1P7emcxOqVrWWxisFvhmK/view?usp=share_link" TargetMode="External"/><Relationship Id="rId273" Type="http://schemas.openxmlformats.org/officeDocument/2006/relationships/hyperlink" Target="https://gyazo.com/3fefad4e2f0a984422f7641d9201e47d" TargetMode="External"/><Relationship Id="rId394" Type="http://schemas.openxmlformats.org/officeDocument/2006/relationships/hyperlink" Target="https://drive.google.com/file/d/1DCWeBH_wFhgsL5E9FAjvbMKfLo3zvEDG/view?usp=share_link" TargetMode="External"/><Relationship Id="rId151" Type="http://schemas.openxmlformats.org/officeDocument/2006/relationships/hyperlink" Target="https://drive.google.com/file/d/1RQtSvvJG0fQDGaaAuI4sr-B8YAbE8_tq/view?usp=share_link" TargetMode="External"/><Relationship Id="rId272" Type="http://schemas.openxmlformats.org/officeDocument/2006/relationships/hyperlink" Target="https://drive.google.com/file/d/1oW2a9gDLu_0HGTePMN1VCpx6l4-uDWcM/view?usp=sharing" TargetMode="External"/><Relationship Id="rId393" Type="http://schemas.openxmlformats.org/officeDocument/2006/relationships/hyperlink" Target="https://drive.google.com/file/d/1yJV3kTigyY8DXXwqaRwPbE3rkJX4XT0O/view?usp=share_link" TargetMode="External"/><Relationship Id="rId158" Type="http://schemas.openxmlformats.org/officeDocument/2006/relationships/hyperlink" Target="https://drive.google.com/file/d/1HxAnan0O__BAKgs-iv1N7UIGllqElhvI/view?usp=share_link" TargetMode="External"/><Relationship Id="rId279" Type="http://schemas.openxmlformats.org/officeDocument/2006/relationships/hyperlink" Target="https://drive.google.com/file/d/1cNytGtweSQiDtxMV-KeQ9QIDSuPOIm-K/view?usp=share_link" TargetMode="External"/><Relationship Id="rId157" Type="http://schemas.openxmlformats.org/officeDocument/2006/relationships/hyperlink" Target="https://drive.google.com/file/d/1Red8YOB8Blq8kWzYWDqgTF_2kYJ9gL4u/view?usp=share_link" TargetMode="External"/><Relationship Id="rId278" Type="http://schemas.openxmlformats.org/officeDocument/2006/relationships/hyperlink" Target="https://drive.google.com/file/d/1yjERuGgHJyRPBtjIt5iAKgKJ9-4uav8D/view?usp=share_link" TargetMode="External"/><Relationship Id="rId399" Type="http://schemas.openxmlformats.org/officeDocument/2006/relationships/hyperlink" Target="https://drive.google.com/file/d/14m6CBw0O_6abh-4cTg0i-LFNzD3KWllN/view?usp=share_link" TargetMode="External"/><Relationship Id="rId156" Type="http://schemas.openxmlformats.org/officeDocument/2006/relationships/hyperlink" Target="https://drive.google.com/file/d/1R5U_NxVoJz3Ng4AfTo0vijBHCj0HGjsA/view?usp=share_link" TargetMode="External"/><Relationship Id="rId277" Type="http://schemas.openxmlformats.org/officeDocument/2006/relationships/hyperlink" Target="https://drive.google.com/file/d/1FEsxCetrqHtDjOumV7Hxd1fyw7V-WAf8/view?usp=share_link" TargetMode="External"/><Relationship Id="rId398" Type="http://schemas.openxmlformats.org/officeDocument/2006/relationships/hyperlink" Target="https://drive.google.com/file/d/1odd6CfqBj27MkY1gRtstMINuYwVzxCHi/view?usp=share_link" TargetMode="External"/><Relationship Id="rId155" Type="http://schemas.openxmlformats.org/officeDocument/2006/relationships/hyperlink" Target="https://drive.google.com/file/d/102OftK9BmLvffypH5zURi0E-4e1Ohx_z/view?usp=share_link" TargetMode="External"/><Relationship Id="rId276" Type="http://schemas.openxmlformats.org/officeDocument/2006/relationships/hyperlink" Target="https://drive.google.com/file/d/1rE75uHTUtUHyyX9dhalsd1OFtVk1irUc/view?usp=share_link" TargetMode="External"/><Relationship Id="rId397" Type="http://schemas.openxmlformats.org/officeDocument/2006/relationships/hyperlink" Target="https://drive.google.com/file/d/1fCc_Pkb1EUK4nm2uBT4iw2wMkuURDIF1/view?usp=share_link" TargetMode="External"/><Relationship Id="rId40" Type="http://schemas.openxmlformats.org/officeDocument/2006/relationships/hyperlink" Target="https://drive.google.com/file/d/1AinxE85TdLQ9_GNdyV8w1UWwsRiVebs3/view?usp=share_link" TargetMode="External"/><Relationship Id="rId42" Type="http://schemas.openxmlformats.org/officeDocument/2006/relationships/hyperlink" Target="https://drive.google.com/file/d/1Pd5T5gPMLfTVqRBzpN85L-Cs9_YXMcCL/view?usp=share_link" TargetMode="External"/><Relationship Id="rId41" Type="http://schemas.openxmlformats.org/officeDocument/2006/relationships/hyperlink" Target="https://drive.google.com/file/d/10WZcP5-uiXm4fB5DZM-813wFRJ-0GOgs/view?usp=share_link" TargetMode="External"/><Relationship Id="rId44" Type="http://schemas.openxmlformats.org/officeDocument/2006/relationships/hyperlink" Target="https://drive.google.com/file/d/1VX94YT2Q3sjjfLvug5PkQgIaTWtiltiw/view?usp=share_link" TargetMode="External"/><Relationship Id="rId43" Type="http://schemas.openxmlformats.org/officeDocument/2006/relationships/hyperlink" Target="https://drive.google.com/file/d/1Pe2blM4Rr25nzzZYJz3swtxM_jK7Y-aw/view?usp=share_link" TargetMode="External"/><Relationship Id="rId46" Type="http://schemas.openxmlformats.org/officeDocument/2006/relationships/hyperlink" Target="https://gyazo.com/7652de6e1ae04415631f2648a28b1d65" TargetMode="External"/><Relationship Id="rId45" Type="http://schemas.openxmlformats.org/officeDocument/2006/relationships/hyperlink" Target="https://drive.google.com/file/d/1_0cOcCqOarswFOX72hVQ1-Mvil-SiLUD/view?usp=share_link" TargetMode="External"/><Relationship Id="rId509" Type="http://schemas.openxmlformats.org/officeDocument/2006/relationships/hyperlink" Target="https://gyazo.com/b43ed9e976ae3fd44d4e8806146de874" TargetMode="External"/><Relationship Id="rId508" Type="http://schemas.openxmlformats.org/officeDocument/2006/relationships/hyperlink" Target="https://drive.google.com/file/d/1tP6HAVMbCbnRwML9H2CerxezgdHLw1-V/view?usp=share_link" TargetMode="External"/><Relationship Id="rId503" Type="http://schemas.openxmlformats.org/officeDocument/2006/relationships/hyperlink" Target="https://drive.google.com/file/d/18jQJjlnr37JBITQ5oqbRUvMCR8un32UL/view?usp=share_link" TargetMode="External"/><Relationship Id="rId502" Type="http://schemas.openxmlformats.org/officeDocument/2006/relationships/hyperlink" Target="https://drive.google.com/file/d/1AAQ6Jum58jDdnUK-gQsrxnClgqNIdFwr/view?usp=share_link" TargetMode="External"/><Relationship Id="rId501" Type="http://schemas.openxmlformats.org/officeDocument/2006/relationships/hyperlink" Target="https://drive.google.com/file/d/1DAi-buOGCn_ORquVuDDL7otpkaO1Xpo0/view?usp=share_link" TargetMode="External"/><Relationship Id="rId500" Type="http://schemas.openxmlformats.org/officeDocument/2006/relationships/hyperlink" Target="https://drive.google.com/file/d/1kMFDzgl-u20oPHLbjbejqcO5v79y_QBM/view?usp=share_link" TargetMode="External"/><Relationship Id="rId507" Type="http://schemas.openxmlformats.org/officeDocument/2006/relationships/hyperlink" Target="https://drive.google.com/file/d/14OdiMy0tata4U6zoMbbvwTYjoxZ5O2W1/view?usp=share_link" TargetMode="External"/><Relationship Id="rId506" Type="http://schemas.openxmlformats.org/officeDocument/2006/relationships/hyperlink" Target="https://drive.google.com/file/d/1qyQWtvQbL6WMZkcilfILq3d5-_3F25HS/view?usp=share_link" TargetMode="External"/><Relationship Id="rId505" Type="http://schemas.openxmlformats.org/officeDocument/2006/relationships/hyperlink" Target="https://drive.google.com/file/d/1Oq2wRe7vsaADOz56OkE808SRj8ZSFV2u/view?usp=share_link" TargetMode="External"/><Relationship Id="rId504" Type="http://schemas.openxmlformats.org/officeDocument/2006/relationships/hyperlink" Target="https://drive.google.com/file/d/1vEjlLtLiY_t_F76B2gfVPupdLxOhfwct/view?usp=share_link" TargetMode="External"/><Relationship Id="rId48" Type="http://schemas.openxmlformats.org/officeDocument/2006/relationships/hyperlink" Target="https://drive.google.com/file/d/1UX7_IzIoeQ6O1s_yuqSdvAVCPQfGVxDm/view?usp=share_link" TargetMode="External"/><Relationship Id="rId47" Type="http://schemas.openxmlformats.org/officeDocument/2006/relationships/hyperlink" Target="https://drive.google.com/file/d/1mq-LtP2OMkpTJvAaVJErPu3Ve6txslTG/view?usp=share_link" TargetMode="External"/><Relationship Id="rId49" Type="http://schemas.openxmlformats.org/officeDocument/2006/relationships/hyperlink" Target="https://drive.google.com/file/d/1SUe8SFldCIkMW9OMUAgS4983ijdETXm9/view?usp=share_link" TargetMode="External"/><Relationship Id="rId31" Type="http://schemas.openxmlformats.org/officeDocument/2006/relationships/hyperlink" Target="https://drive.google.com/file/d/1ga4qpZa6ZfixAHqencHRsWp4MjoaEo-e/view?usp=share_link" TargetMode="External"/><Relationship Id="rId30" Type="http://schemas.openxmlformats.org/officeDocument/2006/relationships/hyperlink" Target="https://drive.google.com/file/d/1cnFxM5S6G1vf5EEicgDliMK-2K3xzNqD/view?usp=share_link" TargetMode="External"/><Relationship Id="rId33" Type="http://schemas.openxmlformats.org/officeDocument/2006/relationships/hyperlink" Target="https://drive.google.com/file/d/1eYm9BkR1FKJmSIjTOFVfhIwU4qELJkBP/view?usp=share_link" TargetMode="External"/><Relationship Id="rId32" Type="http://schemas.openxmlformats.org/officeDocument/2006/relationships/hyperlink" Target="https://drive.google.com/file/d/1Wx9Gev5QpqcVVFv5X9-ifHfeyoxmSUqv/view?usp=share_link" TargetMode="External"/><Relationship Id="rId35" Type="http://schemas.openxmlformats.org/officeDocument/2006/relationships/hyperlink" Target="https://drive.google.com/file/d/1CKDgXmLGMaZrj0eE1cMvG7rVppM_qEjx/view?usp=share_link" TargetMode="External"/><Relationship Id="rId34" Type="http://schemas.openxmlformats.org/officeDocument/2006/relationships/hyperlink" Target="https://drive.google.com/file/d/133hOecTayBmE4PgOb2lARiw5BEVKtfGy/view?usp=share_link" TargetMode="External"/><Relationship Id="rId37" Type="http://schemas.openxmlformats.org/officeDocument/2006/relationships/hyperlink" Target="https://drive.google.com/file/d/1ontrF5Plfuyx44qf1yXVJ4Ohy_XXLHkn/view?usp=share_link" TargetMode="External"/><Relationship Id="rId36" Type="http://schemas.openxmlformats.org/officeDocument/2006/relationships/hyperlink" Target="https://drive.google.com/file/d/1fDFYYg2VPIV2lcqUht-eqh2QCoQ0npw5/view?usp=share_link" TargetMode="External"/><Relationship Id="rId39" Type="http://schemas.openxmlformats.org/officeDocument/2006/relationships/hyperlink" Target="https://drive.google.com/file/d/1uYEreTWL0Sw1l4_XznOMiWBK6bk3PSFW/view?usp=share_link" TargetMode="External"/><Relationship Id="rId38" Type="http://schemas.openxmlformats.org/officeDocument/2006/relationships/hyperlink" Target="https://drive.google.com/file/d/1ARNiV49ofKBCniocrO45lJiEGldnFa78/view?usp=share_link" TargetMode="External"/><Relationship Id="rId20" Type="http://schemas.openxmlformats.org/officeDocument/2006/relationships/hyperlink" Target="https://drive.google.com/file/d/1w9A5kud-BGtSEEjdJXLUdIisGHaGjAva/view?usp=share_link" TargetMode="External"/><Relationship Id="rId22" Type="http://schemas.openxmlformats.org/officeDocument/2006/relationships/hyperlink" Target="https://drive.google.com/file/d/12yWOpuuz-AY6cc1CdHIS73pcSWCclmd9/view?usp=share_link" TargetMode="External"/><Relationship Id="rId21" Type="http://schemas.openxmlformats.org/officeDocument/2006/relationships/hyperlink" Target="https://drive.google.com/file/d/1qdXnqOoCoFLWNuFNZ_MHQjRIAxUA-eR3/view?usp=share_link" TargetMode="External"/><Relationship Id="rId24" Type="http://schemas.openxmlformats.org/officeDocument/2006/relationships/hyperlink" Target="https://drive.google.com/file/d/1_yAlImzlFOnwu1XeqifLPjFOwdh-s5NP/view?usp=share_link" TargetMode="External"/><Relationship Id="rId23" Type="http://schemas.openxmlformats.org/officeDocument/2006/relationships/hyperlink" Target="https://drive.google.com/file/d/1HcQWZyCqaWbalGwmjkyOZ-u58mmDKmHW/view?usp=sharing" TargetMode="External"/><Relationship Id="rId409" Type="http://schemas.openxmlformats.org/officeDocument/2006/relationships/hyperlink" Target="https://drive.google.com/file/d/12hRK45VeK8IKl-b2zu11NiGyvMSOx6dQ/view?usp=share_link" TargetMode="External"/><Relationship Id="rId404" Type="http://schemas.openxmlformats.org/officeDocument/2006/relationships/hyperlink" Target="https://drive.google.com/file/d/1THeRcOVI6eQSEFCLEGlMNHWjy_BmcSsv/view?usp=share_link" TargetMode="External"/><Relationship Id="rId525" Type="http://schemas.openxmlformats.org/officeDocument/2006/relationships/vmlDrawing" Target="../drawings/vmlDrawing2.vml"/><Relationship Id="rId403" Type="http://schemas.openxmlformats.org/officeDocument/2006/relationships/hyperlink" Target="https://drive.google.com/file/d/1XKg7_ch7kZPJxro1MHnGfKVfCHye8Cxo/view?usp=share_link" TargetMode="External"/><Relationship Id="rId524" Type="http://schemas.openxmlformats.org/officeDocument/2006/relationships/drawing" Target="../drawings/drawing3.xml"/><Relationship Id="rId402" Type="http://schemas.openxmlformats.org/officeDocument/2006/relationships/hyperlink" Target="https://drive.google.com/file/d/1Yj7ye9-WdbRGurdEdN2vkvTe4t6mdfTK/view?usp=share_link" TargetMode="External"/><Relationship Id="rId523" Type="http://schemas.openxmlformats.org/officeDocument/2006/relationships/hyperlink" Target="https://drive.google.com/file/d/1SfAKjv3nFcwHhNtOab1bb5UZu-5Khap-/view?usp=share_link" TargetMode="External"/><Relationship Id="rId401" Type="http://schemas.openxmlformats.org/officeDocument/2006/relationships/hyperlink" Target="https://drive.google.com/file/d/1AunXyygMDgpg9EiLJCT48l-e4L9PNUbP/view?usp=share_link" TargetMode="External"/><Relationship Id="rId522" Type="http://schemas.openxmlformats.org/officeDocument/2006/relationships/hyperlink" Target="https://drive.google.com/file/d/1JX7C0ETAMmgJdXvkdcAXCNxLsj6rW8BQ/view?usp=share_link" TargetMode="External"/><Relationship Id="rId408" Type="http://schemas.openxmlformats.org/officeDocument/2006/relationships/hyperlink" Target="https://drive.google.com/file/d/1wiQ83UBEw9mJRs4c62Plvcie37vhPph3/view?usp=share_link" TargetMode="External"/><Relationship Id="rId407" Type="http://schemas.openxmlformats.org/officeDocument/2006/relationships/hyperlink" Target="https://drive.google.com/file/d/1t_46OD0jSkI4G16vb3FE1rtRKaUaN4-H/view?usp=share_link" TargetMode="External"/><Relationship Id="rId406" Type="http://schemas.openxmlformats.org/officeDocument/2006/relationships/hyperlink" Target="https://drive.google.com/file/d/1qeb1rZNtSTGmuJn3r_K2l8HZobH7Iqk5/view?usp=share_link" TargetMode="External"/><Relationship Id="rId405" Type="http://schemas.openxmlformats.org/officeDocument/2006/relationships/hyperlink" Target="https://drive.google.com/file/d/1X56DS4RAupxqyOpeEpS0F8OU8GNM8VJZ/view?usp=share_link" TargetMode="External"/><Relationship Id="rId26" Type="http://schemas.openxmlformats.org/officeDocument/2006/relationships/hyperlink" Target="https://drive.google.com/file/d/1EZhs7mXD4q1gUi7TSteJPnamGb1emfq_/view?usp=share_link" TargetMode="External"/><Relationship Id="rId25" Type="http://schemas.openxmlformats.org/officeDocument/2006/relationships/hyperlink" Target="https://drive.google.com/file/d/1PjrS3wCx-CV76dOuSLrcA0K5Gh_w_3ao/view?usp=share_link" TargetMode="External"/><Relationship Id="rId28" Type="http://schemas.openxmlformats.org/officeDocument/2006/relationships/hyperlink" Target="https://gyazo.com/195f6acec49712169475cc14752cd14a" TargetMode="External"/><Relationship Id="rId27" Type="http://schemas.openxmlformats.org/officeDocument/2006/relationships/hyperlink" Target="https://drive.google.com/file/d/1gbu3USgpQuVE0JRcIxzoOcNmr7gPzAvt/view?usp=share_link" TargetMode="External"/><Relationship Id="rId400" Type="http://schemas.openxmlformats.org/officeDocument/2006/relationships/hyperlink" Target="https://drive.google.com/file/d/1_gA_XXps75K-UCc2MLtWbbOGPfMo4bKz/view?usp=share_link" TargetMode="External"/><Relationship Id="rId521" Type="http://schemas.openxmlformats.org/officeDocument/2006/relationships/hyperlink" Target="https://drive.google.com/file/d/1u2VCb074aGaMJa0cVef7GtQ4Vp69c6DD/view?usp=share_link" TargetMode="External"/><Relationship Id="rId29" Type="http://schemas.openxmlformats.org/officeDocument/2006/relationships/hyperlink" Target="https://drive.google.com/drive/folders/1aFaFeVrokML9bxregpe2mFMGOcXDHVNv?usp=sharing" TargetMode="External"/><Relationship Id="rId520" Type="http://schemas.openxmlformats.org/officeDocument/2006/relationships/hyperlink" Target="https://drive.google.com/file/d/1ahALwrXSrbYyjPzR1wj9O3Ze9kdRLxJr/view?usp=share_link" TargetMode="External"/><Relationship Id="rId11" Type="http://schemas.openxmlformats.org/officeDocument/2006/relationships/hyperlink" Target="https://drive.google.com/file/d/1KTy56Tbvwu74MSw8rhrmkvtNaIb9b5XG/view?usp=share_link" TargetMode="External"/><Relationship Id="rId10" Type="http://schemas.openxmlformats.org/officeDocument/2006/relationships/hyperlink" Target="https://drive.google.com/file/d/1CP7e95AAUkjTvndMgNVfJsBRKMEQaP5I/view?usp=sharing" TargetMode="External"/><Relationship Id="rId13" Type="http://schemas.openxmlformats.org/officeDocument/2006/relationships/hyperlink" Target="https://drive.google.com/file/d/1uwvgD4JOwz_khRknycbeos24-hRUgH9w/view?usp=share_link" TargetMode="External"/><Relationship Id="rId12" Type="http://schemas.openxmlformats.org/officeDocument/2006/relationships/hyperlink" Target="https://drive.google.com/file/d/1rYdei-3zGjw5hjfxb-HqB_lO3ahVtGWW/view?usp=share_link" TargetMode="External"/><Relationship Id="rId519" Type="http://schemas.openxmlformats.org/officeDocument/2006/relationships/hyperlink" Target="https://drive.google.com/file/d/1ht2CLi_HerpUJWAzl8UP4GV4F6WZOSi9/view?usp=share_link" TargetMode="External"/><Relationship Id="rId514" Type="http://schemas.openxmlformats.org/officeDocument/2006/relationships/hyperlink" Target="https://drive.google.com/file/d/1VQrJkULltW_oXmuZXgrVF83SjvTB7ZxK/view?usp=share_link" TargetMode="External"/><Relationship Id="rId513" Type="http://schemas.openxmlformats.org/officeDocument/2006/relationships/hyperlink" Target="https://drive.google.com/file/d/1fSX2khYk5r8d_YeCkkOsaKvoDTMC3va_/view?usp=share_link" TargetMode="External"/><Relationship Id="rId512" Type="http://schemas.openxmlformats.org/officeDocument/2006/relationships/hyperlink" Target="https://drive.google.com/file/d/1vn0qNrwhEszIj4joXyW-6qIPhFh236zg/view?usp=share_link" TargetMode="External"/><Relationship Id="rId511" Type="http://schemas.openxmlformats.org/officeDocument/2006/relationships/hyperlink" Target="https://drive.google.com/file/d/1aIN06P1JFGnt2R8Kz5Cz8ZW0C5lzibfC/view?usp=share_link" TargetMode="External"/><Relationship Id="rId518" Type="http://schemas.openxmlformats.org/officeDocument/2006/relationships/hyperlink" Target="https://drive.google.com/file/d/1w699wCe1uqUnYkUYsBWHuQfwg9-Rfw2O/view?usp=share_link" TargetMode="External"/><Relationship Id="rId517" Type="http://schemas.openxmlformats.org/officeDocument/2006/relationships/hyperlink" Target="https://drive.google.com/file/d/1a7SdjIJXduFVGrs1M-D-E27MuE5PfOkI/view?usp=share_link" TargetMode="External"/><Relationship Id="rId516" Type="http://schemas.openxmlformats.org/officeDocument/2006/relationships/hyperlink" Target="https://drive.google.com/file/d/1A9ZDa_p7ODQ6Bb-tzoLCFlO8A-iMYY7i/view?usp=share_link" TargetMode="External"/><Relationship Id="rId515" Type="http://schemas.openxmlformats.org/officeDocument/2006/relationships/hyperlink" Target="https://drive.google.com/file/d/14HN0TfpSVFuPCxkzmAs4t3dHRzG7rGsB/view?usp=share_link" TargetMode="External"/><Relationship Id="rId15" Type="http://schemas.openxmlformats.org/officeDocument/2006/relationships/hyperlink" Target="https://drive.google.com/file/d/1tm7hO5kHvCMUDCvt3JqLsTZrjp_dafVU/view?usp=share_link" TargetMode="External"/><Relationship Id="rId14" Type="http://schemas.openxmlformats.org/officeDocument/2006/relationships/hyperlink" Target="https://drive.google.com/file/d/1Xe6cigT5OkYiSewSchegqSGw2Z0Auqre/view?usp=share_link" TargetMode="External"/><Relationship Id="rId17" Type="http://schemas.openxmlformats.org/officeDocument/2006/relationships/hyperlink" Target="https://drive.google.com/file/d/1ILX_S6YShUIl6ugeDUx2hrRliO9d1yWP/view?usp=share_link" TargetMode="External"/><Relationship Id="rId16" Type="http://schemas.openxmlformats.org/officeDocument/2006/relationships/hyperlink" Target="https://drive.google.com/file/d/10yOKBfaiPFOK-7nuam0-e3dXDjWBXzcO/view?usp=share_link" TargetMode="External"/><Relationship Id="rId19" Type="http://schemas.openxmlformats.org/officeDocument/2006/relationships/hyperlink" Target="https://drive.google.com/file/d/1vCXJgCBLKr59eX9_JEslPW8nFaxu9uTi/view?usp=share_link" TargetMode="External"/><Relationship Id="rId510" Type="http://schemas.openxmlformats.org/officeDocument/2006/relationships/hyperlink" Target="https://drive.google.com/file/d/1Nr0eP1mMi13EiY31cBHgrostULWCvxkK/view?usp=share_link" TargetMode="External"/><Relationship Id="rId18" Type="http://schemas.openxmlformats.org/officeDocument/2006/relationships/hyperlink" Target="https://drive.google.com/file/d/1vWmtvBzI_EynEy_EjoIvubwl4jkgA94x/view?usp=share_link" TargetMode="External"/><Relationship Id="rId84" Type="http://schemas.openxmlformats.org/officeDocument/2006/relationships/hyperlink" Target="https://gyazo.com/62ad30bf149c42a53ba286b2e020e9d6" TargetMode="External"/><Relationship Id="rId83" Type="http://schemas.openxmlformats.org/officeDocument/2006/relationships/hyperlink" Target="https://drive.google.com/file/d/1coAUwNc-fAxiBijywD9-kBr_hk8PdHtw/view?usp=share_link" TargetMode="External"/><Relationship Id="rId86" Type="http://schemas.openxmlformats.org/officeDocument/2006/relationships/hyperlink" Target="https://gyazo.com/62ad30bf149c42a53ba286b2e020e9d6" TargetMode="External"/><Relationship Id="rId85" Type="http://schemas.openxmlformats.org/officeDocument/2006/relationships/hyperlink" Target="https://drive.google.com/file/d/1uhCa4ItVDwIx5zezeAr2PgqhMwZ3yRR6/view?usp=share_link" TargetMode="External"/><Relationship Id="rId88" Type="http://schemas.openxmlformats.org/officeDocument/2006/relationships/hyperlink" Target="https://gyazo.com/62ad30bf149c42a53ba286b2e020e9d6" TargetMode="External"/><Relationship Id="rId87" Type="http://schemas.openxmlformats.org/officeDocument/2006/relationships/hyperlink" Target="https://drive.google.com/file/d/1yf811u7F9c2oIURNyfFPjVMkWq4uEtEH/view?usp=share_link" TargetMode="External"/><Relationship Id="rId89" Type="http://schemas.openxmlformats.org/officeDocument/2006/relationships/hyperlink" Target="https://drive.google.com/file/d/1ofmvQ9H8av4eSPHCLkATB8XJ5EzZGArt/view?usp=share_link" TargetMode="External"/><Relationship Id="rId80" Type="http://schemas.openxmlformats.org/officeDocument/2006/relationships/hyperlink" Target="https://gyazo.com/62ad30bf149c42a53ba286b2e020e9d6" TargetMode="External"/><Relationship Id="rId82" Type="http://schemas.openxmlformats.org/officeDocument/2006/relationships/hyperlink" Target="https://gyazo.com/62ad30bf149c42a53ba286b2e020e9d6" TargetMode="External"/><Relationship Id="rId81" Type="http://schemas.openxmlformats.org/officeDocument/2006/relationships/hyperlink" Target="https://drive.google.com/file/d/1avhoxKbwYyNfErvbYTUsmOlxUcMlYbgs/view?usp=share_link" TargetMode="External"/><Relationship Id="rId73" Type="http://schemas.openxmlformats.org/officeDocument/2006/relationships/hyperlink" Target="https://drive.google.com/file/d/1EnCKBrx8QDhWPiaWDkEge4E1EhUUr4eR/view?usp=share_link" TargetMode="External"/><Relationship Id="rId72" Type="http://schemas.openxmlformats.org/officeDocument/2006/relationships/hyperlink" Target="https://drive.google.com/file/d/1IA_yU7ghQudS1EYVKJVGCIyDbmAx_DPE/view?usp=share_link" TargetMode="External"/><Relationship Id="rId75" Type="http://schemas.openxmlformats.org/officeDocument/2006/relationships/hyperlink" Target="https://drive.google.com/file/d/1pSYyM_qHa9LW2n8wq7GlJynBR1CxjjBA/view?usp=share_link" TargetMode="External"/><Relationship Id="rId74" Type="http://schemas.openxmlformats.org/officeDocument/2006/relationships/hyperlink" Target="https://drive.google.com/file/d/1bt4S4yw0wWsNkhBQa3hLxoYOZ0KzcNaD/view?usp=share_link" TargetMode="External"/><Relationship Id="rId77" Type="http://schemas.openxmlformats.org/officeDocument/2006/relationships/hyperlink" Target="https://drive.google.com/file/d/1sQGkm0Ar8aSV3gyICMjSoRuSLqdCu8jm/view?usp=sharing" TargetMode="External"/><Relationship Id="rId76" Type="http://schemas.openxmlformats.org/officeDocument/2006/relationships/hyperlink" Target="https://drive.google.com/file/d/13L9-qHgAX_ZI5sbKpQ0vDUHmHUYqGLqe/view?usp=share_link" TargetMode="External"/><Relationship Id="rId79" Type="http://schemas.openxmlformats.org/officeDocument/2006/relationships/hyperlink" Target="https://drive.google.com/file/d/1YaVNLoIdzSRv1kBj5e6w_4L1yhvImSnQ/view?usp=share_link" TargetMode="External"/><Relationship Id="rId78" Type="http://schemas.openxmlformats.org/officeDocument/2006/relationships/hyperlink" Target="https://gyazo.com/62ad30bf149c42a53ba286b2e020e9d6" TargetMode="External"/><Relationship Id="rId71" Type="http://schemas.openxmlformats.org/officeDocument/2006/relationships/hyperlink" Target="https://drive.google.com/file/d/1Ae4YvbOX2OwHxeZARwqZj2lBuEMPUoCz/view?usp=share_link" TargetMode="External"/><Relationship Id="rId70" Type="http://schemas.openxmlformats.org/officeDocument/2006/relationships/hyperlink" Target="https://drive.google.com/file/d/1yRoE_ImXUnDFxq6fr5JXVzNF7nY6iZrG/view?usp=share_link" TargetMode="External"/><Relationship Id="rId62" Type="http://schemas.openxmlformats.org/officeDocument/2006/relationships/hyperlink" Target="https://drive.google.com/file/d/1LG69XsLp4mac87SeXRNAtazbOVHRa6tJ/view?usp=share_link" TargetMode="External"/><Relationship Id="rId61" Type="http://schemas.openxmlformats.org/officeDocument/2006/relationships/hyperlink" Target="https://drive.google.com/file/d/1nq6NAd-lcoCEg9C7tkxtQ0Agg2A5xJ8M/view?usp=share_link" TargetMode="External"/><Relationship Id="rId64" Type="http://schemas.openxmlformats.org/officeDocument/2006/relationships/hyperlink" Target="https://drive.google.com/file/d/1Ua6o3BfTL3TOTLCA-p5_Syq8Ja_NxeDM/view?usp=share_link" TargetMode="External"/><Relationship Id="rId63" Type="http://schemas.openxmlformats.org/officeDocument/2006/relationships/hyperlink" Target="https://drive.google.com/file/d/1CiFVYjPhRElwzKkwqTopayfhLa0Rt5q7/view?usp=share_link" TargetMode="External"/><Relationship Id="rId66" Type="http://schemas.openxmlformats.org/officeDocument/2006/relationships/hyperlink" Target="https://drive.google.com/file/d/1pL_JV08BEaSuRQeO4SyFRBZwU_HXn5TU/view?usp=share_link" TargetMode="External"/><Relationship Id="rId65" Type="http://schemas.openxmlformats.org/officeDocument/2006/relationships/hyperlink" Target="https://drive.google.com/file/d/10dtUBwj8LQ3YNUdc-pj9TUg90S1TMvAA/view?usp=share_link" TargetMode="External"/><Relationship Id="rId68" Type="http://schemas.openxmlformats.org/officeDocument/2006/relationships/hyperlink" Target="https://drive.google.com/file/d/1FQVF6-_vFcJ5TSpSzm3_5Z-7CYIR_RAB/view?usp=share_link" TargetMode="External"/><Relationship Id="rId67" Type="http://schemas.openxmlformats.org/officeDocument/2006/relationships/hyperlink" Target="https://drive.google.com/file/d/1AvaQXnAlCLcskZb1AsXmXNYGrdobaptG/view?usp=share_link" TargetMode="External"/><Relationship Id="rId60" Type="http://schemas.openxmlformats.org/officeDocument/2006/relationships/hyperlink" Target="https://drive.google.com/file/d/1LM4ygRbigSZp6GCo4xwL3L491i-UqKyD/view?usp=share_link" TargetMode="External"/><Relationship Id="rId69" Type="http://schemas.openxmlformats.org/officeDocument/2006/relationships/hyperlink" Target="https://drive.google.com/file/d/1jAg22oHfXfTpjCPMW3loshEL5z2kq6at/view?usp=share_link" TargetMode="External"/><Relationship Id="rId51" Type="http://schemas.openxmlformats.org/officeDocument/2006/relationships/hyperlink" Target="https://drive.google.com/file/d/16N-Fk8ZsOu5Qkr3spGp8H9pAX7Ebktar/view?usp=share_link" TargetMode="External"/><Relationship Id="rId50" Type="http://schemas.openxmlformats.org/officeDocument/2006/relationships/hyperlink" Target="https://drive.google.com/file/d/1hGW-AFff1lDDMiaI1jHZdhQM7vkFNezS/view?usp=share_link" TargetMode="External"/><Relationship Id="rId53" Type="http://schemas.openxmlformats.org/officeDocument/2006/relationships/hyperlink" Target="https://drive.google.com/file/d/120-WgKt-GfBZAIqAZqlVLTR_fCUv0_0d/view?usp=sharing" TargetMode="External"/><Relationship Id="rId52" Type="http://schemas.openxmlformats.org/officeDocument/2006/relationships/hyperlink" Target="https://drive.google.com/file/d/1-mPMX3130ABve6l9LT7o6tOXvvW4S7Nu/view?usp=share_link" TargetMode="External"/><Relationship Id="rId55" Type="http://schemas.openxmlformats.org/officeDocument/2006/relationships/hyperlink" Target="https://drive.google.com/file/d/13ZruVHaHlDQCGV9JqrzTZH8-9l0zOHuf/view?usp=share_link" TargetMode="External"/><Relationship Id="rId54" Type="http://schemas.openxmlformats.org/officeDocument/2006/relationships/hyperlink" Target="https://drive.google.com/file/d/1jWQMIgh4J57M35iRzfDlr_Es_QL4cnn0/view?usp=sharing" TargetMode="External"/><Relationship Id="rId57" Type="http://schemas.openxmlformats.org/officeDocument/2006/relationships/hyperlink" Target="https://drive.google.com/file/d/1FvUt1GQKQTSVy4gQRaFW-WYvecn7E655/view?usp=share_link" TargetMode="External"/><Relationship Id="rId56" Type="http://schemas.openxmlformats.org/officeDocument/2006/relationships/hyperlink" Target="https://drive.google.com/file/d/12GQD7PsXh7Oj-iuE7Ew8j-ITXE2zG_QC/view?usp=sharing" TargetMode="External"/><Relationship Id="rId59" Type="http://schemas.openxmlformats.org/officeDocument/2006/relationships/hyperlink" Target="https://drive.google.com/file/d/1CR9Yfhx0-GUjbjdOmIb3XvgwQ1c8x-SF/view?usp=share_link" TargetMode="External"/><Relationship Id="rId58" Type="http://schemas.openxmlformats.org/officeDocument/2006/relationships/hyperlink" Target="https://drive.google.com/file/d/1jYEcSKvijR-2glRR-CY3rRl5YYl3zX4z/view?usp=share_link" TargetMode="External"/><Relationship Id="rId107" Type="http://schemas.openxmlformats.org/officeDocument/2006/relationships/hyperlink" Target="https://drive.google.com/file/d/1O4kKHSwyRWFEEzmQ1bJgNX9D8rNTlgLJ/view?usp=share_link" TargetMode="External"/><Relationship Id="rId228" Type="http://schemas.openxmlformats.org/officeDocument/2006/relationships/hyperlink" Target="https://drive.google.com/file/d/1OCP0kpP9-IG9rZvBJX4lNIPINVaZy0vu/view?usp=share_link" TargetMode="External"/><Relationship Id="rId349" Type="http://schemas.openxmlformats.org/officeDocument/2006/relationships/hyperlink" Target="https://drive.google.com/file/d/1buLdIsKRxyDqpb0RS5xV2zOV9vHG61Kg/view?usp=sharing" TargetMode="External"/><Relationship Id="rId106" Type="http://schemas.openxmlformats.org/officeDocument/2006/relationships/hyperlink" Target="https://drive.google.com/file/d/1_rXIhY5d5_MIB1VWnPc-ujlFnMMv05YB/view?usp=share_link" TargetMode="External"/><Relationship Id="rId227" Type="http://schemas.openxmlformats.org/officeDocument/2006/relationships/hyperlink" Target="https://drive.google.com/file/d/1DjriwWgzxxWSHrABikFs5Wmay8EgRxjB/view?usp=share_link" TargetMode="External"/><Relationship Id="rId348" Type="http://schemas.openxmlformats.org/officeDocument/2006/relationships/hyperlink" Target="https://drive.google.com/file/d/1LIjuW14difVig4cRnrke5dTENRUovuTM/view?usp=sharing" TargetMode="External"/><Relationship Id="rId469" Type="http://schemas.openxmlformats.org/officeDocument/2006/relationships/hyperlink" Target="https://drive.google.com/file/d/1Ybdtv8LrOZEHU0iSCO-T3fYtIXlIlyxZ/view?usp=share_link" TargetMode="External"/><Relationship Id="rId105" Type="http://schemas.openxmlformats.org/officeDocument/2006/relationships/hyperlink" Target="https://drive.google.com/file/d/1RTLQvrTpeqai4BXo2E5OAxANH0YYv_mI/view?usp=share_link" TargetMode="External"/><Relationship Id="rId226" Type="http://schemas.openxmlformats.org/officeDocument/2006/relationships/hyperlink" Target="https://drive.google.com/file/d/1VlXUZsQJ7jV1J2qdryaWXCjYJO8GyQFk/view?usp=share_link" TargetMode="External"/><Relationship Id="rId347" Type="http://schemas.openxmlformats.org/officeDocument/2006/relationships/hyperlink" Target="https://drive.google.com/file/d/1IogP4AMjem9-xT6D8tc1V4WuCnBNlkJu/view?usp=share_link" TargetMode="External"/><Relationship Id="rId468" Type="http://schemas.openxmlformats.org/officeDocument/2006/relationships/hyperlink" Target="https://drive.google.com/file/d/1wsx9pxG8he-RMK3w3tVDry_2nrwDKzWU/view?usp=share_link" TargetMode="External"/><Relationship Id="rId104" Type="http://schemas.openxmlformats.org/officeDocument/2006/relationships/hyperlink" Target="https://drive.google.com/file/d/1QgQpEfZ05Fn5Ir49nELzyF8bXHGNJdYp/view?usp=share_link" TargetMode="External"/><Relationship Id="rId225" Type="http://schemas.openxmlformats.org/officeDocument/2006/relationships/hyperlink" Target="https://drive.google.com/file/d/1qM8LUmki6xrRhy_EvQGJ0XAE43hdKoXR/view?usp=share_link" TargetMode="External"/><Relationship Id="rId346" Type="http://schemas.openxmlformats.org/officeDocument/2006/relationships/hyperlink" Target="https://drive.google.com/file/d/1RHbgIU9HNUi7-mAqza6NiuaES5iCD6G4/view?usp=share_link" TargetMode="External"/><Relationship Id="rId467" Type="http://schemas.openxmlformats.org/officeDocument/2006/relationships/hyperlink" Target="https://drive.google.com/file/d/1nO8K24tivpsC4fdd5F17IO040Zj4Bq4b/view?usp=share_link" TargetMode="External"/><Relationship Id="rId109" Type="http://schemas.openxmlformats.org/officeDocument/2006/relationships/hyperlink" Target="https://drive.google.com/file/d/1IA_yU7ghQudS1EYVKJVGCIyDbmAx_DPE/view?usp=share_link" TargetMode="External"/><Relationship Id="rId108" Type="http://schemas.openxmlformats.org/officeDocument/2006/relationships/hyperlink" Target="https://drive.google.com/file/d/1Ae4YvbOX2OwHxeZARwqZj2lBuEMPUoCz/view?usp=share_link" TargetMode="External"/><Relationship Id="rId229" Type="http://schemas.openxmlformats.org/officeDocument/2006/relationships/hyperlink" Target="https://drive.google.com/file/d/1UKKQoWeRieWUTJ_fIH8SY6fK2Bbn_cCL/view?usp=share_link" TargetMode="External"/><Relationship Id="rId220" Type="http://schemas.openxmlformats.org/officeDocument/2006/relationships/hyperlink" Target="https://drive.google.com/file/d/1tm0ybbBrS5dBjpjYBbPnJOMLgpRRE4l-/view?usp=sharing" TargetMode="External"/><Relationship Id="rId341" Type="http://schemas.openxmlformats.org/officeDocument/2006/relationships/hyperlink" Target="https://drive.google.com/file/d/1yJGp9bKUK0gVPnZV1Msdv_wXy5Qks7KD/view?usp=share_link" TargetMode="External"/><Relationship Id="rId462" Type="http://schemas.openxmlformats.org/officeDocument/2006/relationships/hyperlink" Target="https://drive.google.com/file/d/18smszMXXK4Rlmw5RrINhZ4GhycC5_4FR/view?usp=share_link" TargetMode="External"/><Relationship Id="rId340" Type="http://schemas.openxmlformats.org/officeDocument/2006/relationships/hyperlink" Target="https://drive.google.com/file/d/1RjD8JCtSBb7Lv81_N0gh9X33GZEQFKvt/view?usp=share_link" TargetMode="External"/><Relationship Id="rId461" Type="http://schemas.openxmlformats.org/officeDocument/2006/relationships/hyperlink" Target="https://drive.google.com/file/d/1sYPnwDU2cxb3Ihk2bI-2TT8AWlsLNowO/view?usp=share_link" TargetMode="External"/><Relationship Id="rId460" Type="http://schemas.openxmlformats.org/officeDocument/2006/relationships/hyperlink" Target="https://drive.google.com/file/d/1liYVIz5B7rvGBvyIKIea0XeHVblgoa0g/view?usp=share_link" TargetMode="External"/><Relationship Id="rId103" Type="http://schemas.openxmlformats.org/officeDocument/2006/relationships/hyperlink" Target="https://drive.google.com/file/d/1CpOIV9lmsoXZqjWappJeythyMHOhFAf1/view?usp=share_link" TargetMode="External"/><Relationship Id="rId224" Type="http://schemas.openxmlformats.org/officeDocument/2006/relationships/hyperlink" Target="https://drive.google.com/file/d/1tm0ybbBrS5dBjpjYBbPnJOMLgpRRE4l-/view?usp=sharing" TargetMode="External"/><Relationship Id="rId345" Type="http://schemas.openxmlformats.org/officeDocument/2006/relationships/hyperlink" Target="https://drive.google.com/file/d/1gqpTJd0AZoHNYF2ls3UxVextCdl0kNKY/view?usp=share_link" TargetMode="External"/><Relationship Id="rId466" Type="http://schemas.openxmlformats.org/officeDocument/2006/relationships/hyperlink" Target="https://drive.google.com/file/d/1wsx9pxG8he-RMK3w3tVDry_2nrwDKzWU/view?usp=share_link" TargetMode="External"/><Relationship Id="rId102" Type="http://schemas.openxmlformats.org/officeDocument/2006/relationships/hyperlink" Target="https://drive.google.com/file/d/1GHprbC4AOgv5z-54rIwZPDpXJG7uwNZV/view?usp=share_link" TargetMode="External"/><Relationship Id="rId223" Type="http://schemas.openxmlformats.org/officeDocument/2006/relationships/hyperlink" Target="https://drive.google.com/file/d/1oeRPdlKPDvdfMnVnZTFrPihREY77BCkA/view?usp=share_link" TargetMode="External"/><Relationship Id="rId344" Type="http://schemas.openxmlformats.org/officeDocument/2006/relationships/hyperlink" Target="https://drive.google.com/file/d/1LvkYnntVMQVS9yLZCSNKFX0mT8xZImX0/view?usp=share_link" TargetMode="External"/><Relationship Id="rId465" Type="http://schemas.openxmlformats.org/officeDocument/2006/relationships/hyperlink" Target="https://drive.google.com/file/d/1CqLVRm0JcZYk8QPE627dzCGlYAXr4gFb/view?usp=share_link" TargetMode="External"/><Relationship Id="rId101" Type="http://schemas.openxmlformats.org/officeDocument/2006/relationships/hyperlink" Target="https://drive.google.com/file/d/1oSMjETBOezoK3IxLkj6uvv59AmtxVPsk/view?usp=share_link" TargetMode="External"/><Relationship Id="rId222" Type="http://schemas.openxmlformats.org/officeDocument/2006/relationships/hyperlink" Target="https://drive.google.com/file/d/1tm0ybbBrS5dBjpjYBbPnJOMLgpRRE4l-/view?usp=sharing" TargetMode="External"/><Relationship Id="rId343" Type="http://schemas.openxmlformats.org/officeDocument/2006/relationships/hyperlink" Target="https://drive.google.com/file/d/15gw9-a5c0eKKtJ2OqXVO_UFsNXqjk1YE/view?usp=share_link" TargetMode="External"/><Relationship Id="rId464" Type="http://schemas.openxmlformats.org/officeDocument/2006/relationships/hyperlink" Target="https://drive.google.com/file/d/16dZCpCSUcpivff2cx2qvSSX7-N7XtQQn/view?usp=share_link" TargetMode="External"/><Relationship Id="rId100" Type="http://schemas.openxmlformats.org/officeDocument/2006/relationships/hyperlink" Target="https://drive.google.com/file/d/1sw56u4-ZeFpeMfjM-ZzoFdHfTdFanDVc/view?usp=share_link" TargetMode="External"/><Relationship Id="rId221" Type="http://schemas.openxmlformats.org/officeDocument/2006/relationships/hyperlink" Target="https://drive.google.com/file/d/1uFgBJ2okSojDYDR3uhR6n97_j60eQGxH/view?usp=share_link" TargetMode="External"/><Relationship Id="rId342" Type="http://schemas.openxmlformats.org/officeDocument/2006/relationships/hyperlink" Target="https://drive.google.com/file/d/1pElq-Tv9C_du_W2-meHT_8dm8Pua05s0/view?usp=share_link" TargetMode="External"/><Relationship Id="rId463" Type="http://schemas.openxmlformats.org/officeDocument/2006/relationships/hyperlink" Target="https://drive.google.com/file/d/1_7muhXh5OX_TjR5h15_h36DExSNhUiRv/view?usp=share_link" TargetMode="External"/><Relationship Id="rId217" Type="http://schemas.openxmlformats.org/officeDocument/2006/relationships/hyperlink" Target="https://drive.google.com/file/d/1os5zyxhcWJxRmCT6DDjPlmqASk_FTvtc/view?usp=share_link" TargetMode="External"/><Relationship Id="rId338" Type="http://schemas.openxmlformats.org/officeDocument/2006/relationships/hyperlink" Target="https://drive.google.com/file/d/1E9U2vD5870xjZsdtXgNKwef7rGb6bxSx/view?usp=share_link" TargetMode="External"/><Relationship Id="rId459" Type="http://schemas.openxmlformats.org/officeDocument/2006/relationships/hyperlink" Target="https://drive.google.com/drive/folders/1Mi6lp54X1fkxaBn1WoYHqwtfIjfWzKim?usp=sharing" TargetMode="External"/><Relationship Id="rId216" Type="http://schemas.openxmlformats.org/officeDocument/2006/relationships/hyperlink" Target="https://drive.google.com/file/d/1tm0ybbBrS5dBjpjYBbPnJOMLgpRRE4l-/view?usp=sharing" TargetMode="External"/><Relationship Id="rId337" Type="http://schemas.openxmlformats.org/officeDocument/2006/relationships/hyperlink" Target="https://drive.google.com/file/d/1cbcQuRl2rU2syY8ck0G9xAQlsAK3VSdk/view?usp=share_link" TargetMode="External"/><Relationship Id="rId458" Type="http://schemas.openxmlformats.org/officeDocument/2006/relationships/hyperlink" Target="https://drive.google.com/file/d/1BCMC47JqVbQZW8f2B_fmKp0i7LnwXIdJ/view?usp=share_link" TargetMode="External"/><Relationship Id="rId215" Type="http://schemas.openxmlformats.org/officeDocument/2006/relationships/hyperlink" Target="https://drive.google.com/file/d/1EWpUHg8Sq8PuFSJbjNda22l2VZ6z3a1B/view?usp=share_link" TargetMode="External"/><Relationship Id="rId336" Type="http://schemas.openxmlformats.org/officeDocument/2006/relationships/hyperlink" Target="https://drive.google.com/file/d/1d4z8k7w8xoU1Xq-0mYIsGkPN-_jqEstx/view?usp=share_link" TargetMode="External"/><Relationship Id="rId457" Type="http://schemas.openxmlformats.org/officeDocument/2006/relationships/hyperlink" Target="https://drive.google.com/file/d/1ieroI11vtq1V8uG3kBr-VflPhccPUVPV/view?usp=share_link" TargetMode="External"/><Relationship Id="rId214" Type="http://schemas.openxmlformats.org/officeDocument/2006/relationships/hyperlink" Target="https://drive.google.com/file/d/1tm0ybbBrS5dBjpjYBbPnJOMLgpRRE4l-/view?usp=sharing" TargetMode="External"/><Relationship Id="rId335" Type="http://schemas.openxmlformats.org/officeDocument/2006/relationships/hyperlink" Target="https://drive.google.com/file/d/10ollTI1w1gcS9DJyalz3qwSpac4iMjcq/view?usp=share_link" TargetMode="External"/><Relationship Id="rId456" Type="http://schemas.openxmlformats.org/officeDocument/2006/relationships/hyperlink" Target="https://gyazo.com/54514a410b80aba1d3c027040eb87ef5" TargetMode="External"/><Relationship Id="rId219" Type="http://schemas.openxmlformats.org/officeDocument/2006/relationships/hyperlink" Target="https://drive.google.com/file/d/1UKBh_CL7P_tPjtN0rfNbLt2g2oV7m7eI/view?usp=share_link" TargetMode="External"/><Relationship Id="rId218" Type="http://schemas.openxmlformats.org/officeDocument/2006/relationships/hyperlink" Target="https://drive.google.com/file/d/1tm0ybbBrS5dBjpjYBbPnJOMLgpRRE4l-/view?usp=sharing" TargetMode="External"/><Relationship Id="rId339" Type="http://schemas.openxmlformats.org/officeDocument/2006/relationships/hyperlink" Target="https://drive.google.com/file/d/1vxB_neqmvyf9XYll9pbZxA4cizFaM7qa/view?usp=share_link" TargetMode="External"/><Relationship Id="rId330" Type="http://schemas.openxmlformats.org/officeDocument/2006/relationships/hyperlink" Target="https://drive.google.com/file/d/1kKhadCYxzfBY93-N0RD1kUgs9GShI-zK/view?usp=share_link" TargetMode="External"/><Relationship Id="rId451" Type="http://schemas.openxmlformats.org/officeDocument/2006/relationships/hyperlink" Target="https://drive.google.com/file/d/1uqohM6dnmI9HzZgpHaY7gX0j344q_YtG/view?usp=share_link" TargetMode="External"/><Relationship Id="rId450" Type="http://schemas.openxmlformats.org/officeDocument/2006/relationships/hyperlink" Target="https://drive.google.com/file/d/1qbh71PfzHIGQAHCwhWSGjdOLb5JRJtke/view?usp=sharing" TargetMode="External"/><Relationship Id="rId213" Type="http://schemas.openxmlformats.org/officeDocument/2006/relationships/hyperlink" Target="https://drive.google.com/file/d/1WTEiMr5uECk4TjtjL-pZxmJPvxwZWcUx/view?usp=share_link" TargetMode="External"/><Relationship Id="rId334" Type="http://schemas.openxmlformats.org/officeDocument/2006/relationships/hyperlink" Target="https://drive.google.com/file/d/1WQYhlS2kdGW6K84xSuHfubU3BBhyuoUu/view?usp=share_link" TargetMode="External"/><Relationship Id="rId455" Type="http://schemas.openxmlformats.org/officeDocument/2006/relationships/hyperlink" Target="https://drive.google.com/file/d/13e764MKCi25XqOZGNnMUHkjT8F4A_m33/view?usp=share_link" TargetMode="External"/><Relationship Id="rId212" Type="http://schemas.openxmlformats.org/officeDocument/2006/relationships/hyperlink" Target="https://drive.google.com/file/d/1ZorrKekPWZaS56OLQyyZryFsHGG29PLl/view?usp=share_link" TargetMode="External"/><Relationship Id="rId333" Type="http://schemas.openxmlformats.org/officeDocument/2006/relationships/hyperlink" Target="https://drive.google.com/file/d/1MeA56RzRFv6p4FkkI-eM1luH3zojmhTE/view?usp=share_link" TargetMode="External"/><Relationship Id="rId454" Type="http://schemas.openxmlformats.org/officeDocument/2006/relationships/hyperlink" Target="https://drive.google.com/file/d/1juGSsk7jy78koOwAqt0F0HUjiHT1XwQA/view?usp=share_link" TargetMode="External"/><Relationship Id="rId211" Type="http://schemas.openxmlformats.org/officeDocument/2006/relationships/hyperlink" Target="https://drive.google.com/file/d/1vmVZVkjQIcseSdufgGhcp73rrt3biiVj/view?usp=share_link" TargetMode="External"/><Relationship Id="rId332" Type="http://schemas.openxmlformats.org/officeDocument/2006/relationships/hyperlink" Target="https://drive.google.com/file/d/1yRa-GcuMoDUVbOBXZQ-KrhHNLaOgb6GX/view?usp=share_link" TargetMode="External"/><Relationship Id="rId453" Type="http://schemas.openxmlformats.org/officeDocument/2006/relationships/hyperlink" Target="https://drive.google.com/file/d/1O97eJ5IH0Voau5d4xFU3NufhfHLFMkmx/view?usp=share_link" TargetMode="External"/><Relationship Id="rId210" Type="http://schemas.openxmlformats.org/officeDocument/2006/relationships/hyperlink" Target="https://drive.google.com/file/d/1uX9SiEjv8y3dD3dvZWI-KqLeLIxiwow6/view?usp=share_link" TargetMode="External"/><Relationship Id="rId331" Type="http://schemas.openxmlformats.org/officeDocument/2006/relationships/hyperlink" Target="https://drive.google.com/file/d/1-UYPbUKp5ZavYe6UYAx1Muo6Hi_BBt8Q/view?usp=share_link" TargetMode="External"/><Relationship Id="rId452" Type="http://schemas.openxmlformats.org/officeDocument/2006/relationships/hyperlink" Target="https://drive.google.com/file/d/1qbh71PfzHIGQAHCwhWSGjdOLb5JRJtke/view?usp=sharing" TargetMode="External"/><Relationship Id="rId370" Type="http://schemas.openxmlformats.org/officeDocument/2006/relationships/hyperlink" Target="https://drive.google.com/file/d/1jxPt0MxgFoUf3b0NhZU6P7bUXIZRWVA6/view?usp=share_link" TargetMode="External"/><Relationship Id="rId491" Type="http://schemas.openxmlformats.org/officeDocument/2006/relationships/hyperlink" Target="https://drive.google.com/file/d/1FXdYJXmShY9T1JHFgJPP4QwIje5yISRt/view?usp=share_link" TargetMode="External"/><Relationship Id="rId490" Type="http://schemas.openxmlformats.org/officeDocument/2006/relationships/hyperlink" Target="https://drive.google.com/file/d/1kMFDzgl-u20oPHLbjbejqcO5v79y_QBM/view?usp=share_link" TargetMode="External"/><Relationship Id="rId129" Type="http://schemas.openxmlformats.org/officeDocument/2006/relationships/hyperlink" Target="https://drive.google.com/file/d/1EcvkJYNAOlxma8KVf5nycyqxfuvE6ddX/view?usp=share_link" TargetMode="External"/><Relationship Id="rId128" Type="http://schemas.openxmlformats.org/officeDocument/2006/relationships/hyperlink" Target="https://drive.google.com/file/d/1HNPAsOJI1bXz18PQzhzBPNGFjqZ1PNL0/view?usp=share_link" TargetMode="External"/><Relationship Id="rId249" Type="http://schemas.openxmlformats.org/officeDocument/2006/relationships/hyperlink" Target="https://drive.google.com/file/d/1hh2sWQArae71cw7NTtc5NrfoEsOSCI7_/view?usp=share_link" TargetMode="External"/><Relationship Id="rId127" Type="http://schemas.openxmlformats.org/officeDocument/2006/relationships/hyperlink" Target="https://gyazo.com/12f434262d516d9be63274c71e96dfb6" TargetMode="External"/><Relationship Id="rId248" Type="http://schemas.openxmlformats.org/officeDocument/2006/relationships/hyperlink" Target="https://drive.google.com/file/d/1YKS0gq4VAACO_amjDGkTBx6XAe9vXk7t/view?usp=share_link" TargetMode="External"/><Relationship Id="rId369" Type="http://schemas.openxmlformats.org/officeDocument/2006/relationships/hyperlink" Target="https://drive.google.com/file/d/1ec1sXWFZ-wH3JU0zyeUPbmVh1QOSIbv8/view?usp=sharing" TargetMode="External"/><Relationship Id="rId126" Type="http://schemas.openxmlformats.org/officeDocument/2006/relationships/hyperlink" Target="https://drive.google.com/file/d/12bJXBLDctvsulMoYUpph_AoE-PZSO4Mn/view?usp=share_link" TargetMode="External"/><Relationship Id="rId247" Type="http://schemas.openxmlformats.org/officeDocument/2006/relationships/hyperlink" Target="https://drive.google.com/file/d/1PKkV-kldCcHsuVu72-UbId7JStGokaIY/view?usp=share_link" TargetMode="External"/><Relationship Id="rId368" Type="http://schemas.openxmlformats.org/officeDocument/2006/relationships/hyperlink" Target="https://drive.google.com/file/d/1Psa5adT9kbCEefCbELIPEI7cO9-Lf17I/view?usp=sharing" TargetMode="External"/><Relationship Id="rId489" Type="http://schemas.openxmlformats.org/officeDocument/2006/relationships/hyperlink" Target="https://drive.google.com/file/d/1fi3sbdVKWs5G-tWbZWbLpBozTmLBbu2b/view?usp=share_link" TargetMode="External"/><Relationship Id="rId121" Type="http://schemas.openxmlformats.org/officeDocument/2006/relationships/hyperlink" Target="https://drive.google.com/file/d/1HtKSoNpO6OCiMbeAzXkJC9oIG48crw9V/view?usp=share_link" TargetMode="External"/><Relationship Id="rId242" Type="http://schemas.openxmlformats.org/officeDocument/2006/relationships/hyperlink" Target="https://drive.google.com/file/d/1AxtZ_36h5eUFobptxVQt2_ZZOV6ZBFLw/view?usp=sharing" TargetMode="External"/><Relationship Id="rId363" Type="http://schemas.openxmlformats.org/officeDocument/2006/relationships/hyperlink" Target="https://drive.google.com/file/d/1pQ08gl23Sz7Hfcy_n9z-WHizqrX_tKBX/view?usp=sharing" TargetMode="External"/><Relationship Id="rId484" Type="http://schemas.openxmlformats.org/officeDocument/2006/relationships/hyperlink" Target="https://drive.google.com/file/d/1TiSOKUtlRgwsiooB8d6KCnm6l028UdT5/view?usp=share_link" TargetMode="External"/><Relationship Id="rId120" Type="http://schemas.openxmlformats.org/officeDocument/2006/relationships/hyperlink" Target="https://drive.google.com/file/d/198l5FiV7SB93ykVUJGvcCCPtlxuSrLtM/view?usp=share_link" TargetMode="External"/><Relationship Id="rId241" Type="http://schemas.openxmlformats.org/officeDocument/2006/relationships/hyperlink" Target="https://drive.google.com/file/d/1t-u1OK0vS5y3pg0_Ix7MO22cKuO4e302/view?usp=share_link" TargetMode="External"/><Relationship Id="rId362" Type="http://schemas.openxmlformats.org/officeDocument/2006/relationships/hyperlink" Target="https://drive.google.com/file/d/1ghE1KdndoPWV88hCiQSlrCvXwNd99Udh/view?usp=sharing" TargetMode="External"/><Relationship Id="rId483" Type="http://schemas.openxmlformats.org/officeDocument/2006/relationships/hyperlink" Target="https://drive.google.com/file/d/1ka1C2F43FKbJ0LAtz1lI61t7QXu89L9k/view?usp=share_link" TargetMode="External"/><Relationship Id="rId240" Type="http://schemas.openxmlformats.org/officeDocument/2006/relationships/hyperlink" Target="https://drive.google.com/file/d/1AxtZ_36h5eUFobptxVQt2_ZZOV6ZBFLw/view?usp=sharing" TargetMode="External"/><Relationship Id="rId361" Type="http://schemas.openxmlformats.org/officeDocument/2006/relationships/hyperlink" Target="https://drive.google.com/file/d/1GQWCNGwY45yH-XxvCOVVjlbVvZMQhO6b/view?usp=share_link" TargetMode="External"/><Relationship Id="rId482" Type="http://schemas.openxmlformats.org/officeDocument/2006/relationships/hyperlink" Target="https://drive.google.com/file/d/1TiSOKUtlRgwsiooB8d6KCnm6l028UdT5/view?usp=share_link" TargetMode="External"/><Relationship Id="rId360" Type="http://schemas.openxmlformats.org/officeDocument/2006/relationships/hyperlink" Target="https://drive.google.com/file/d/1WESbHM60Qxge5RAg7O4CRfZ7gfVmyuMi/view?usp=sharing" TargetMode="External"/><Relationship Id="rId481" Type="http://schemas.openxmlformats.org/officeDocument/2006/relationships/hyperlink" Target="https://drive.google.com/file/d/1s47k4eRlQZ1xRCwaEUrH2WG8aO1qz8T2/view?usp=share_link" TargetMode="External"/><Relationship Id="rId125" Type="http://schemas.openxmlformats.org/officeDocument/2006/relationships/hyperlink" Target="https://drive.google.com/file/d/1VsGmbtbJYrTJZwsWdCgLsfZqjfVb3bsV/view?usp=share_link" TargetMode="External"/><Relationship Id="rId246" Type="http://schemas.openxmlformats.org/officeDocument/2006/relationships/hyperlink" Target="https://drive.google.com/file/d/1uEm2j6TigiwyIRysaL9-M34DW8AZuHvz/view?usp=share_link" TargetMode="External"/><Relationship Id="rId367" Type="http://schemas.openxmlformats.org/officeDocument/2006/relationships/hyperlink" Target="https://drive.google.com/file/d/1qFAsUgddfjPZB0dj3X735072l5JUcFG7/view?usp=share_link" TargetMode="External"/><Relationship Id="rId488" Type="http://schemas.openxmlformats.org/officeDocument/2006/relationships/hyperlink" Target="https://drive.google.com/file/d/1TiSOKUtlRgwsiooB8d6KCnm6l028UdT5/view?usp=share_link" TargetMode="External"/><Relationship Id="rId124" Type="http://schemas.openxmlformats.org/officeDocument/2006/relationships/hyperlink" Target="https://drive.google.com/file/d/1sDJUArsy__uL_5lpZA8h5qVlUqs5YMJt/view?usp=share_link" TargetMode="External"/><Relationship Id="rId245" Type="http://schemas.openxmlformats.org/officeDocument/2006/relationships/hyperlink" Target="https://drive.google.com/file/d/1fwSqCNdIQnWv8rB3MW8eWh0r1IfB6F7Y/view?usp=share_link" TargetMode="External"/><Relationship Id="rId366" Type="http://schemas.openxmlformats.org/officeDocument/2006/relationships/hyperlink" Target="https://drive.google.com/file/d/1Xc_HTRkmDyTjwng4Nu3V_4XnJZdiyA1O/view?usp=sharing" TargetMode="External"/><Relationship Id="rId487" Type="http://schemas.openxmlformats.org/officeDocument/2006/relationships/hyperlink" Target="https://drive.google.com/file/d/19GoqcEXdajjAbKtBe9Bs5AxASpUlwead/view?usp=share_link" TargetMode="External"/><Relationship Id="rId123" Type="http://schemas.openxmlformats.org/officeDocument/2006/relationships/hyperlink" Target="https://drive.google.com/file/d/1Fi8-YJCeLuQBSmc-p9jX99784NA9DLwX/view?usp=share_link" TargetMode="External"/><Relationship Id="rId244" Type="http://schemas.openxmlformats.org/officeDocument/2006/relationships/hyperlink" Target="https://drive.google.com/file/d/1oY2Mk3nkVk3vlSJTya3_iv8q2ourpO_a/view?usp=share_link" TargetMode="External"/><Relationship Id="rId365" Type="http://schemas.openxmlformats.org/officeDocument/2006/relationships/hyperlink" Target="https://drive.google.com/file/d/1kjmQV7CyCl4aYBM0prQj91Wueh_FLGgy/view?usp=sharing" TargetMode="External"/><Relationship Id="rId486" Type="http://schemas.openxmlformats.org/officeDocument/2006/relationships/hyperlink" Target="https://drive.google.com/file/d/1TiSOKUtlRgwsiooB8d6KCnm6l028UdT5/view?usp=share_link" TargetMode="External"/><Relationship Id="rId122" Type="http://schemas.openxmlformats.org/officeDocument/2006/relationships/hyperlink" Target="https://drive.google.com/file/d/1QZZnS8EBr02uK9jRzyPBjNxOvrzOP7Lg/view?usp=share_link" TargetMode="External"/><Relationship Id="rId243" Type="http://schemas.openxmlformats.org/officeDocument/2006/relationships/hyperlink" Target="https://drive.google.com/file/d/1zXeH0zF1Rh_HxhmcukiFI_yDhqwZKAJ1/view?usp=share_link" TargetMode="External"/><Relationship Id="rId364" Type="http://schemas.openxmlformats.org/officeDocument/2006/relationships/hyperlink" Target="https://drive.google.com/file/d/1cGi4BXlcWYwjnHf5eKI0sFB3mFu2Zkgo/view?usp=share_link" TargetMode="External"/><Relationship Id="rId485" Type="http://schemas.openxmlformats.org/officeDocument/2006/relationships/hyperlink" Target="https://drive.google.com/file/d/1YiI77uHEeH-jNsoHGI9m2jWq77kqq8xP/view?usp=share_link" TargetMode="External"/><Relationship Id="rId95" Type="http://schemas.openxmlformats.org/officeDocument/2006/relationships/hyperlink" Target="https://drive.google.com/file/d/1BvhTz09eU6wno2R5GW8war3KSg6o9SN5/view?usp=sharing" TargetMode="External"/><Relationship Id="rId94" Type="http://schemas.openxmlformats.org/officeDocument/2006/relationships/hyperlink" Target="https://drive.google.com/file/d/1g3VXeLL-e-cfPTkixsa8ABZDbw-l5Rih/view?usp=sharing" TargetMode="External"/><Relationship Id="rId97" Type="http://schemas.openxmlformats.org/officeDocument/2006/relationships/hyperlink" Target="https://drive.google.com/file/d/1CPfKoLOwWADcSzOs5GA0_cWkjdh_5HiJ/view?usp=sharing" TargetMode="External"/><Relationship Id="rId96" Type="http://schemas.openxmlformats.org/officeDocument/2006/relationships/hyperlink" Target="https://drive.google.com/file/d/1kkuaC0GDnoragemLLa-kbu-WxzCUoS8B/view?usp=sharing" TargetMode="External"/><Relationship Id="rId99" Type="http://schemas.openxmlformats.org/officeDocument/2006/relationships/hyperlink" Target="https://drive.google.com/file/d/1IuHlpPcBGzIwS-0bWXcZXXiMMS-OJh0e/view?usp=sharing" TargetMode="External"/><Relationship Id="rId480" Type="http://schemas.openxmlformats.org/officeDocument/2006/relationships/hyperlink" Target="https://drive.google.com/file/d/1TiSOKUtlRgwsiooB8d6KCnm6l028UdT5/view?usp=share_link" TargetMode="External"/><Relationship Id="rId98" Type="http://schemas.openxmlformats.org/officeDocument/2006/relationships/hyperlink" Target="https://drive.google.com/file/d/13YQit0UsLub6a77-gDoZbqXLr4w3Fw86/view?usp=sharing" TargetMode="External"/><Relationship Id="rId91" Type="http://schemas.openxmlformats.org/officeDocument/2006/relationships/hyperlink" Target="https://drive.google.com/file/d/1Ucpamrbtkz395-79dznX584zDdrchoI3/view?usp=share_link" TargetMode="External"/><Relationship Id="rId90" Type="http://schemas.openxmlformats.org/officeDocument/2006/relationships/hyperlink" Target="https://drive.google.com/drive/folders/1bEGQ6BI4cXlXAWPHy0vEXoY_GRBJ0cGW?usp=sharing" TargetMode="External"/><Relationship Id="rId93" Type="http://schemas.openxmlformats.org/officeDocument/2006/relationships/hyperlink" Target="https://drive.google.com/file/d/1zzV-9Cm0OhWfWut2OOSNo7Q9wvgXU69i/view?usp=share_link" TargetMode="External"/><Relationship Id="rId92" Type="http://schemas.openxmlformats.org/officeDocument/2006/relationships/hyperlink" Target="https://drive.google.com/file/d/1Z11UHJaS2rVf9k0OTcrzE-OTiJC0GOBr/view?usp=share_link" TargetMode="External"/><Relationship Id="rId118" Type="http://schemas.openxmlformats.org/officeDocument/2006/relationships/hyperlink" Target="https://drive.google.com/file/d/1kqDsEy6FOpHugLGrnsG5LcBQnJEoceeM/view?usp=share_link" TargetMode="External"/><Relationship Id="rId239" Type="http://schemas.openxmlformats.org/officeDocument/2006/relationships/hyperlink" Target="https://drive.google.com/file/d/1zR8DikpYwQwdU7DlCAl_f1AzlNGuEQSx/view?usp=share_link" TargetMode="External"/><Relationship Id="rId117" Type="http://schemas.openxmlformats.org/officeDocument/2006/relationships/hyperlink" Target="https://drive.google.com/file/d/1n_X52hPJQ1xuUlayq0lsa0t95aq0_7jN/view?usp=share_link" TargetMode="External"/><Relationship Id="rId238" Type="http://schemas.openxmlformats.org/officeDocument/2006/relationships/hyperlink" Target="https://drive.google.com/file/d/1AxtZ_36h5eUFobptxVQt2_ZZOV6ZBFLw/view?usp=sharing" TargetMode="External"/><Relationship Id="rId359" Type="http://schemas.openxmlformats.org/officeDocument/2006/relationships/hyperlink" Target="https://drive.google.com/file/d/1EdHFtt7m51UgESUOgUVWeIA7aSQpPD70/view?usp=sharing" TargetMode="External"/><Relationship Id="rId116" Type="http://schemas.openxmlformats.org/officeDocument/2006/relationships/hyperlink" Target="https://drive.google.com/drive/folders/1w7agDBkR2iY0tmOWF0nu7BYr_FM2-i6v?usp=sharing" TargetMode="External"/><Relationship Id="rId237" Type="http://schemas.openxmlformats.org/officeDocument/2006/relationships/hyperlink" Target="https://drive.google.com/file/d/1qC-f6ERdUEY8y4Yf9kJM7DMlR89YS37I/view?usp=share_link" TargetMode="External"/><Relationship Id="rId358" Type="http://schemas.openxmlformats.org/officeDocument/2006/relationships/hyperlink" Target="https://gyazo.com/295d8e0021252050f5549ec90cd4023a" TargetMode="External"/><Relationship Id="rId479" Type="http://schemas.openxmlformats.org/officeDocument/2006/relationships/hyperlink" Target="https://drive.google.com/file/d/1TfIYHoEjYYkH0EVxlfHZ_JQBIQlQ1H_c/view?usp=share_link" TargetMode="External"/><Relationship Id="rId115" Type="http://schemas.openxmlformats.org/officeDocument/2006/relationships/hyperlink" Target="https://drive.google.com/file/d/1r5GPu-u5GXeovu6bzQ-WTjj0DnVhWiDG/view?usp=sharing" TargetMode="External"/><Relationship Id="rId236" Type="http://schemas.openxmlformats.org/officeDocument/2006/relationships/hyperlink" Target="https://drive.google.com/file/d/1AxtZ_36h5eUFobptxVQt2_ZZOV6ZBFLw/view?usp=sharing" TargetMode="External"/><Relationship Id="rId357" Type="http://schemas.openxmlformats.org/officeDocument/2006/relationships/hyperlink" Target="https://drive.google.com/file/d/1S8ftRfA4CjXc0guC0forD5UZ86WFTOk4/view?usp=sharing" TargetMode="External"/><Relationship Id="rId478" Type="http://schemas.openxmlformats.org/officeDocument/2006/relationships/hyperlink" Target="https://drive.google.com/file/d/1TiSOKUtlRgwsiooB8d6KCnm6l028UdT5/view?usp=share_link" TargetMode="External"/><Relationship Id="rId119" Type="http://schemas.openxmlformats.org/officeDocument/2006/relationships/hyperlink" Target="https://drive.google.com/file/d/1y9TNC22cDOQdsFRbtpo04msa9gjGpl_F/view?usp=share_link" TargetMode="External"/><Relationship Id="rId110" Type="http://schemas.openxmlformats.org/officeDocument/2006/relationships/hyperlink" Target="https://drive.google.com/file/d/1EnCKBrx8QDhWPiaWDkEge4E1EhUUr4eR/view?usp=share_link" TargetMode="External"/><Relationship Id="rId231" Type="http://schemas.openxmlformats.org/officeDocument/2006/relationships/hyperlink" Target="https://drive.google.com/file/d/12LU3YLFhoCp50NncbXwBa20_DCvHVGjS/view?usp=share_link" TargetMode="External"/><Relationship Id="rId352" Type="http://schemas.openxmlformats.org/officeDocument/2006/relationships/hyperlink" Target="https://drive.google.com/file/d/1SfloDNarNZ_UomYDWChGG18RdBj-Fpks/view?usp=sharing" TargetMode="External"/><Relationship Id="rId473" Type="http://schemas.openxmlformats.org/officeDocument/2006/relationships/hyperlink" Target="https://drive.google.com/file/d/1BiQrnaROeawiUo04nS4-YCDruDwGDfEI/view?usp=share_link" TargetMode="External"/><Relationship Id="rId230" Type="http://schemas.openxmlformats.org/officeDocument/2006/relationships/hyperlink" Target="https://drive.google.com/file/d/15u_VY7ROJqD0AEgzqAcxaB82FthSVr8M/view?usp=share_link" TargetMode="External"/><Relationship Id="rId351" Type="http://schemas.openxmlformats.org/officeDocument/2006/relationships/hyperlink" Target="https://drive.google.com/file/d/1WSUPh7wUdC-rzRM4UBqt7dhsUyLz8npD/view?usp=sharing" TargetMode="External"/><Relationship Id="rId472" Type="http://schemas.openxmlformats.org/officeDocument/2006/relationships/hyperlink" Target="https://drive.google.com/file/d/1wsx9pxG8he-RMK3w3tVDry_2nrwDKzWU/view?usp=share_link" TargetMode="External"/><Relationship Id="rId350" Type="http://schemas.openxmlformats.org/officeDocument/2006/relationships/hyperlink" Target="https://drive.google.com/file/d/1suS54sDSXodA2qTKQ16D5tWAcXtAoGvt/view?usp=sharing" TargetMode="External"/><Relationship Id="rId471" Type="http://schemas.openxmlformats.org/officeDocument/2006/relationships/hyperlink" Target="https://drive.google.com/file/d/1BqMNaXpE-JvvYFAzV1UIH2Q65NFVAuYa/view?usp=share_link" TargetMode="External"/><Relationship Id="rId470" Type="http://schemas.openxmlformats.org/officeDocument/2006/relationships/hyperlink" Target="https://drive.google.com/file/d/1wsx9pxG8he-RMK3w3tVDry_2nrwDKzWU/view?usp=share_link" TargetMode="External"/><Relationship Id="rId114" Type="http://schemas.openxmlformats.org/officeDocument/2006/relationships/hyperlink" Target="https://drive.google.com/file/d/1KYFIRjlVZnNSXEBVLFlfG_hfNJqZa3xi/view?usp=sharing" TargetMode="External"/><Relationship Id="rId235" Type="http://schemas.openxmlformats.org/officeDocument/2006/relationships/hyperlink" Target="https://drive.google.com/file/d/1wmhYUj6IBRsfbSOpQjRWMyFxB1UqIJNH/view?usp=share_link" TargetMode="External"/><Relationship Id="rId356" Type="http://schemas.openxmlformats.org/officeDocument/2006/relationships/hyperlink" Target="https://drive.google.com/file/d/1l4BoKzf-_3YrBTew5Vp_D7AMs5bCz5TF/view?usp=sharing" TargetMode="External"/><Relationship Id="rId477" Type="http://schemas.openxmlformats.org/officeDocument/2006/relationships/hyperlink" Target="https://drive.google.com/file/d/1afJ_J7YKtuRF5T-1Y30Yn4kvQjg-v1O_/view?usp=share_link" TargetMode="External"/><Relationship Id="rId113" Type="http://schemas.openxmlformats.org/officeDocument/2006/relationships/hyperlink" Target="https://drive.google.com/file/d/13L9-qHgAX_ZI5sbKpQ0vDUHmHUYqGLqe/view?usp=share_link" TargetMode="External"/><Relationship Id="rId234" Type="http://schemas.openxmlformats.org/officeDocument/2006/relationships/hyperlink" Target="https://drive.google.com/file/d/1AxtZ_36h5eUFobptxVQt2_ZZOV6ZBFLw/view?usp=sharing" TargetMode="External"/><Relationship Id="rId355" Type="http://schemas.openxmlformats.org/officeDocument/2006/relationships/hyperlink" Target="https://drive.google.com/file/d/11YwAL9zKXkVtrsPSNVDIXnULXqokeylh/view?usp=sharing" TargetMode="External"/><Relationship Id="rId476" Type="http://schemas.openxmlformats.org/officeDocument/2006/relationships/hyperlink" Target="https://drive.google.com/file/d/1wsx9pxG8he-RMK3w3tVDry_2nrwDKzWU/view?usp=share_link" TargetMode="External"/><Relationship Id="rId112" Type="http://schemas.openxmlformats.org/officeDocument/2006/relationships/hyperlink" Target="https://drive.google.com/file/d/1pSYyM_qHa9LW2n8wq7GlJynBR1CxjjBA/view?usp=share_link" TargetMode="External"/><Relationship Id="rId233" Type="http://schemas.openxmlformats.org/officeDocument/2006/relationships/hyperlink" Target="https://drive.google.com/file/d/1jm24PZR32HBemZrkFT8mOUenNKrzRcoW/view?usp=share_link" TargetMode="External"/><Relationship Id="rId354" Type="http://schemas.openxmlformats.org/officeDocument/2006/relationships/hyperlink" Target="https://drive.google.com/file/d/1vfWPD0agHAYU2w5ZihbRheoc8Zn2ofp6/view?usp=sharing" TargetMode="External"/><Relationship Id="rId475" Type="http://schemas.openxmlformats.org/officeDocument/2006/relationships/hyperlink" Target="https://drive.google.com/file/d/1auk9yb3EgCylsRJhxHPf9tHU4LpXGh5V/view?usp=share_link" TargetMode="External"/><Relationship Id="rId111" Type="http://schemas.openxmlformats.org/officeDocument/2006/relationships/hyperlink" Target="https://drive.google.com/file/d/1bt4S4yw0wWsNkhBQa3hLxoYOZ0KzcNaD/view?usp=share_link" TargetMode="External"/><Relationship Id="rId232" Type="http://schemas.openxmlformats.org/officeDocument/2006/relationships/hyperlink" Target="https://drive.google.com/file/d/1AxtZ_36h5eUFobptxVQt2_ZZOV6ZBFLw/view?usp=sharing" TargetMode="External"/><Relationship Id="rId353" Type="http://schemas.openxmlformats.org/officeDocument/2006/relationships/hyperlink" Target="https://drive.google.com/file/d/1wCK-mo-QdKZ7GlVi2CsySu7vvk-4U2ZH/view?usp=sharing" TargetMode="External"/><Relationship Id="rId474" Type="http://schemas.openxmlformats.org/officeDocument/2006/relationships/hyperlink" Target="https://drive.google.com/file/d/1wsx9pxG8he-RMK3w3tVDry_2nrwDKzWU/view?usp=share_link" TargetMode="External"/><Relationship Id="rId305" Type="http://schemas.openxmlformats.org/officeDocument/2006/relationships/hyperlink" Target="https://drive.google.com/file/d/18Fh5RxChAXXzUpgLK5Gjs9QumpYDTKk2/view?usp=sharing" TargetMode="External"/><Relationship Id="rId426" Type="http://schemas.openxmlformats.org/officeDocument/2006/relationships/hyperlink" Target="https://drive.google.com/file/d/1Eoq9oHVg1EJIEujeHEYmdC0-TJuyvVV9/view?usp=sharing" TargetMode="External"/><Relationship Id="rId304" Type="http://schemas.openxmlformats.org/officeDocument/2006/relationships/hyperlink" Target="https://drive.google.com/file/d/1LfNPvTDsfLAM79sQjlFECeazNP0Q8QuA/view?usp=sharing" TargetMode="External"/><Relationship Id="rId425" Type="http://schemas.openxmlformats.org/officeDocument/2006/relationships/hyperlink" Target="https://gyazo.com/862fba0a35f95eecdc578efd19759e61" TargetMode="External"/><Relationship Id="rId303" Type="http://schemas.openxmlformats.org/officeDocument/2006/relationships/hyperlink" Target="https://drive.google.com/file/d/1aqIsPmLE6gL4PYyXNwZiN7iAT25PMNz8/view?usp=sharing" TargetMode="External"/><Relationship Id="rId424" Type="http://schemas.openxmlformats.org/officeDocument/2006/relationships/hyperlink" Target="https://drive.google.com/file/d/1PunYsIVbS9gwz4gEYBpUt03TcQFK96vp/view?usp=sharing" TargetMode="External"/><Relationship Id="rId302" Type="http://schemas.openxmlformats.org/officeDocument/2006/relationships/hyperlink" Target="https://drive.google.com/file/d/16UnqMFqtxLt9qtavfQGL4Hho4WfznQ-O/view?usp=share_link" TargetMode="External"/><Relationship Id="rId423" Type="http://schemas.openxmlformats.org/officeDocument/2006/relationships/hyperlink" Target="https://gyazo.com/c5ececbd86f48bb1a6cd3b97ee5fe4b0" TargetMode="External"/><Relationship Id="rId309" Type="http://schemas.openxmlformats.org/officeDocument/2006/relationships/hyperlink" Target="https://drive.google.com/file/d/15-GmmAjqaxTqHhhtxQ5t4nIV8QfFnjhb/view?usp=share_link" TargetMode="External"/><Relationship Id="rId308" Type="http://schemas.openxmlformats.org/officeDocument/2006/relationships/hyperlink" Target="https://drive.google.com/file/d/1QRYndDkwazZQwgR8Dg8jldSVZJnp7DjI/view?usp=sharing" TargetMode="External"/><Relationship Id="rId429" Type="http://schemas.openxmlformats.org/officeDocument/2006/relationships/hyperlink" Target="https://gyazo.com/f1266fffd064b0e63fbd960dcf80b3c4" TargetMode="External"/><Relationship Id="rId307" Type="http://schemas.openxmlformats.org/officeDocument/2006/relationships/hyperlink" Target="https://drive.google.com/file/d/13DEF5zAZLqzYUIlcm_wtPwVXJYFlvnqY/view?usp=sharing" TargetMode="External"/><Relationship Id="rId428" Type="http://schemas.openxmlformats.org/officeDocument/2006/relationships/hyperlink" Target="https://drive.google.com/file/d/18DTPi1zQy2VJ9aYNRQ_D81-Cv2Oc2dmJ/view?usp=sharing" TargetMode="External"/><Relationship Id="rId306" Type="http://schemas.openxmlformats.org/officeDocument/2006/relationships/hyperlink" Target="https://drive.google.com/file/d/1lEgox1qdajE_XxOIMq6AC4zwI60nmGUg/view?usp=sharing" TargetMode="External"/><Relationship Id="rId427" Type="http://schemas.openxmlformats.org/officeDocument/2006/relationships/hyperlink" Target="https://gyazo.com/e5bf145a0fbbce8ad07fb82a60ae1ac3" TargetMode="External"/><Relationship Id="rId301" Type="http://schemas.openxmlformats.org/officeDocument/2006/relationships/hyperlink" Target="https://drive.google.com/file/d/1_F6K31eveYBY9GSwYGLJIgad2rRTzD6z/view?usp=share_link" TargetMode="External"/><Relationship Id="rId422" Type="http://schemas.openxmlformats.org/officeDocument/2006/relationships/hyperlink" Target="https://drive.google.com/file/d/1m1dXNHF-01cyO3fjSaT-hZeGNJqEVcHv/view?usp=sharing" TargetMode="External"/><Relationship Id="rId300" Type="http://schemas.openxmlformats.org/officeDocument/2006/relationships/hyperlink" Target="https://drive.google.com/file/d/1uLg2TZM7ukB4OgXcPslKhcuaeExJ4QA2/view?usp=share_link" TargetMode="External"/><Relationship Id="rId421" Type="http://schemas.openxmlformats.org/officeDocument/2006/relationships/hyperlink" Target="https://gyazo.com/2dcf613e11d40c74d0d2d7c86f9a4331" TargetMode="External"/><Relationship Id="rId420" Type="http://schemas.openxmlformats.org/officeDocument/2006/relationships/hyperlink" Target="https://drive.google.com/file/d/1q6x81zEdfgeHP80olTL2gzZ2YwehyTiG/view?usp=sharing" TargetMode="External"/><Relationship Id="rId415" Type="http://schemas.openxmlformats.org/officeDocument/2006/relationships/hyperlink" Target="https://drive.google.com/file/d/1aTmPAJ_OI9r1hmRWtF8X_y3G2VUjw1y9/view?usp=sharing" TargetMode="External"/><Relationship Id="rId414" Type="http://schemas.openxmlformats.org/officeDocument/2006/relationships/hyperlink" Target="https://drive.google.com/drive/folders/1TVJIe8thX3Kg6zzJDffC3NVE0LxNFN4P?usp=share_link" TargetMode="External"/><Relationship Id="rId413" Type="http://schemas.openxmlformats.org/officeDocument/2006/relationships/hyperlink" Target="https://drive.google.com/file/d/1bGOyV5vVB82VD7Ik13YmxJza0ugBGyJ-/view?usp=share_link" TargetMode="External"/><Relationship Id="rId412" Type="http://schemas.openxmlformats.org/officeDocument/2006/relationships/hyperlink" Target="https://drive.google.com/file/d/1-VBb56bdmiQjWoDO0KjIAeUpzUY92bvn/view?usp=share_link" TargetMode="External"/><Relationship Id="rId419" Type="http://schemas.openxmlformats.org/officeDocument/2006/relationships/hyperlink" Target="https://drive.google.com/file/d/1Jj8C9WS2uvyI5MVsVV9X89pW_1oPC171/view?usp=sharing" TargetMode="External"/><Relationship Id="rId418" Type="http://schemas.openxmlformats.org/officeDocument/2006/relationships/hyperlink" Target="https://drive.google.com/file/d/17clOkeAj3Us0BmXrO5Sg9gmPullBGzPn/view?usp=sharing" TargetMode="External"/><Relationship Id="rId417" Type="http://schemas.openxmlformats.org/officeDocument/2006/relationships/hyperlink" Target="https://drive.google.com/file/d/1ZD1qa0pNzp6AqjZ-s9SQyxEJnBz7NMX-/view?usp=sharing" TargetMode="External"/><Relationship Id="rId416" Type="http://schemas.openxmlformats.org/officeDocument/2006/relationships/hyperlink" Target="https://drive.google.com/file/d/1_VvggmPM8H5k-u9z0_p96OEPcYEjmW7p/view?usp=sharing" TargetMode="External"/><Relationship Id="rId411" Type="http://schemas.openxmlformats.org/officeDocument/2006/relationships/hyperlink" Target="https://drive.google.com/file/d/1SEvZXniZYngsvCQMoR1161KaKzDtarD_/view?usp=share_link" TargetMode="External"/><Relationship Id="rId410" Type="http://schemas.openxmlformats.org/officeDocument/2006/relationships/hyperlink" Target="https://drive.google.com/file/d/1xBmKt81_QJkQoXQxj2pft-pYugdQ1ncR/view?usp=share_link" TargetMode="External"/><Relationship Id="rId206" Type="http://schemas.openxmlformats.org/officeDocument/2006/relationships/hyperlink" Target="https://drive.google.com/file/d/1qldqP_30g9cB9PB79eL5yJ1jjGPaJBRF/view?usp=share_link" TargetMode="External"/><Relationship Id="rId327" Type="http://schemas.openxmlformats.org/officeDocument/2006/relationships/hyperlink" Target="https://drive.google.com/file/d/1AOwFDmi2VYgFV2GpApsHu6v8ng8lcTi8/view?usp=share_link" TargetMode="External"/><Relationship Id="rId448" Type="http://schemas.openxmlformats.org/officeDocument/2006/relationships/hyperlink" Target="https://drive.google.com/file/d/1HnU-f0pSwyQbO2Ruaf2dh6YG4xCbkRoV/view?usp=sharing" TargetMode="External"/><Relationship Id="rId205" Type="http://schemas.openxmlformats.org/officeDocument/2006/relationships/hyperlink" Target="https://drive.google.com/file/d/1xSVvUiVXztUahqs0kI7D1YbX1lkJXUOE/view?usp=share_link" TargetMode="External"/><Relationship Id="rId326" Type="http://schemas.openxmlformats.org/officeDocument/2006/relationships/hyperlink" Target="https://drive.google.com/file/d/1wparWDAuZEL7gcaZ8tIZQ6-89AmUJ32o/view?usp=share_link" TargetMode="External"/><Relationship Id="rId447" Type="http://schemas.openxmlformats.org/officeDocument/2006/relationships/hyperlink" Target="https://drive.google.com/file/d/1lK6vP-Ll-BM3e20fIIgQWjjzHaqHzPEN/view?usp=share_link" TargetMode="External"/><Relationship Id="rId204" Type="http://schemas.openxmlformats.org/officeDocument/2006/relationships/hyperlink" Target="https://drive.google.com/file/d/1Hgc5yViZBZoCK6HeM89yLUgrLpw-k12f/view?usp=share_link" TargetMode="External"/><Relationship Id="rId325" Type="http://schemas.openxmlformats.org/officeDocument/2006/relationships/hyperlink" Target="https://drive.google.com/file/d/1_h5ekslLYTroGajOSWf1GxrfjmimMcmr/view?usp=share_link" TargetMode="External"/><Relationship Id="rId446" Type="http://schemas.openxmlformats.org/officeDocument/2006/relationships/hyperlink" Target="https://drive.google.com/file/d/1HnU-f0pSwyQbO2Ruaf2dh6YG4xCbkRoV/view?usp=sharing" TargetMode="External"/><Relationship Id="rId203" Type="http://schemas.openxmlformats.org/officeDocument/2006/relationships/hyperlink" Target="https://drive.google.com/file/d/1RYMI2aHq5H3LPLoWVC8rPipB2I9IsrbU/view?usp=share_link" TargetMode="External"/><Relationship Id="rId324" Type="http://schemas.openxmlformats.org/officeDocument/2006/relationships/hyperlink" Target="https://drive.google.com/file/d/1hT7Hk-0tmRNe9xLIu-qzLLVmfv8TZAE9/view?usp=share_link" TargetMode="External"/><Relationship Id="rId445" Type="http://schemas.openxmlformats.org/officeDocument/2006/relationships/hyperlink" Target="https://drive.google.com/file/d/1jzqyXWlKLQAwjMT9MHhqXU3COIX26Zvb/view?usp=sharing" TargetMode="External"/><Relationship Id="rId209" Type="http://schemas.openxmlformats.org/officeDocument/2006/relationships/hyperlink" Target="https://drive.google.com/file/d/1ukbzuUfMRvw2aZa0e2_m9nzLbWX_youe/view?usp=sharing" TargetMode="External"/><Relationship Id="rId208" Type="http://schemas.openxmlformats.org/officeDocument/2006/relationships/hyperlink" Target="https://drive.google.com/file/d/1-wUC2k0C3bp9j3GFFqou1JMKCHyTYU6N/view?usp=share_link" TargetMode="External"/><Relationship Id="rId329" Type="http://schemas.openxmlformats.org/officeDocument/2006/relationships/hyperlink" Target="https://drive.google.com/file/d/1uve92Sf3pLSQp8hOVe2dsKYd0LsZ_cFB/view?usp=share_link" TargetMode="External"/><Relationship Id="rId207" Type="http://schemas.openxmlformats.org/officeDocument/2006/relationships/hyperlink" Target="https://drive.google.com/file/d/1WHT2PKmxNFkp5mCTGMoVp8uk5vdnk9iW/view?usp=share_link" TargetMode="External"/><Relationship Id="rId328" Type="http://schemas.openxmlformats.org/officeDocument/2006/relationships/hyperlink" Target="https://drive.google.com/file/d/1RTJhAM7VBmgqQ7kqYjp__Nkbc7TRcy4C/view?usp=share_link" TargetMode="External"/><Relationship Id="rId449" Type="http://schemas.openxmlformats.org/officeDocument/2006/relationships/hyperlink" Target="https://drive.google.com/file/d/153AHE0OAjkjRA5_YeRT037Ew6fhwPkNi/view?usp=share_link" TargetMode="External"/><Relationship Id="rId440" Type="http://schemas.openxmlformats.org/officeDocument/2006/relationships/hyperlink" Target="https://drive.google.com/file/d/1lYhWIzwkW82t2Am2eXJuU7UyZl_eg8sd/view?usp=sharing" TargetMode="External"/><Relationship Id="rId202" Type="http://schemas.openxmlformats.org/officeDocument/2006/relationships/hyperlink" Target="https://drive.google.com/file/d/1hFoBY61CryrpFqB6XD4IEu7EXVZKOsRq/view?usp=share_link" TargetMode="External"/><Relationship Id="rId323" Type="http://schemas.openxmlformats.org/officeDocument/2006/relationships/hyperlink" Target="https://drive.google.com/file/d/1Vs4QxntJmY9XxkuUqd836KMcWJ6W4dgA/view?usp=share_link" TargetMode="External"/><Relationship Id="rId444" Type="http://schemas.openxmlformats.org/officeDocument/2006/relationships/hyperlink" Target="https://drive.google.com/file/d/1UWBg_pO7wDun3TbEUgWdPrnZMU0RxnFG/view?usp=sharing" TargetMode="External"/><Relationship Id="rId201" Type="http://schemas.openxmlformats.org/officeDocument/2006/relationships/hyperlink" Target="https://drive.google.com/file/d/1LD253-QtKyYBlR_xyjYXjbNmP8guSOTD/view?usp=share_link" TargetMode="External"/><Relationship Id="rId322" Type="http://schemas.openxmlformats.org/officeDocument/2006/relationships/hyperlink" Target="https://drive.google.com/file/d/1V8bUZUWbrX_zUwHfNexxI3PCzIcq4eXu/view?usp=share_link" TargetMode="External"/><Relationship Id="rId443" Type="http://schemas.openxmlformats.org/officeDocument/2006/relationships/hyperlink" Target="https://drive.google.com/file/d/1gU8NdErYdFFGohm1dxEquY6sDPNYEqCd/view?usp=sharing" TargetMode="External"/><Relationship Id="rId200" Type="http://schemas.openxmlformats.org/officeDocument/2006/relationships/hyperlink" Target="https://drive.google.com/file/d/1j2PQ8unaTl2QQndPawbrQ362zIvDItc2/view?usp=share_link" TargetMode="External"/><Relationship Id="rId321" Type="http://schemas.openxmlformats.org/officeDocument/2006/relationships/hyperlink" Target="https://drive.google.com/file/d/1Jqzae1ZrePUd2nVhnHeVo7SZvWtHshUi/view?usp=share_link" TargetMode="External"/><Relationship Id="rId442" Type="http://schemas.openxmlformats.org/officeDocument/2006/relationships/hyperlink" Target="https://drive.google.com/file/d/17HSpJSpe0bZFIfMHBdEG3vu1AKJC8Dyk/view?usp=sharing" TargetMode="External"/><Relationship Id="rId320" Type="http://schemas.openxmlformats.org/officeDocument/2006/relationships/hyperlink" Target="https://drive.google.com/file/d/13F939zQuoZ5rlsuG_5QJTu0qWl-yaFio/view?usp=share_link" TargetMode="External"/><Relationship Id="rId441" Type="http://schemas.openxmlformats.org/officeDocument/2006/relationships/hyperlink" Target="https://drive.google.com/file/d/1DUzdXXDXhERYJS2_2LQiNexbRgEbywNw/view?usp=sharing" TargetMode="External"/><Relationship Id="rId316" Type="http://schemas.openxmlformats.org/officeDocument/2006/relationships/hyperlink" Target="https://drive.google.com/file/d/1j2-3WcpeFbQItK2xcez9NL-R5NwruEPr/view?usp=share_link" TargetMode="External"/><Relationship Id="rId437" Type="http://schemas.openxmlformats.org/officeDocument/2006/relationships/hyperlink" Target="https://drive.google.com/file/d/1IojfqccKB1CYhTvUTG7kmEKHTtgEVaSu/view?usp=sharing" TargetMode="External"/><Relationship Id="rId315" Type="http://schemas.openxmlformats.org/officeDocument/2006/relationships/hyperlink" Target="https://drive.google.com/file/d/1OhcoDF1uSGguJR3wLzIYWn3QXe5LUQsr/view?usp=sharing" TargetMode="External"/><Relationship Id="rId436" Type="http://schemas.openxmlformats.org/officeDocument/2006/relationships/hyperlink" Target="https://gyazo.com/5aa8d6dd930f7ff40d59eb1bf29289b5" TargetMode="External"/><Relationship Id="rId314" Type="http://schemas.openxmlformats.org/officeDocument/2006/relationships/hyperlink" Target="https://drive.google.com/file/d/1cgy5iTn-jDkuVKTeMXvZkUvgvspOkJyv/view?usp=sharing" TargetMode="External"/><Relationship Id="rId435" Type="http://schemas.openxmlformats.org/officeDocument/2006/relationships/hyperlink" Target="https://drive.google.com/file/d/1U0lfi2ChZnOB0t2zDYN3j3TiWUl-beQw/view?usp=sharing" TargetMode="External"/><Relationship Id="rId313" Type="http://schemas.openxmlformats.org/officeDocument/2006/relationships/hyperlink" Target="https://drive.google.com/file/d/11375QH_aEZjHJ1OLiCyUJ9u3vYEL5N3G/view?usp=share_link" TargetMode="External"/><Relationship Id="rId434" Type="http://schemas.openxmlformats.org/officeDocument/2006/relationships/hyperlink" Target="https://drive.google.com/file/d/1q1rogKL_8jjZEwyroOruOW1buF6-GiOt/view?usp=sharing" TargetMode="External"/><Relationship Id="rId319" Type="http://schemas.openxmlformats.org/officeDocument/2006/relationships/hyperlink" Target="https://drive.google.com/file/d/1DyqXAAfMtqZ6be-_z8-QnpHROUTw4sFP/view?usp=share_link" TargetMode="External"/><Relationship Id="rId318" Type="http://schemas.openxmlformats.org/officeDocument/2006/relationships/hyperlink" Target="https://drive.google.com/file/d/16CRWGlnU_Rf1dxwO7nT08Rmd8LCfTs8d/view" TargetMode="External"/><Relationship Id="rId439" Type="http://schemas.openxmlformats.org/officeDocument/2006/relationships/hyperlink" Target="https://drive.google.com/file/d/11RUqLCoR0hTCjB-qWzOMdi60ifeYMD13/view?usp=sharing" TargetMode="External"/><Relationship Id="rId317" Type="http://schemas.openxmlformats.org/officeDocument/2006/relationships/hyperlink" Target="https://drive.google.com/file/d/1f4YR4PbrOLdNObw5-YxdwVjMPBS8Rqb2/view?usp=sharing" TargetMode="External"/><Relationship Id="rId438" Type="http://schemas.openxmlformats.org/officeDocument/2006/relationships/hyperlink" Target="https://drive.google.com/file/d/135gtBZ-Lnv82nzuAFWKvBaZwq00NILFt/view?usp=sharing" TargetMode="External"/><Relationship Id="rId312" Type="http://schemas.openxmlformats.org/officeDocument/2006/relationships/hyperlink" Target="https://drive.google.com/file/d/1EAp-71y2PMghS3K7rxUbZPCyxDlcIYL5/view?usp=sharing" TargetMode="External"/><Relationship Id="rId433" Type="http://schemas.openxmlformats.org/officeDocument/2006/relationships/hyperlink" Target="https://gyazo.com/ef098781750373a03f35bb34c3908dca" TargetMode="External"/><Relationship Id="rId311" Type="http://schemas.openxmlformats.org/officeDocument/2006/relationships/hyperlink" Target="https://gyazo.com/075bfce031e4a50a3dfc8a82b8bcf966" TargetMode="External"/><Relationship Id="rId432" Type="http://schemas.openxmlformats.org/officeDocument/2006/relationships/hyperlink" Target="https://drive.google.com/file/d/1W5lazdj81XcY0wh-zr76hSmAWvkPFyVI/view?usp=sharing" TargetMode="External"/><Relationship Id="rId310" Type="http://schemas.openxmlformats.org/officeDocument/2006/relationships/hyperlink" Target="https://drive.google.com/file/d/1NjYeCZR8UD2tbykXpcseY1XyZ_Gb8HpA/view?usp=sharing" TargetMode="External"/><Relationship Id="rId431" Type="http://schemas.openxmlformats.org/officeDocument/2006/relationships/hyperlink" Target="https://gyazo.com/2a246d59fcf93c3952ffa0586a00cdbe" TargetMode="External"/><Relationship Id="rId430" Type="http://schemas.openxmlformats.org/officeDocument/2006/relationships/hyperlink" Target="https://drive.google.com/file/d/1uZ9VGHynJtRI1yNBpjzKqZVI3Hvrkpz4/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10" width="10.13"/>
    <col customWidth="1" min="11" max="12" width="31.38"/>
    <col customWidth="1" min="13" max="13" width="10.13"/>
    <col customWidth="1" min="14" max="14" width="13.88"/>
    <col customWidth="1" min="15" max="15" width="22.63"/>
    <col customWidth="1" min="16" max="16" width="14.88"/>
    <col customWidth="1" min="17" max="17" width="17.38"/>
    <col customWidth="1" hidden="1" min="18" max="18" width="25.13"/>
    <col customWidth="1" min="19" max="19" width="25.13"/>
    <col customWidth="1" min="20" max="20" width="25.25"/>
    <col customWidth="1" min="21" max="21" width="27.63"/>
    <col customWidth="1" min="22" max="22" width="28.25"/>
    <col customWidth="1" min="23" max="24" width="25.13"/>
    <col customWidth="1" min="25" max="25" width="13.13"/>
    <col customWidth="1" min="26" max="26" width="43.88"/>
    <col customWidth="1" min="27" max="27" width="25.5"/>
    <col customWidth="1" min="28" max="28" width="14.5"/>
    <col customWidth="1" min="29" max="29" width="12.63"/>
    <col customWidth="1" min="30" max="31" width="17.0"/>
  </cols>
  <sheetData>
    <row r="1">
      <c r="A1" s="1" t="s">
        <v>0</v>
      </c>
      <c r="B1" s="1" t="s">
        <v>1</v>
      </c>
      <c r="C1" s="1" t="s">
        <v>2</v>
      </c>
      <c r="D1" s="2" t="s">
        <v>3</v>
      </c>
      <c r="E1" s="3" t="s">
        <v>4</v>
      </c>
      <c r="F1" s="1" t="s">
        <v>5</v>
      </c>
      <c r="G1" s="1" t="s">
        <v>6</v>
      </c>
      <c r="H1" s="1" t="s">
        <v>7</v>
      </c>
      <c r="I1" s="1" t="s">
        <v>8</v>
      </c>
      <c r="J1" s="1" t="s">
        <v>9</v>
      </c>
      <c r="K1" s="1" t="s">
        <v>10</v>
      </c>
      <c r="L1" s="1" t="s">
        <v>11</v>
      </c>
      <c r="M1" s="1" t="s">
        <v>12</v>
      </c>
      <c r="N1" s="4" t="s">
        <v>13</v>
      </c>
      <c r="O1" s="4" t="s">
        <v>14</v>
      </c>
      <c r="P1" s="4" t="s">
        <v>15</v>
      </c>
      <c r="Q1" s="4" t="s">
        <v>16</v>
      </c>
      <c r="R1" s="5" t="s">
        <v>17</v>
      </c>
      <c r="S1" s="5" t="s">
        <v>18</v>
      </c>
      <c r="T1" s="5" t="s">
        <v>19</v>
      </c>
      <c r="U1" s="5" t="s">
        <v>20</v>
      </c>
      <c r="V1" s="5" t="s">
        <v>21</v>
      </c>
      <c r="W1" s="5" t="s">
        <v>22</v>
      </c>
      <c r="X1" s="5" t="s">
        <v>23</v>
      </c>
      <c r="Y1" s="1" t="s">
        <v>24</v>
      </c>
      <c r="Z1" s="6" t="s">
        <v>25</v>
      </c>
      <c r="AA1" s="1" t="s">
        <v>26</v>
      </c>
      <c r="AB1" s="1" t="s">
        <v>27</v>
      </c>
      <c r="AC1" s="1" t="s">
        <v>28</v>
      </c>
      <c r="AD1" s="1" t="s">
        <v>29</v>
      </c>
      <c r="AE1" s="1" t="s">
        <v>30</v>
      </c>
    </row>
    <row r="2" ht="112.5" customHeight="1">
      <c r="A2" s="7" t="s">
        <v>31</v>
      </c>
      <c r="B2" s="8" t="s">
        <v>32</v>
      </c>
      <c r="C2" s="9" t="s">
        <v>33</v>
      </c>
      <c r="D2" s="10" t="s">
        <v>34</v>
      </c>
      <c r="E2" s="11"/>
      <c r="F2" s="12" t="s">
        <v>35</v>
      </c>
      <c r="G2" s="12"/>
      <c r="H2" s="12"/>
      <c r="I2" s="11" t="s">
        <v>36</v>
      </c>
      <c r="J2" s="11" t="s">
        <v>37</v>
      </c>
      <c r="K2" s="12" t="s">
        <v>38</v>
      </c>
      <c r="L2" s="13" t="s">
        <v>39</v>
      </c>
      <c r="M2" s="14" t="s">
        <v>40</v>
      </c>
      <c r="N2" s="15" t="s">
        <v>41</v>
      </c>
      <c r="O2" s="15" t="s">
        <v>42</v>
      </c>
      <c r="P2" s="16"/>
      <c r="Q2" s="17"/>
      <c r="R2" s="18"/>
      <c r="S2" s="18"/>
      <c r="T2" s="18"/>
      <c r="U2" s="18"/>
      <c r="V2" s="18"/>
      <c r="W2" s="18"/>
      <c r="X2" s="19"/>
      <c r="Y2" s="20" t="s">
        <v>43</v>
      </c>
      <c r="Z2" s="21" t="s">
        <v>44</v>
      </c>
      <c r="AA2" s="22" t="str">
        <f t="shared" ref="AA2:AA1015" si="1">IF(D2&lt;&gt;"No hacer",CONCATENATE(A2,"-",LEFT(C2),"-",IF(A1&lt;&gt;A2,1,IF(C1=C2,RIGHT(AA1)+1,1))))</f>
        <v>M3-NyO-1a-I-1</v>
      </c>
      <c r="AB2" s="20" t="s">
        <v>45</v>
      </c>
      <c r="AC2" s="9"/>
      <c r="AD2" s="9" t="s">
        <v>46</v>
      </c>
      <c r="AE2" s="9" t="s">
        <v>47</v>
      </c>
    </row>
    <row r="3" ht="112.5" customHeight="1">
      <c r="A3" s="7" t="s">
        <v>31</v>
      </c>
      <c r="B3" s="8" t="s">
        <v>32</v>
      </c>
      <c r="C3" s="9" t="s">
        <v>48</v>
      </c>
      <c r="D3" s="10" t="s">
        <v>34</v>
      </c>
      <c r="E3" s="20"/>
      <c r="F3" s="23" t="s">
        <v>49</v>
      </c>
      <c r="G3" s="12"/>
      <c r="H3" s="12"/>
      <c r="I3" s="24" t="s">
        <v>36</v>
      </c>
      <c r="J3" s="24" t="s">
        <v>50</v>
      </c>
      <c r="K3" s="23" t="s">
        <v>51</v>
      </c>
      <c r="L3" s="25" t="s">
        <v>52</v>
      </c>
      <c r="M3" s="26" t="s">
        <v>40</v>
      </c>
      <c r="N3" s="15" t="s">
        <v>41</v>
      </c>
      <c r="O3" s="15" t="s">
        <v>42</v>
      </c>
      <c r="P3" s="16"/>
      <c r="Q3" s="17"/>
      <c r="R3" s="16"/>
      <c r="S3" s="16"/>
      <c r="T3" s="16"/>
      <c r="U3" s="16"/>
      <c r="V3" s="18"/>
      <c r="W3" s="18"/>
      <c r="X3" s="19"/>
      <c r="Y3" s="20" t="s">
        <v>43</v>
      </c>
      <c r="Z3" s="21" t="s">
        <v>53</v>
      </c>
      <c r="AA3" s="22" t="str">
        <f t="shared" si="1"/>
        <v>M3-NyO-1a-E-1</v>
      </c>
      <c r="AB3" s="20" t="s">
        <v>45</v>
      </c>
      <c r="AC3" s="9"/>
      <c r="AD3" s="9" t="s">
        <v>46</v>
      </c>
      <c r="AE3" s="9" t="s">
        <v>47</v>
      </c>
    </row>
    <row r="4" ht="112.5" customHeight="1">
      <c r="A4" s="7" t="s">
        <v>31</v>
      </c>
      <c r="B4" s="8" t="s">
        <v>32</v>
      </c>
      <c r="C4" s="9" t="s">
        <v>48</v>
      </c>
      <c r="D4" s="10" t="s">
        <v>34</v>
      </c>
      <c r="E4" s="20"/>
      <c r="F4" s="23" t="s">
        <v>54</v>
      </c>
      <c r="G4" s="12"/>
      <c r="H4" s="12"/>
      <c r="I4" s="24" t="s">
        <v>36</v>
      </c>
      <c r="J4" s="24" t="s">
        <v>50</v>
      </c>
      <c r="K4" s="25" t="s">
        <v>55</v>
      </c>
      <c r="L4" s="25" t="s">
        <v>56</v>
      </c>
      <c r="M4" s="14" t="s">
        <v>40</v>
      </c>
      <c r="N4" s="15" t="s">
        <v>41</v>
      </c>
      <c r="O4" s="15" t="s">
        <v>42</v>
      </c>
      <c r="P4" s="16"/>
      <c r="Q4" s="17"/>
      <c r="R4" s="16"/>
      <c r="S4" s="16"/>
      <c r="T4" s="16"/>
      <c r="U4" s="16"/>
      <c r="V4" s="18"/>
      <c r="W4" s="18"/>
      <c r="X4" s="19"/>
      <c r="Y4" s="20" t="s">
        <v>43</v>
      </c>
      <c r="Z4" s="21" t="s">
        <v>57</v>
      </c>
      <c r="AA4" s="22" t="str">
        <f t="shared" si="1"/>
        <v>M3-NyO-1a-E-2</v>
      </c>
      <c r="AB4" s="20" t="s">
        <v>45</v>
      </c>
      <c r="AC4" s="9"/>
      <c r="AD4" s="9" t="s">
        <v>46</v>
      </c>
      <c r="AE4" s="9" t="s">
        <v>47</v>
      </c>
    </row>
    <row r="5" ht="112.5" customHeight="1">
      <c r="A5" s="7" t="s">
        <v>31</v>
      </c>
      <c r="B5" s="8" t="s">
        <v>32</v>
      </c>
      <c r="C5" s="9" t="s">
        <v>48</v>
      </c>
      <c r="D5" s="10" t="s">
        <v>34</v>
      </c>
      <c r="E5" s="20"/>
      <c r="F5" s="23" t="s">
        <v>58</v>
      </c>
      <c r="G5" s="12"/>
      <c r="H5" s="12"/>
      <c r="I5" s="24" t="s">
        <v>36</v>
      </c>
      <c r="J5" s="24" t="s">
        <v>50</v>
      </c>
      <c r="K5" s="25" t="s">
        <v>59</v>
      </c>
      <c r="L5" s="25" t="s">
        <v>60</v>
      </c>
      <c r="M5" s="14" t="s">
        <v>40</v>
      </c>
      <c r="N5" s="15" t="s">
        <v>41</v>
      </c>
      <c r="O5" s="15" t="s">
        <v>42</v>
      </c>
      <c r="P5" s="16"/>
      <c r="Q5" s="17"/>
      <c r="R5" s="16"/>
      <c r="S5" s="16"/>
      <c r="T5" s="16"/>
      <c r="U5" s="16"/>
      <c r="V5" s="18"/>
      <c r="W5" s="18"/>
      <c r="X5" s="19"/>
      <c r="Y5" s="20" t="s">
        <v>43</v>
      </c>
      <c r="Z5" s="21" t="s">
        <v>61</v>
      </c>
      <c r="AA5" s="22" t="str">
        <f t="shared" si="1"/>
        <v>M3-NyO-1a-E-3</v>
      </c>
      <c r="AB5" s="20" t="s">
        <v>45</v>
      </c>
      <c r="AC5" s="9"/>
      <c r="AD5" s="9" t="s">
        <v>46</v>
      </c>
      <c r="AE5" s="9" t="s">
        <v>47</v>
      </c>
    </row>
    <row r="6" ht="112.5" customHeight="1">
      <c r="A6" s="7" t="s">
        <v>31</v>
      </c>
      <c r="B6" s="8" t="s">
        <v>32</v>
      </c>
      <c r="C6" s="9" t="s">
        <v>48</v>
      </c>
      <c r="D6" s="10" t="s">
        <v>34</v>
      </c>
      <c r="E6" s="20"/>
      <c r="F6" s="23" t="s">
        <v>62</v>
      </c>
      <c r="G6" s="12"/>
      <c r="H6" s="12"/>
      <c r="I6" s="24" t="s">
        <v>36</v>
      </c>
      <c r="J6" s="24" t="s">
        <v>50</v>
      </c>
      <c r="K6" s="25" t="s">
        <v>63</v>
      </c>
      <c r="L6" s="23" t="s">
        <v>64</v>
      </c>
      <c r="M6" s="14" t="s">
        <v>40</v>
      </c>
      <c r="N6" s="15" t="s">
        <v>41</v>
      </c>
      <c r="O6" s="15" t="s">
        <v>42</v>
      </c>
      <c r="P6" s="16"/>
      <c r="Q6" s="17"/>
      <c r="R6" s="16"/>
      <c r="S6" s="16"/>
      <c r="T6" s="16"/>
      <c r="U6" s="16"/>
      <c r="V6" s="18"/>
      <c r="W6" s="18"/>
      <c r="X6" s="19"/>
      <c r="Y6" s="20" t="s">
        <v>43</v>
      </c>
      <c r="Z6" s="21" t="s">
        <v>65</v>
      </c>
      <c r="AA6" s="22" t="str">
        <f t="shared" si="1"/>
        <v>M3-NyO-1a-E-4</v>
      </c>
      <c r="AB6" s="20" t="s">
        <v>45</v>
      </c>
      <c r="AC6" s="9"/>
      <c r="AD6" s="9" t="s">
        <v>46</v>
      </c>
      <c r="AE6" s="9" t="s">
        <v>47</v>
      </c>
    </row>
    <row r="7" ht="112.5" customHeight="1">
      <c r="A7" s="7" t="s">
        <v>31</v>
      </c>
      <c r="B7" s="8" t="s">
        <v>32</v>
      </c>
      <c r="C7" s="9" t="s">
        <v>66</v>
      </c>
      <c r="D7" s="10" t="s">
        <v>34</v>
      </c>
      <c r="E7" s="11"/>
      <c r="F7" s="13" t="s">
        <v>67</v>
      </c>
      <c r="G7" s="13"/>
      <c r="H7" s="12"/>
      <c r="I7" s="11" t="s">
        <v>36</v>
      </c>
      <c r="J7" s="11" t="s">
        <v>50</v>
      </c>
      <c r="K7" s="25" t="s">
        <v>68</v>
      </c>
      <c r="L7" s="25" t="s">
        <v>56</v>
      </c>
      <c r="M7" s="14" t="s">
        <v>40</v>
      </c>
      <c r="N7" s="15" t="s">
        <v>41</v>
      </c>
      <c r="O7" s="15" t="s">
        <v>42</v>
      </c>
      <c r="P7" s="15"/>
      <c r="Q7" s="17"/>
      <c r="R7" s="27"/>
      <c r="S7" s="27"/>
      <c r="T7" s="27"/>
      <c r="U7" s="27"/>
      <c r="V7" s="27"/>
      <c r="W7" s="18"/>
      <c r="X7" s="19"/>
      <c r="Y7" s="20" t="s">
        <v>43</v>
      </c>
      <c r="Z7" s="28" t="s">
        <v>69</v>
      </c>
      <c r="AA7" s="22" t="str">
        <f t="shared" si="1"/>
        <v>M3-NyO-1a-A-1</v>
      </c>
      <c r="AB7" s="20" t="s">
        <v>45</v>
      </c>
      <c r="AC7" s="10"/>
      <c r="AD7" s="9" t="s">
        <v>46</v>
      </c>
      <c r="AE7" s="9" t="s">
        <v>47</v>
      </c>
    </row>
    <row r="8" ht="112.5" customHeight="1">
      <c r="A8" s="7" t="s">
        <v>31</v>
      </c>
      <c r="B8" s="8" t="s">
        <v>32</v>
      </c>
      <c r="C8" s="9" t="s">
        <v>66</v>
      </c>
      <c r="D8" s="10" t="s">
        <v>34</v>
      </c>
      <c r="E8" s="11"/>
      <c r="F8" s="13" t="s">
        <v>70</v>
      </c>
      <c r="G8" s="13"/>
      <c r="H8" s="12"/>
      <c r="I8" s="11" t="s">
        <v>36</v>
      </c>
      <c r="J8" s="11" t="s">
        <v>50</v>
      </c>
      <c r="K8" s="25" t="s">
        <v>71</v>
      </c>
      <c r="L8" s="25" t="s">
        <v>60</v>
      </c>
      <c r="M8" s="14" t="s">
        <v>40</v>
      </c>
      <c r="N8" s="15" t="s">
        <v>41</v>
      </c>
      <c r="O8" s="15" t="s">
        <v>42</v>
      </c>
      <c r="P8" s="15"/>
      <c r="Q8" s="17"/>
      <c r="R8" s="27"/>
      <c r="S8" s="27"/>
      <c r="T8" s="27"/>
      <c r="U8" s="27"/>
      <c r="V8" s="27"/>
      <c r="W8" s="18"/>
      <c r="X8" s="19"/>
      <c r="Y8" s="20" t="s">
        <v>43</v>
      </c>
      <c r="Z8" s="28" t="s">
        <v>72</v>
      </c>
      <c r="AA8" s="22" t="str">
        <f t="shared" si="1"/>
        <v>M3-NyO-1a-A-2</v>
      </c>
      <c r="AB8" s="20" t="s">
        <v>45</v>
      </c>
      <c r="AC8" s="10"/>
      <c r="AD8" s="9" t="s">
        <v>46</v>
      </c>
      <c r="AE8" s="9" t="s">
        <v>47</v>
      </c>
    </row>
    <row r="9" ht="112.5" customHeight="1">
      <c r="A9" s="7" t="s">
        <v>31</v>
      </c>
      <c r="B9" s="8" t="s">
        <v>32</v>
      </c>
      <c r="C9" s="9" t="s">
        <v>66</v>
      </c>
      <c r="D9" s="10" t="s">
        <v>34</v>
      </c>
      <c r="E9" s="11"/>
      <c r="F9" s="23" t="s">
        <v>73</v>
      </c>
      <c r="G9" s="12"/>
      <c r="H9" s="12"/>
      <c r="I9" s="24" t="s">
        <v>36</v>
      </c>
      <c r="J9" s="24" t="s">
        <v>50</v>
      </c>
      <c r="K9" s="25" t="s">
        <v>74</v>
      </c>
      <c r="L9" s="23" t="s">
        <v>64</v>
      </c>
      <c r="M9" s="14" t="s">
        <v>40</v>
      </c>
      <c r="N9" s="15" t="s">
        <v>41</v>
      </c>
      <c r="O9" s="15" t="s">
        <v>42</v>
      </c>
      <c r="P9" s="18"/>
      <c r="Q9" s="22"/>
      <c r="R9" s="8"/>
      <c r="S9" s="8"/>
      <c r="T9" s="8"/>
      <c r="U9" s="8"/>
      <c r="V9" s="8"/>
      <c r="W9" s="18"/>
      <c r="X9" s="22"/>
      <c r="Y9" s="20" t="s">
        <v>43</v>
      </c>
      <c r="Z9" s="28" t="s">
        <v>75</v>
      </c>
      <c r="AA9" s="22" t="str">
        <f t="shared" si="1"/>
        <v>M3-NyO-1a-A-3</v>
      </c>
      <c r="AB9" s="20" t="s">
        <v>45</v>
      </c>
      <c r="AC9" s="9"/>
      <c r="AD9" s="9" t="s">
        <v>46</v>
      </c>
      <c r="AE9" s="9" t="s">
        <v>47</v>
      </c>
    </row>
    <row r="10" ht="112.5" customHeight="1">
      <c r="A10" s="7" t="s">
        <v>31</v>
      </c>
      <c r="B10" s="8" t="s">
        <v>32</v>
      </c>
      <c r="C10" s="9" t="s">
        <v>66</v>
      </c>
      <c r="D10" s="10" t="s">
        <v>34</v>
      </c>
      <c r="E10" s="11"/>
      <c r="F10" s="13" t="s">
        <v>76</v>
      </c>
      <c r="G10" s="13"/>
      <c r="H10" s="12"/>
      <c r="I10" s="11" t="s">
        <v>36</v>
      </c>
      <c r="J10" s="11" t="s">
        <v>50</v>
      </c>
      <c r="K10" s="25" t="s">
        <v>77</v>
      </c>
      <c r="L10" s="25" t="s">
        <v>52</v>
      </c>
      <c r="M10" s="14" t="s">
        <v>40</v>
      </c>
      <c r="N10" s="15" t="s">
        <v>41</v>
      </c>
      <c r="O10" s="15" t="s">
        <v>42</v>
      </c>
      <c r="P10" s="18"/>
      <c r="Q10" s="22"/>
      <c r="R10" s="8"/>
      <c r="S10" s="8"/>
      <c r="T10" s="8"/>
      <c r="U10" s="8"/>
      <c r="V10" s="8"/>
      <c r="W10" s="18"/>
      <c r="X10" s="22"/>
      <c r="Y10" s="20" t="s">
        <v>43</v>
      </c>
      <c r="Z10" s="28" t="s">
        <v>78</v>
      </c>
      <c r="AA10" s="22" t="str">
        <f t="shared" si="1"/>
        <v>M3-NyO-1a-A-4</v>
      </c>
      <c r="AB10" s="20" t="s">
        <v>45</v>
      </c>
      <c r="AC10" s="9"/>
      <c r="AD10" s="9" t="s">
        <v>46</v>
      </c>
      <c r="AE10" s="9" t="s">
        <v>47</v>
      </c>
    </row>
    <row r="11" ht="112.5" customHeight="1">
      <c r="A11" s="7" t="s">
        <v>31</v>
      </c>
      <c r="B11" s="8" t="s">
        <v>32</v>
      </c>
      <c r="C11" s="9" t="s">
        <v>66</v>
      </c>
      <c r="D11" s="10" t="s">
        <v>34</v>
      </c>
      <c r="E11" s="11"/>
      <c r="F11" s="13" t="s">
        <v>79</v>
      </c>
      <c r="G11" s="13"/>
      <c r="H11" s="12"/>
      <c r="I11" s="11" t="s">
        <v>36</v>
      </c>
      <c r="J11" s="11" t="s">
        <v>50</v>
      </c>
      <c r="K11" s="25" t="s">
        <v>59</v>
      </c>
      <c r="L11" s="25" t="s">
        <v>60</v>
      </c>
      <c r="M11" s="14" t="s">
        <v>40</v>
      </c>
      <c r="N11" s="15" t="s">
        <v>41</v>
      </c>
      <c r="O11" s="15" t="s">
        <v>42</v>
      </c>
      <c r="P11" s="18"/>
      <c r="Q11" s="22"/>
      <c r="R11" s="8"/>
      <c r="S11" s="8"/>
      <c r="T11" s="8"/>
      <c r="U11" s="8"/>
      <c r="V11" s="8"/>
      <c r="W11" s="18"/>
      <c r="X11" s="22"/>
      <c r="Y11" s="20" t="s">
        <v>43</v>
      </c>
      <c r="Z11" s="28" t="s">
        <v>80</v>
      </c>
      <c r="AA11" s="22" t="str">
        <f t="shared" si="1"/>
        <v>M3-NyO-1a-A-5</v>
      </c>
      <c r="AB11" s="20" t="s">
        <v>45</v>
      </c>
      <c r="AC11" s="9"/>
      <c r="AD11" s="9" t="s">
        <v>46</v>
      </c>
      <c r="AE11" s="9" t="s">
        <v>47</v>
      </c>
    </row>
    <row r="12" ht="112.5" customHeight="1">
      <c r="A12" s="29" t="s">
        <v>81</v>
      </c>
      <c r="B12" s="8" t="s">
        <v>82</v>
      </c>
      <c r="C12" s="9" t="s">
        <v>33</v>
      </c>
      <c r="D12" s="9" t="s">
        <v>34</v>
      </c>
      <c r="E12" s="11"/>
      <c r="F12" s="30" t="s">
        <v>83</v>
      </c>
      <c r="G12" s="30"/>
      <c r="H12" s="31"/>
      <c r="I12" s="11" t="s">
        <v>36</v>
      </c>
      <c r="J12" s="11" t="s">
        <v>37</v>
      </c>
      <c r="K12" s="12" t="s">
        <v>38</v>
      </c>
      <c r="L12" s="13" t="s">
        <v>84</v>
      </c>
      <c r="M12" s="11" t="s">
        <v>40</v>
      </c>
      <c r="N12" s="32" t="s">
        <v>85</v>
      </c>
      <c r="O12" s="27" t="s">
        <v>86</v>
      </c>
      <c r="P12" s="27" t="s">
        <v>87</v>
      </c>
      <c r="Q12" s="20"/>
      <c r="R12" s="8"/>
      <c r="S12" s="8"/>
      <c r="T12" s="8"/>
      <c r="U12" s="8"/>
      <c r="V12" s="8"/>
      <c r="W12" s="8"/>
      <c r="X12" s="20"/>
      <c r="Y12" s="20" t="s">
        <v>43</v>
      </c>
      <c r="Z12" s="21" t="s">
        <v>88</v>
      </c>
      <c r="AA12" s="22" t="str">
        <f t="shared" si="1"/>
        <v>M3-NyO-1b-I-1</v>
      </c>
      <c r="AB12" s="20" t="s">
        <v>45</v>
      </c>
      <c r="AC12" s="24"/>
      <c r="AD12" s="9" t="s">
        <v>46</v>
      </c>
      <c r="AE12" s="9" t="s">
        <v>47</v>
      </c>
    </row>
    <row r="13" ht="112.5" customHeight="1">
      <c r="A13" s="29" t="s">
        <v>81</v>
      </c>
      <c r="B13" s="8" t="s">
        <v>82</v>
      </c>
      <c r="C13" s="9" t="s">
        <v>48</v>
      </c>
      <c r="D13" s="9" t="s">
        <v>34</v>
      </c>
      <c r="E13" s="11"/>
      <c r="F13" s="13" t="s">
        <v>89</v>
      </c>
      <c r="G13" s="13"/>
      <c r="H13" s="8"/>
      <c r="I13" s="11" t="s">
        <v>36</v>
      </c>
      <c r="J13" s="11" t="s">
        <v>90</v>
      </c>
      <c r="K13" s="12" t="s">
        <v>91</v>
      </c>
      <c r="L13" s="13" t="s">
        <v>92</v>
      </c>
      <c r="M13" s="11" t="s">
        <v>40</v>
      </c>
      <c r="N13" s="32" t="s">
        <v>85</v>
      </c>
      <c r="O13" s="27" t="s">
        <v>86</v>
      </c>
      <c r="P13" s="8" t="s">
        <v>87</v>
      </c>
      <c r="Q13" s="20"/>
      <c r="R13" s="8"/>
      <c r="S13" s="8"/>
      <c r="T13" s="8"/>
      <c r="U13" s="8"/>
      <c r="V13" s="8"/>
      <c r="W13" s="8"/>
      <c r="X13" s="20"/>
      <c r="Y13" s="20" t="s">
        <v>43</v>
      </c>
      <c r="Z13" s="21" t="s">
        <v>93</v>
      </c>
      <c r="AA13" s="22" t="str">
        <f t="shared" si="1"/>
        <v>M3-NyO-1b-E-1</v>
      </c>
      <c r="AB13" s="20" t="s">
        <v>45</v>
      </c>
      <c r="AC13" s="24"/>
      <c r="AD13" s="9" t="s">
        <v>46</v>
      </c>
      <c r="AE13" s="9" t="s">
        <v>47</v>
      </c>
    </row>
    <row r="14" ht="112.5" customHeight="1">
      <c r="A14" s="29" t="s">
        <v>81</v>
      </c>
      <c r="B14" s="8" t="s">
        <v>82</v>
      </c>
      <c r="C14" s="9" t="s">
        <v>66</v>
      </c>
      <c r="D14" s="9" t="s">
        <v>34</v>
      </c>
      <c r="E14" s="11"/>
      <c r="F14" s="13" t="s">
        <v>94</v>
      </c>
      <c r="G14" s="13"/>
      <c r="H14" s="8"/>
      <c r="I14" s="11" t="s">
        <v>36</v>
      </c>
      <c r="J14" s="11" t="s">
        <v>90</v>
      </c>
      <c r="K14" s="12" t="s">
        <v>91</v>
      </c>
      <c r="L14" s="13" t="s">
        <v>92</v>
      </c>
      <c r="M14" s="11" t="s">
        <v>40</v>
      </c>
      <c r="N14" s="32" t="s">
        <v>85</v>
      </c>
      <c r="O14" s="27" t="s">
        <v>86</v>
      </c>
      <c r="P14" s="8" t="s">
        <v>95</v>
      </c>
      <c r="Q14" s="20"/>
      <c r="R14" s="8"/>
      <c r="S14" s="8"/>
      <c r="T14" s="8"/>
      <c r="U14" s="8"/>
      <c r="V14" s="8"/>
      <c r="W14" s="8"/>
      <c r="X14" s="20"/>
      <c r="Y14" s="20" t="s">
        <v>43</v>
      </c>
      <c r="Z14" s="21" t="s">
        <v>96</v>
      </c>
      <c r="AA14" s="22" t="str">
        <f t="shared" si="1"/>
        <v>M3-NyO-1b-A-1</v>
      </c>
      <c r="AB14" s="20" t="s">
        <v>45</v>
      </c>
      <c r="AC14" s="24"/>
      <c r="AD14" s="9" t="s">
        <v>46</v>
      </c>
      <c r="AE14" s="9" t="s">
        <v>47</v>
      </c>
    </row>
    <row r="15" ht="112.5" customHeight="1">
      <c r="A15" s="29" t="s">
        <v>81</v>
      </c>
      <c r="B15" s="8" t="s">
        <v>82</v>
      </c>
      <c r="C15" s="9" t="s">
        <v>66</v>
      </c>
      <c r="D15" s="9" t="s">
        <v>34</v>
      </c>
      <c r="E15" s="11"/>
      <c r="F15" s="12" t="s">
        <v>97</v>
      </c>
      <c r="G15" s="12"/>
      <c r="H15" s="13"/>
      <c r="I15" s="11" t="s">
        <v>36</v>
      </c>
      <c r="J15" s="11" t="s">
        <v>90</v>
      </c>
      <c r="K15" s="12" t="s">
        <v>91</v>
      </c>
      <c r="L15" s="13" t="s">
        <v>92</v>
      </c>
      <c r="M15" s="11" t="s">
        <v>40</v>
      </c>
      <c r="N15" s="32" t="s">
        <v>85</v>
      </c>
      <c r="O15" s="27" t="s">
        <v>86</v>
      </c>
      <c r="P15" s="8" t="s">
        <v>98</v>
      </c>
      <c r="Q15" s="20"/>
      <c r="R15" s="8"/>
      <c r="S15" s="8"/>
      <c r="T15" s="8"/>
      <c r="U15" s="8"/>
      <c r="V15" s="8"/>
      <c r="W15" s="8"/>
      <c r="X15" s="20"/>
      <c r="Y15" s="20" t="s">
        <v>43</v>
      </c>
      <c r="Z15" s="21" t="s">
        <v>99</v>
      </c>
      <c r="AA15" s="22" t="str">
        <f t="shared" si="1"/>
        <v>M3-NyO-1b-A-2</v>
      </c>
      <c r="AB15" s="20" t="s">
        <v>45</v>
      </c>
      <c r="AC15" s="24"/>
      <c r="AD15" s="9" t="s">
        <v>46</v>
      </c>
      <c r="AE15" s="9" t="s">
        <v>47</v>
      </c>
    </row>
    <row r="16" ht="112.5" customHeight="1">
      <c r="A16" s="29" t="s">
        <v>81</v>
      </c>
      <c r="B16" s="8" t="s">
        <v>82</v>
      </c>
      <c r="C16" s="9" t="s">
        <v>66</v>
      </c>
      <c r="D16" s="9" t="s">
        <v>34</v>
      </c>
      <c r="E16" s="11"/>
      <c r="F16" s="12" t="s">
        <v>100</v>
      </c>
      <c r="G16" s="12"/>
      <c r="H16" s="8"/>
      <c r="I16" s="11" t="s">
        <v>36</v>
      </c>
      <c r="J16" s="11" t="s">
        <v>90</v>
      </c>
      <c r="K16" s="12" t="s">
        <v>91</v>
      </c>
      <c r="L16" s="13" t="s">
        <v>92</v>
      </c>
      <c r="M16" s="11" t="s">
        <v>40</v>
      </c>
      <c r="N16" s="32" t="s">
        <v>85</v>
      </c>
      <c r="O16" s="27" t="s">
        <v>86</v>
      </c>
      <c r="P16" s="8" t="s">
        <v>98</v>
      </c>
      <c r="Q16" s="20"/>
      <c r="R16" s="8"/>
      <c r="S16" s="8"/>
      <c r="T16" s="8"/>
      <c r="U16" s="8"/>
      <c r="V16" s="8"/>
      <c r="W16" s="8"/>
      <c r="X16" s="20"/>
      <c r="Y16" s="20" t="s">
        <v>43</v>
      </c>
      <c r="Z16" s="21" t="s">
        <v>101</v>
      </c>
      <c r="AA16" s="22" t="str">
        <f t="shared" si="1"/>
        <v>M3-NyO-1b-A-3</v>
      </c>
      <c r="AB16" s="20" t="s">
        <v>45</v>
      </c>
      <c r="AC16" s="24"/>
      <c r="AD16" s="9" t="s">
        <v>46</v>
      </c>
      <c r="AE16" s="9" t="s">
        <v>47</v>
      </c>
    </row>
    <row r="17" ht="112.5" customHeight="1">
      <c r="A17" s="29" t="s">
        <v>81</v>
      </c>
      <c r="B17" s="8" t="s">
        <v>82</v>
      </c>
      <c r="C17" s="9" t="s">
        <v>66</v>
      </c>
      <c r="D17" s="9" t="s">
        <v>34</v>
      </c>
      <c r="E17" s="11"/>
      <c r="F17" s="12" t="s">
        <v>102</v>
      </c>
      <c r="G17" s="12"/>
      <c r="H17" s="13"/>
      <c r="I17" s="11" t="s">
        <v>36</v>
      </c>
      <c r="J17" s="11" t="s">
        <v>90</v>
      </c>
      <c r="K17" s="12" t="s">
        <v>91</v>
      </c>
      <c r="L17" s="13" t="s">
        <v>92</v>
      </c>
      <c r="M17" s="11" t="s">
        <v>40</v>
      </c>
      <c r="N17" s="32" t="s">
        <v>85</v>
      </c>
      <c r="O17" s="27" t="s">
        <v>86</v>
      </c>
      <c r="P17" s="8" t="s">
        <v>98</v>
      </c>
      <c r="Q17" s="20"/>
      <c r="R17" s="8"/>
      <c r="S17" s="8"/>
      <c r="T17" s="8"/>
      <c r="U17" s="8"/>
      <c r="V17" s="8"/>
      <c r="W17" s="8"/>
      <c r="X17" s="20"/>
      <c r="Y17" s="20" t="s">
        <v>43</v>
      </c>
      <c r="Z17" s="21" t="s">
        <v>103</v>
      </c>
      <c r="AA17" s="22" t="str">
        <f t="shared" si="1"/>
        <v>M3-NyO-1b-A-4</v>
      </c>
      <c r="AB17" s="20" t="s">
        <v>45</v>
      </c>
      <c r="AC17" s="24"/>
      <c r="AD17" s="9" t="s">
        <v>46</v>
      </c>
      <c r="AE17" s="9" t="s">
        <v>47</v>
      </c>
    </row>
    <row r="18" ht="112.5" customHeight="1">
      <c r="A18" s="29" t="s">
        <v>81</v>
      </c>
      <c r="B18" s="8" t="s">
        <v>82</v>
      </c>
      <c r="C18" s="9" t="s">
        <v>66</v>
      </c>
      <c r="D18" s="9" t="s">
        <v>34</v>
      </c>
      <c r="E18" s="11"/>
      <c r="F18" s="13" t="s">
        <v>104</v>
      </c>
      <c r="G18" s="13"/>
      <c r="H18" s="13"/>
      <c r="I18" s="11" t="s">
        <v>36</v>
      </c>
      <c r="J18" s="11" t="s">
        <v>90</v>
      </c>
      <c r="K18" s="12" t="s">
        <v>91</v>
      </c>
      <c r="L18" s="13" t="s">
        <v>92</v>
      </c>
      <c r="M18" s="11" t="s">
        <v>40</v>
      </c>
      <c r="N18" s="32" t="s">
        <v>85</v>
      </c>
      <c r="O18" s="27" t="s">
        <v>86</v>
      </c>
      <c r="P18" s="8" t="s">
        <v>98</v>
      </c>
      <c r="Q18" s="20"/>
      <c r="R18" s="8"/>
      <c r="S18" s="8"/>
      <c r="T18" s="8"/>
      <c r="U18" s="8"/>
      <c r="V18" s="8"/>
      <c r="W18" s="8"/>
      <c r="X18" s="20"/>
      <c r="Y18" s="20" t="s">
        <v>43</v>
      </c>
      <c r="Z18" s="21" t="s">
        <v>105</v>
      </c>
      <c r="AA18" s="22" t="str">
        <f t="shared" si="1"/>
        <v>M3-NyO-1b-A-5</v>
      </c>
      <c r="AB18" s="20" t="s">
        <v>45</v>
      </c>
      <c r="AC18" s="24"/>
      <c r="AD18" s="9" t="s">
        <v>46</v>
      </c>
      <c r="AE18" s="9" t="s">
        <v>47</v>
      </c>
    </row>
    <row r="19" ht="112.5" customHeight="1">
      <c r="A19" s="7" t="s">
        <v>106</v>
      </c>
      <c r="B19" s="33" t="s">
        <v>107</v>
      </c>
      <c r="C19" s="9" t="s">
        <v>33</v>
      </c>
      <c r="D19" s="10" t="s">
        <v>34</v>
      </c>
      <c r="E19" s="11"/>
      <c r="F19" s="25" t="s">
        <v>108</v>
      </c>
      <c r="G19" s="25"/>
      <c r="H19" s="34"/>
      <c r="I19" s="24" t="s">
        <v>36</v>
      </c>
      <c r="J19" s="24" t="s">
        <v>109</v>
      </c>
      <c r="K19" s="25" t="s">
        <v>110</v>
      </c>
      <c r="L19" s="25" t="s">
        <v>111</v>
      </c>
      <c r="M19" s="24" t="s">
        <v>40</v>
      </c>
      <c r="N19" s="23" t="s">
        <v>112</v>
      </c>
      <c r="O19" s="23" t="s">
        <v>113</v>
      </c>
      <c r="P19" s="18"/>
      <c r="Q19" s="22"/>
      <c r="R19" s="18"/>
      <c r="S19" s="18"/>
      <c r="T19" s="18"/>
      <c r="U19" s="18"/>
      <c r="V19" s="18"/>
      <c r="W19" s="18"/>
      <c r="X19" s="22"/>
      <c r="Y19" s="20" t="s">
        <v>43</v>
      </c>
      <c r="Z19" s="21" t="s">
        <v>114</v>
      </c>
      <c r="AA19" s="22" t="str">
        <f t="shared" si="1"/>
        <v>M3-NyO-36a-I-1</v>
      </c>
      <c r="AB19" s="20" t="s">
        <v>45</v>
      </c>
      <c r="AC19" s="24"/>
      <c r="AD19" s="9" t="s">
        <v>46</v>
      </c>
      <c r="AE19" s="9" t="s">
        <v>47</v>
      </c>
    </row>
    <row r="20" ht="112.5" customHeight="1">
      <c r="A20" s="7" t="s">
        <v>106</v>
      </c>
      <c r="B20" s="33" t="s">
        <v>107</v>
      </c>
      <c r="C20" s="9" t="s">
        <v>48</v>
      </c>
      <c r="D20" s="10" t="s">
        <v>34</v>
      </c>
      <c r="E20" s="11"/>
      <c r="F20" s="35" t="s">
        <v>115</v>
      </c>
      <c r="G20" s="35"/>
      <c r="H20" s="34"/>
      <c r="I20" s="24" t="s">
        <v>36</v>
      </c>
      <c r="J20" s="24" t="s">
        <v>116</v>
      </c>
      <c r="K20" s="25" t="s">
        <v>117</v>
      </c>
      <c r="L20" s="25" t="s">
        <v>118</v>
      </c>
      <c r="M20" s="26" t="s">
        <v>40</v>
      </c>
      <c r="N20" s="23" t="s">
        <v>112</v>
      </c>
      <c r="O20" s="23" t="s">
        <v>119</v>
      </c>
      <c r="P20" s="18"/>
      <c r="Q20" s="22"/>
      <c r="R20" s="18"/>
      <c r="S20" s="18"/>
      <c r="T20" s="18"/>
      <c r="U20" s="18"/>
      <c r="V20" s="18"/>
      <c r="W20" s="18"/>
      <c r="X20" s="22"/>
      <c r="Y20" s="20" t="s">
        <v>43</v>
      </c>
      <c r="Z20" s="21" t="s">
        <v>120</v>
      </c>
      <c r="AA20" s="22" t="str">
        <f t="shared" si="1"/>
        <v>M3-NyO-36a-E-1</v>
      </c>
      <c r="AB20" s="20" t="s">
        <v>45</v>
      </c>
      <c r="AC20" s="24"/>
      <c r="AD20" s="9" t="s">
        <v>46</v>
      </c>
      <c r="AE20" s="9" t="s">
        <v>47</v>
      </c>
    </row>
    <row r="21" ht="112.5" customHeight="1">
      <c r="A21" s="7" t="s">
        <v>106</v>
      </c>
      <c r="B21" s="33" t="s">
        <v>107</v>
      </c>
      <c r="C21" s="9" t="s">
        <v>48</v>
      </c>
      <c r="D21" s="10" t="s">
        <v>34</v>
      </c>
      <c r="E21" s="11"/>
      <c r="F21" s="35" t="s">
        <v>121</v>
      </c>
      <c r="G21" s="35"/>
      <c r="H21" s="34"/>
      <c r="I21" s="24" t="s">
        <v>36</v>
      </c>
      <c r="J21" s="24" t="s">
        <v>116</v>
      </c>
      <c r="K21" s="25" t="s">
        <v>122</v>
      </c>
      <c r="L21" s="25" t="s">
        <v>123</v>
      </c>
      <c r="M21" s="26" t="s">
        <v>40</v>
      </c>
      <c r="N21" s="23" t="s">
        <v>112</v>
      </c>
      <c r="O21" s="23" t="s">
        <v>119</v>
      </c>
      <c r="P21" s="18"/>
      <c r="Q21" s="22"/>
      <c r="R21" s="18"/>
      <c r="S21" s="18"/>
      <c r="T21" s="18"/>
      <c r="U21" s="18"/>
      <c r="V21" s="18"/>
      <c r="W21" s="18"/>
      <c r="X21" s="22"/>
      <c r="Y21" s="20" t="s">
        <v>43</v>
      </c>
      <c r="Z21" s="21" t="s">
        <v>124</v>
      </c>
      <c r="AA21" s="22" t="str">
        <f t="shared" si="1"/>
        <v>M3-NyO-36a-E-2</v>
      </c>
      <c r="AB21" s="20" t="s">
        <v>45</v>
      </c>
      <c r="AC21" s="24"/>
      <c r="AD21" s="9" t="s">
        <v>46</v>
      </c>
      <c r="AE21" s="9" t="s">
        <v>47</v>
      </c>
    </row>
    <row r="22" ht="112.5" customHeight="1">
      <c r="A22" s="7" t="s">
        <v>106</v>
      </c>
      <c r="B22" s="33" t="s">
        <v>107</v>
      </c>
      <c r="C22" s="9" t="s">
        <v>48</v>
      </c>
      <c r="D22" s="10" t="s">
        <v>34</v>
      </c>
      <c r="E22" s="11"/>
      <c r="F22" s="35" t="s">
        <v>125</v>
      </c>
      <c r="G22" s="35"/>
      <c r="H22" s="34"/>
      <c r="I22" s="24" t="s">
        <v>36</v>
      </c>
      <c r="J22" s="24" t="s">
        <v>116</v>
      </c>
      <c r="K22" s="25" t="s">
        <v>117</v>
      </c>
      <c r="L22" s="25" t="s">
        <v>126</v>
      </c>
      <c r="M22" s="26" t="s">
        <v>40</v>
      </c>
      <c r="N22" s="23" t="s">
        <v>112</v>
      </c>
      <c r="O22" s="23" t="s">
        <v>119</v>
      </c>
      <c r="P22" s="18"/>
      <c r="Q22" s="22"/>
      <c r="R22" s="18"/>
      <c r="S22" s="18"/>
      <c r="T22" s="18"/>
      <c r="U22" s="18"/>
      <c r="V22" s="18"/>
      <c r="W22" s="18"/>
      <c r="X22" s="22"/>
      <c r="Y22" s="20" t="s">
        <v>43</v>
      </c>
      <c r="Z22" s="21" t="s">
        <v>127</v>
      </c>
      <c r="AA22" s="22" t="str">
        <f t="shared" si="1"/>
        <v>M3-NyO-36a-E-3</v>
      </c>
      <c r="AB22" s="20" t="s">
        <v>45</v>
      </c>
      <c r="AC22" s="24"/>
      <c r="AD22" s="9" t="s">
        <v>46</v>
      </c>
      <c r="AE22" s="9" t="s">
        <v>47</v>
      </c>
    </row>
    <row r="23" ht="112.5" customHeight="1">
      <c r="A23" s="7" t="s">
        <v>106</v>
      </c>
      <c r="B23" s="33" t="s">
        <v>107</v>
      </c>
      <c r="C23" s="9" t="s">
        <v>66</v>
      </c>
      <c r="D23" s="9" t="s">
        <v>34</v>
      </c>
      <c r="E23" s="11"/>
      <c r="F23" s="12" t="s">
        <v>128</v>
      </c>
      <c r="G23" s="12"/>
      <c r="H23" s="12"/>
      <c r="I23" s="11" t="s">
        <v>36</v>
      </c>
      <c r="J23" s="11" t="s">
        <v>90</v>
      </c>
      <c r="K23" s="12" t="s">
        <v>117</v>
      </c>
      <c r="L23" s="13" t="s">
        <v>129</v>
      </c>
      <c r="M23" s="14" t="s">
        <v>40</v>
      </c>
      <c r="N23" s="15" t="s">
        <v>130</v>
      </c>
      <c r="O23" s="8" t="s">
        <v>131</v>
      </c>
      <c r="P23" s="8" t="s">
        <v>132</v>
      </c>
      <c r="Q23" s="22"/>
      <c r="R23" s="8"/>
      <c r="S23" s="8"/>
      <c r="T23" s="8"/>
      <c r="U23" s="8"/>
      <c r="V23" s="8"/>
      <c r="W23" s="8"/>
      <c r="X23" s="13"/>
      <c r="Y23" s="20" t="s">
        <v>43</v>
      </c>
      <c r="Z23" s="21" t="s">
        <v>133</v>
      </c>
      <c r="AA23" s="22" t="str">
        <f t="shared" si="1"/>
        <v>M3-NyO-36a-A-1</v>
      </c>
      <c r="AB23" s="20" t="s">
        <v>45</v>
      </c>
      <c r="AC23" s="24"/>
      <c r="AD23" s="9" t="s">
        <v>46</v>
      </c>
      <c r="AE23" s="9" t="s">
        <v>47</v>
      </c>
    </row>
    <row r="24" ht="112.5" customHeight="1">
      <c r="A24" s="7" t="s">
        <v>106</v>
      </c>
      <c r="B24" s="33" t="s">
        <v>107</v>
      </c>
      <c r="C24" s="9" t="s">
        <v>66</v>
      </c>
      <c r="D24" s="9" t="s">
        <v>34</v>
      </c>
      <c r="E24" s="11"/>
      <c r="F24" s="13" t="s">
        <v>134</v>
      </c>
      <c r="G24" s="13"/>
      <c r="H24" s="12"/>
      <c r="I24" s="11" t="s">
        <v>36</v>
      </c>
      <c r="J24" s="11" t="s">
        <v>90</v>
      </c>
      <c r="K24" s="12" t="s">
        <v>117</v>
      </c>
      <c r="L24" s="13" t="s">
        <v>135</v>
      </c>
      <c r="M24" s="11" t="s">
        <v>40</v>
      </c>
      <c r="N24" s="15" t="s">
        <v>130</v>
      </c>
      <c r="O24" s="8" t="s">
        <v>131</v>
      </c>
      <c r="P24" s="8" t="s">
        <v>132</v>
      </c>
      <c r="Q24" s="22"/>
      <c r="R24" s="8"/>
      <c r="S24" s="8"/>
      <c r="T24" s="8"/>
      <c r="U24" s="8"/>
      <c r="V24" s="8"/>
      <c r="W24" s="18"/>
      <c r="X24" s="22"/>
      <c r="Y24" s="20" t="s">
        <v>43</v>
      </c>
      <c r="Z24" s="21" t="s">
        <v>136</v>
      </c>
      <c r="AA24" s="22" t="str">
        <f t="shared" si="1"/>
        <v>M3-NyO-36a-A-2</v>
      </c>
      <c r="AB24" s="20" t="s">
        <v>45</v>
      </c>
      <c r="AC24" s="24"/>
      <c r="AD24" s="9" t="s">
        <v>46</v>
      </c>
      <c r="AE24" s="9" t="s">
        <v>47</v>
      </c>
    </row>
    <row r="25" ht="112.5" customHeight="1">
      <c r="A25" s="7" t="s">
        <v>106</v>
      </c>
      <c r="B25" s="33" t="s">
        <v>107</v>
      </c>
      <c r="C25" s="9" t="s">
        <v>66</v>
      </c>
      <c r="D25" s="9" t="s">
        <v>34</v>
      </c>
      <c r="E25" s="11"/>
      <c r="F25" s="13" t="s">
        <v>137</v>
      </c>
      <c r="G25" s="13"/>
      <c r="H25" s="12"/>
      <c r="I25" s="11" t="s">
        <v>36</v>
      </c>
      <c r="J25" s="11" t="s">
        <v>90</v>
      </c>
      <c r="K25" s="12" t="s">
        <v>117</v>
      </c>
      <c r="L25" s="13" t="s">
        <v>135</v>
      </c>
      <c r="M25" s="11" t="s">
        <v>40</v>
      </c>
      <c r="N25" s="15" t="s">
        <v>130</v>
      </c>
      <c r="O25" s="8" t="s">
        <v>131</v>
      </c>
      <c r="P25" s="8" t="s">
        <v>132</v>
      </c>
      <c r="Q25" s="22"/>
      <c r="R25" s="8"/>
      <c r="S25" s="8"/>
      <c r="T25" s="8"/>
      <c r="U25" s="8"/>
      <c r="V25" s="8"/>
      <c r="W25" s="8"/>
      <c r="X25" s="22"/>
      <c r="Y25" s="20" t="s">
        <v>43</v>
      </c>
      <c r="Z25" s="21" t="s">
        <v>138</v>
      </c>
      <c r="AA25" s="22" t="str">
        <f t="shared" si="1"/>
        <v>M3-NyO-36a-A-3</v>
      </c>
      <c r="AB25" s="20" t="s">
        <v>45</v>
      </c>
      <c r="AC25" s="24"/>
      <c r="AD25" s="9" t="s">
        <v>46</v>
      </c>
      <c r="AE25" s="9" t="s">
        <v>47</v>
      </c>
    </row>
    <row r="26" ht="112.5" customHeight="1">
      <c r="A26" s="7" t="s">
        <v>106</v>
      </c>
      <c r="B26" s="33" t="s">
        <v>107</v>
      </c>
      <c r="C26" s="9" t="s">
        <v>66</v>
      </c>
      <c r="D26" s="9" t="s">
        <v>34</v>
      </c>
      <c r="E26" s="11"/>
      <c r="F26" s="12" t="s">
        <v>139</v>
      </c>
      <c r="G26" s="12"/>
      <c r="H26" s="12"/>
      <c r="I26" s="11" t="s">
        <v>36</v>
      </c>
      <c r="J26" s="11" t="s">
        <v>90</v>
      </c>
      <c r="K26" s="12" t="s">
        <v>117</v>
      </c>
      <c r="L26" s="13" t="s">
        <v>135</v>
      </c>
      <c r="M26" s="11" t="s">
        <v>40</v>
      </c>
      <c r="N26" s="15" t="s">
        <v>130</v>
      </c>
      <c r="O26" s="8" t="s">
        <v>131</v>
      </c>
      <c r="P26" s="8" t="s">
        <v>132</v>
      </c>
      <c r="Q26" s="22"/>
      <c r="R26" s="8"/>
      <c r="S26" s="8"/>
      <c r="T26" s="8"/>
      <c r="U26" s="8"/>
      <c r="V26" s="8"/>
      <c r="W26" s="18"/>
      <c r="X26" s="22"/>
      <c r="Y26" s="20" t="s">
        <v>43</v>
      </c>
      <c r="Z26" s="21" t="s">
        <v>140</v>
      </c>
      <c r="AA26" s="22" t="str">
        <f t="shared" si="1"/>
        <v>M3-NyO-36a-A-4</v>
      </c>
      <c r="AB26" s="20" t="s">
        <v>45</v>
      </c>
      <c r="AC26" s="24"/>
      <c r="AD26" s="9" t="s">
        <v>46</v>
      </c>
      <c r="AE26" s="9" t="s">
        <v>47</v>
      </c>
    </row>
    <row r="27" ht="112.5" customHeight="1">
      <c r="A27" s="7" t="s">
        <v>106</v>
      </c>
      <c r="B27" s="33" t="s">
        <v>107</v>
      </c>
      <c r="C27" s="9" t="s">
        <v>66</v>
      </c>
      <c r="D27" s="9" t="s">
        <v>34</v>
      </c>
      <c r="E27" s="11"/>
      <c r="F27" s="12" t="s">
        <v>141</v>
      </c>
      <c r="G27" s="12"/>
      <c r="H27" s="12"/>
      <c r="I27" s="11" t="s">
        <v>36</v>
      </c>
      <c r="J27" s="11" t="s">
        <v>90</v>
      </c>
      <c r="K27" s="12" t="s">
        <v>117</v>
      </c>
      <c r="L27" s="13" t="s">
        <v>135</v>
      </c>
      <c r="M27" s="11" t="s">
        <v>40</v>
      </c>
      <c r="N27" s="15" t="s">
        <v>130</v>
      </c>
      <c r="O27" s="8" t="s">
        <v>131</v>
      </c>
      <c r="P27" s="8" t="s">
        <v>132</v>
      </c>
      <c r="Q27" s="22"/>
      <c r="R27" s="8"/>
      <c r="S27" s="8"/>
      <c r="T27" s="8"/>
      <c r="U27" s="8"/>
      <c r="V27" s="8"/>
      <c r="W27" s="18"/>
      <c r="X27" s="22"/>
      <c r="Y27" s="20" t="s">
        <v>43</v>
      </c>
      <c r="Z27" s="21" t="s">
        <v>142</v>
      </c>
      <c r="AA27" s="22" t="str">
        <f t="shared" si="1"/>
        <v>M3-NyO-36a-A-5</v>
      </c>
      <c r="AB27" s="20" t="s">
        <v>45</v>
      </c>
      <c r="AC27" s="24"/>
      <c r="AD27" s="9" t="s">
        <v>46</v>
      </c>
      <c r="AE27" s="9" t="s">
        <v>47</v>
      </c>
    </row>
    <row r="28" ht="112.5" customHeight="1">
      <c r="A28" s="29" t="s">
        <v>143</v>
      </c>
      <c r="B28" s="36" t="s">
        <v>144</v>
      </c>
      <c r="C28" s="37" t="s">
        <v>33</v>
      </c>
      <c r="D28" s="10" t="s">
        <v>34</v>
      </c>
      <c r="E28" s="11"/>
      <c r="F28" s="23" t="s">
        <v>145</v>
      </c>
      <c r="G28" s="23"/>
      <c r="H28" s="38"/>
      <c r="I28" s="38"/>
      <c r="J28" s="24" t="s">
        <v>146</v>
      </c>
      <c r="K28" s="25" t="s">
        <v>147</v>
      </c>
      <c r="L28" s="25" t="s">
        <v>148</v>
      </c>
      <c r="M28" s="38" t="s">
        <v>40</v>
      </c>
      <c r="N28" s="34" t="s">
        <v>149</v>
      </c>
      <c r="O28" s="35" t="s">
        <v>150</v>
      </c>
      <c r="P28" s="23" t="s">
        <v>151</v>
      </c>
      <c r="Q28" s="22"/>
      <c r="R28" s="8"/>
      <c r="S28" s="8"/>
      <c r="T28" s="8"/>
      <c r="U28" s="8"/>
      <c r="V28" s="8"/>
      <c r="W28" s="18"/>
      <c r="X28" s="22"/>
      <c r="Y28" s="20" t="s">
        <v>43</v>
      </c>
      <c r="Z28" s="21" t="s">
        <v>152</v>
      </c>
      <c r="AA28" s="22" t="str">
        <f t="shared" si="1"/>
        <v>M3-NyO-36b-I-1</v>
      </c>
      <c r="AB28" s="20" t="s">
        <v>45</v>
      </c>
      <c r="AC28" s="24"/>
      <c r="AD28" s="9" t="s">
        <v>46</v>
      </c>
      <c r="AE28" s="9" t="s">
        <v>47</v>
      </c>
    </row>
    <row r="29" ht="112.5" customHeight="1">
      <c r="A29" s="29" t="s">
        <v>143</v>
      </c>
      <c r="B29" s="36" t="s">
        <v>144</v>
      </c>
      <c r="C29" s="39" t="s">
        <v>48</v>
      </c>
      <c r="D29" s="10" t="s">
        <v>34</v>
      </c>
      <c r="E29" s="11"/>
      <c r="F29" s="25" t="s">
        <v>153</v>
      </c>
      <c r="G29" s="25"/>
      <c r="H29" s="38"/>
      <c r="I29" s="38"/>
      <c r="J29" s="24" t="s">
        <v>154</v>
      </c>
      <c r="K29" s="25" t="s">
        <v>155</v>
      </c>
      <c r="L29" s="25" t="s">
        <v>156</v>
      </c>
      <c r="M29" s="38" t="s">
        <v>40</v>
      </c>
      <c r="N29" s="34" t="s">
        <v>149</v>
      </c>
      <c r="O29" s="35" t="s">
        <v>157</v>
      </c>
      <c r="P29" s="23" t="s">
        <v>151</v>
      </c>
      <c r="Q29" s="22"/>
      <c r="R29" s="8"/>
      <c r="S29" s="8"/>
      <c r="T29" s="8"/>
      <c r="U29" s="8"/>
      <c r="V29" s="8"/>
      <c r="W29" s="18"/>
      <c r="X29" s="22"/>
      <c r="Y29" s="20" t="s">
        <v>43</v>
      </c>
      <c r="Z29" s="21" t="s">
        <v>158</v>
      </c>
      <c r="AA29" s="22" t="str">
        <f t="shared" si="1"/>
        <v>M3-NyO-36b-E-1</v>
      </c>
      <c r="AB29" s="20" t="s">
        <v>45</v>
      </c>
      <c r="AC29" s="24"/>
      <c r="AD29" s="9" t="s">
        <v>46</v>
      </c>
      <c r="AE29" s="9" t="s">
        <v>47</v>
      </c>
    </row>
    <row r="30" ht="112.5" customHeight="1">
      <c r="A30" s="29" t="s">
        <v>143</v>
      </c>
      <c r="B30" s="36" t="s">
        <v>144</v>
      </c>
      <c r="C30" s="40" t="s">
        <v>66</v>
      </c>
      <c r="D30" s="10" t="s">
        <v>34</v>
      </c>
      <c r="E30" s="11"/>
      <c r="F30" s="23" t="s">
        <v>159</v>
      </c>
      <c r="G30" s="23"/>
      <c r="H30" s="38"/>
      <c r="I30" s="38"/>
      <c r="J30" s="24" t="s">
        <v>154</v>
      </c>
      <c r="K30" s="25" t="s">
        <v>160</v>
      </c>
      <c r="L30" s="25" t="s">
        <v>161</v>
      </c>
      <c r="M30" s="38" t="s">
        <v>40</v>
      </c>
      <c r="N30" s="35" t="s">
        <v>162</v>
      </c>
      <c r="O30" s="35" t="s">
        <v>163</v>
      </c>
      <c r="P30" s="8" t="s">
        <v>164</v>
      </c>
      <c r="Q30" s="22"/>
      <c r="R30" s="8"/>
      <c r="S30" s="8"/>
      <c r="T30" s="8"/>
      <c r="U30" s="8"/>
      <c r="V30" s="8"/>
      <c r="W30" s="18"/>
      <c r="X30" s="22"/>
      <c r="Y30" s="20" t="s">
        <v>43</v>
      </c>
      <c r="Z30" s="21" t="s">
        <v>165</v>
      </c>
      <c r="AA30" s="22" t="str">
        <f t="shared" si="1"/>
        <v>M3-NyO-36b-A-1</v>
      </c>
      <c r="AB30" s="20" t="s">
        <v>45</v>
      </c>
      <c r="AC30" s="24"/>
      <c r="AD30" s="9" t="s">
        <v>46</v>
      </c>
      <c r="AE30" s="9" t="s">
        <v>47</v>
      </c>
    </row>
    <row r="31" ht="112.5" customHeight="1">
      <c r="A31" s="29" t="s">
        <v>143</v>
      </c>
      <c r="B31" s="36" t="s">
        <v>144</v>
      </c>
      <c r="C31" s="40" t="s">
        <v>66</v>
      </c>
      <c r="D31" s="10" t="s">
        <v>34</v>
      </c>
      <c r="E31" s="11"/>
      <c r="F31" s="23" t="s">
        <v>166</v>
      </c>
      <c r="G31" s="23"/>
      <c r="H31" s="38"/>
      <c r="I31" s="38"/>
      <c r="J31" s="24" t="s">
        <v>154</v>
      </c>
      <c r="K31" s="25" t="s">
        <v>160</v>
      </c>
      <c r="L31" s="25" t="s">
        <v>167</v>
      </c>
      <c r="M31" s="38" t="s">
        <v>40</v>
      </c>
      <c r="N31" s="35" t="s">
        <v>162</v>
      </c>
      <c r="O31" s="35" t="s">
        <v>168</v>
      </c>
      <c r="P31" s="8" t="s">
        <v>169</v>
      </c>
      <c r="Q31" s="22"/>
      <c r="R31" s="8"/>
      <c r="S31" s="8"/>
      <c r="T31" s="8"/>
      <c r="U31" s="8"/>
      <c r="V31" s="8"/>
      <c r="W31" s="18"/>
      <c r="X31" s="22"/>
      <c r="Y31" s="20" t="s">
        <v>43</v>
      </c>
      <c r="Z31" s="21" t="s">
        <v>170</v>
      </c>
      <c r="AA31" s="22" t="str">
        <f t="shared" si="1"/>
        <v>M3-NyO-36b-A-2</v>
      </c>
      <c r="AB31" s="20" t="s">
        <v>45</v>
      </c>
      <c r="AC31" s="24"/>
      <c r="AD31" s="9" t="s">
        <v>46</v>
      </c>
      <c r="AE31" s="9" t="s">
        <v>47</v>
      </c>
    </row>
    <row r="32" ht="112.5" customHeight="1">
      <c r="A32" s="29" t="s">
        <v>143</v>
      </c>
      <c r="B32" s="36" t="s">
        <v>144</v>
      </c>
      <c r="C32" s="40" t="s">
        <v>66</v>
      </c>
      <c r="D32" s="10" t="s">
        <v>34</v>
      </c>
      <c r="E32" s="11"/>
      <c r="F32" s="23" t="s">
        <v>171</v>
      </c>
      <c r="G32" s="23"/>
      <c r="H32" s="38"/>
      <c r="I32" s="38"/>
      <c r="J32" s="24" t="s">
        <v>154</v>
      </c>
      <c r="K32" s="23" t="s">
        <v>172</v>
      </c>
      <c r="L32" s="25" t="s">
        <v>173</v>
      </c>
      <c r="M32" s="38" t="s">
        <v>40</v>
      </c>
      <c r="N32" s="35" t="s">
        <v>162</v>
      </c>
      <c r="O32" s="35" t="s">
        <v>174</v>
      </c>
      <c r="P32" s="8" t="s">
        <v>175</v>
      </c>
      <c r="Q32" s="22"/>
      <c r="R32" s="8"/>
      <c r="S32" s="8"/>
      <c r="T32" s="8"/>
      <c r="U32" s="8"/>
      <c r="V32" s="8"/>
      <c r="W32" s="18"/>
      <c r="X32" s="22"/>
      <c r="Y32" s="20" t="s">
        <v>43</v>
      </c>
      <c r="Z32" s="21" t="s">
        <v>176</v>
      </c>
      <c r="AA32" s="22" t="str">
        <f t="shared" si="1"/>
        <v>M3-NyO-36b-A-3</v>
      </c>
      <c r="AB32" s="20" t="s">
        <v>45</v>
      </c>
      <c r="AC32" s="24"/>
      <c r="AD32" s="9" t="s">
        <v>46</v>
      </c>
      <c r="AE32" s="9" t="s">
        <v>47</v>
      </c>
    </row>
    <row r="33" ht="112.5" customHeight="1">
      <c r="A33" s="41" t="s">
        <v>177</v>
      </c>
      <c r="B33" s="8" t="s">
        <v>178</v>
      </c>
      <c r="C33" s="9" t="s">
        <v>33</v>
      </c>
      <c r="D33" s="9" t="s">
        <v>34</v>
      </c>
      <c r="E33" s="11"/>
      <c r="F33" s="13" t="s">
        <v>179</v>
      </c>
      <c r="G33" s="13"/>
      <c r="H33" s="8"/>
      <c r="I33" s="11" t="s">
        <v>36</v>
      </c>
      <c r="J33" s="20" t="s">
        <v>37</v>
      </c>
      <c r="K33" s="12" t="s">
        <v>180</v>
      </c>
      <c r="L33" s="13" t="s">
        <v>181</v>
      </c>
      <c r="M33" s="11" t="s">
        <v>40</v>
      </c>
      <c r="N33" s="32" t="s">
        <v>85</v>
      </c>
      <c r="O33" s="27" t="s">
        <v>182</v>
      </c>
      <c r="P33" s="8" t="s">
        <v>183</v>
      </c>
      <c r="Q33" s="22"/>
      <c r="R33" s="18"/>
      <c r="S33" s="18"/>
      <c r="T33" s="18"/>
      <c r="U33" s="18"/>
      <c r="V33" s="18"/>
      <c r="W33" s="18"/>
      <c r="X33" s="22"/>
      <c r="Y33" s="20" t="s">
        <v>43</v>
      </c>
      <c r="Z33" s="21" t="s">
        <v>184</v>
      </c>
      <c r="AA33" s="22" t="str">
        <f t="shared" si="1"/>
        <v>M3-NyO-2a-I-1</v>
      </c>
      <c r="AB33" s="20" t="s">
        <v>45</v>
      </c>
      <c r="AC33" s="24"/>
      <c r="AD33" s="42"/>
      <c r="AE33" s="9" t="s">
        <v>47</v>
      </c>
    </row>
    <row r="34" ht="112.5" customHeight="1">
      <c r="A34" s="41" t="s">
        <v>177</v>
      </c>
      <c r="B34" s="8" t="s">
        <v>178</v>
      </c>
      <c r="C34" s="9" t="s">
        <v>48</v>
      </c>
      <c r="D34" s="10" t="s">
        <v>34</v>
      </c>
      <c r="E34" s="20"/>
      <c r="F34" s="25" t="s">
        <v>54</v>
      </c>
      <c r="G34" s="12"/>
      <c r="H34" s="8"/>
      <c r="I34" s="24" t="s">
        <v>36</v>
      </c>
      <c r="J34" s="24" t="s">
        <v>50</v>
      </c>
      <c r="K34" s="25" t="s">
        <v>185</v>
      </c>
      <c r="L34" s="23" t="s">
        <v>186</v>
      </c>
      <c r="M34" s="26" t="s">
        <v>40</v>
      </c>
      <c r="N34" s="32" t="s">
        <v>85</v>
      </c>
      <c r="O34" s="8" t="s">
        <v>187</v>
      </c>
      <c r="P34" s="8"/>
      <c r="Q34" s="22"/>
      <c r="R34" s="8"/>
      <c r="S34" s="8"/>
      <c r="T34" s="18"/>
      <c r="U34" s="18"/>
      <c r="V34" s="8"/>
      <c r="W34" s="8"/>
      <c r="X34" s="13"/>
      <c r="Y34" s="20" t="s">
        <v>43</v>
      </c>
      <c r="Z34" s="21" t="s">
        <v>188</v>
      </c>
      <c r="AA34" s="22" t="str">
        <f t="shared" si="1"/>
        <v>M3-NyO-2a-E-1</v>
      </c>
      <c r="AB34" s="20" t="s">
        <v>45</v>
      </c>
      <c r="AC34" s="24"/>
      <c r="AD34" s="42"/>
      <c r="AE34" s="9" t="s">
        <v>47</v>
      </c>
    </row>
    <row r="35" ht="112.5" customHeight="1">
      <c r="A35" s="41" t="s">
        <v>177</v>
      </c>
      <c r="B35" s="8" t="s">
        <v>178</v>
      </c>
      <c r="C35" s="9" t="s">
        <v>48</v>
      </c>
      <c r="D35" s="10" t="s">
        <v>34</v>
      </c>
      <c r="E35" s="20"/>
      <c r="F35" s="25" t="s">
        <v>49</v>
      </c>
      <c r="G35" s="12"/>
      <c r="H35" s="8"/>
      <c r="I35" s="24" t="s">
        <v>36</v>
      </c>
      <c r="J35" s="24" t="s">
        <v>50</v>
      </c>
      <c r="K35" s="25" t="s">
        <v>189</v>
      </c>
      <c r="L35" s="23" t="s">
        <v>190</v>
      </c>
      <c r="M35" s="26" t="s">
        <v>40</v>
      </c>
      <c r="N35" s="32" t="s">
        <v>85</v>
      </c>
      <c r="O35" s="8" t="s">
        <v>187</v>
      </c>
      <c r="P35" s="8"/>
      <c r="Q35" s="22"/>
      <c r="R35" s="8"/>
      <c r="S35" s="8"/>
      <c r="T35" s="18"/>
      <c r="U35" s="18"/>
      <c r="V35" s="8"/>
      <c r="W35" s="8"/>
      <c r="X35" s="13"/>
      <c r="Y35" s="20" t="s">
        <v>43</v>
      </c>
      <c r="Z35" s="21" t="s">
        <v>191</v>
      </c>
      <c r="AA35" s="22" t="str">
        <f t="shared" si="1"/>
        <v>M3-NyO-2a-E-2</v>
      </c>
      <c r="AB35" s="20" t="s">
        <v>45</v>
      </c>
      <c r="AC35" s="9"/>
      <c r="AD35" s="42"/>
      <c r="AE35" s="9" t="s">
        <v>47</v>
      </c>
    </row>
    <row r="36" ht="112.5" customHeight="1">
      <c r="A36" s="41" t="s">
        <v>177</v>
      </c>
      <c r="B36" s="8" t="s">
        <v>178</v>
      </c>
      <c r="C36" s="9" t="s">
        <v>48</v>
      </c>
      <c r="D36" s="10" t="s">
        <v>34</v>
      </c>
      <c r="E36" s="20"/>
      <c r="F36" s="25" t="s">
        <v>58</v>
      </c>
      <c r="G36" s="12"/>
      <c r="H36" s="8"/>
      <c r="I36" s="24" t="s">
        <v>36</v>
      </c>
      <c r="J36" s="24" t="s">
        <v>50</v>
      </c>
      <c r="K36" s="25" t="s">
        <v>192</v>
      </c>
      <c r="L36" s="23" t="s">
        <v>193</v>
      </c>
      <c r="M36" s="26" t="s">
        <v>40</v>
      </c>
      <c r="N36" s="32" t="s">
        <v>85</v>
      </c>
      <c r="O36" s="8" t="s">
        <v>187</v>
      </c>
      <c r="P36" s="8"/>
      <c r="Q36" s="22"/>
      <c r="R36" s="8"/>
      <c r="S36" s="8"/>
      <c r="T36" s="18"/>
      <c r="U36" s="18"/>
      <c r="V36" s="8"/>
      <c r="W36" s="8"/>
      <c r="X36" s="13"/>
      <c r="Y36" s="20" t="s">
        <v>43</v>
      </c>
      <c r="Z36" s="21" t="s">
        <v>194</v>
      </c>
      <c r="AA36" s="22" t="str">
        <f t="shared" si="1"/>
        <v>M3-NyO-2a-E-3</v>
      </c>
      <c r="AB36" s="20" t="s">
        <v>45</v>
      </c>
      <c r="AC36" s="9"/>
      <c r="AD36" s="42"/>
      <c r="AE36" s="9" t="s">
        <v>47</v>
      </c>
    </row>
    <row r="37" ht="112.5" customHeight="1">
      <c r="A37" s="41" t="s">
        <v>177</v>
      </c>
      <c r="B37" s="8" t="s">
        <v>178</v>
      </c>
      <c r="C37" s="9" t="s">
        <v>48</v>
      </c>
      <c r="D37" s="10" t="s">
        <v>34</v>
      </c>
      <c r="E37" s="20"/>
      <c r="F37" s="25" t="s">
        <v>195</v>
      </c>
      <c r="G37" s="12"/>
      <c r="H37" s="8"/>
      <c r="I37" s="24" t="s">
        <v>36</v>
      </c>
      <c r="J37" s="24" t="s">
        <v>50</v>
      </c>
      <c r="K37" s="23" t="s">
        <v>196</v>
      </c>
      <c r="L37" s="23" t="s">
        <v>197</v>
      </c>
      <c r="M37" s="26" t="s">
        <v>40</v>
      </c>
      <c r="N37" s="32" t="s">
        <v>85</v>
      </c>
      <c r="O37" s="8" t="s">
        <v>187</v>
      </c>
      <c r="P37" s="8"/>
      <c r="Q37" s="22"/>
      <c r="R37" s="8"/>
      <c r="S37" s="8"/>
      <c r="T37" s="18"/>
      <c r="U37" s="18"/>
      <c r="V37" s="8"/>
      <c r="W37" s="8"/>
      <c r="X37" s="13"/>
      <c r="Y37" s="20" t="s">
        <v>43</v>
      </c>
      <c r="Z37" s="21" t="s">
        <v>198</v>
      </c>
      <c r="AA37" s="22" t="str">
        <f t="shared" si="1"/>
        <v>M3-NyO-2a-E-4</v>
      </c>
      <c r="AB37" s="20" t="s">
        <v>45</v>
      </c>
      <c r="AC37" s="9"/>
      <c r="AD37" s="42"/>
      <c r="AE37" s="9" t="s">
        <v>47</v>
      </c>
    </row>
    <row r="38" ht="112.5" customHeight="1">
      <c r="A38" s="41" t="s">
        <v>177</v>
      </c>
      <c r="B38" s="8" t="s">
        <v>178</v>
      </c>
      <c r="C38" s="9" t="s">
        <v>48</v>
      </c>
      <c r="D38" s="10" t="s">
        <v>34</v>
      </c>
      <c r="E38" s="20"/>
      <c r="F38" s="25" t="s">
        <v>199</v>
      </c>
      <c r="G38" s="12"/>
      <c r="H38" s="8"/>
      <c r="I38" s="24"/>
      <c r="J38" s="24" t="s">
        <v>50</v>
      </c>
      <c r="K38" s="25" t="s">
        <v>200</v>
      </c>
      <c r="L38" s="23" t="s">
        <v>201</v>
      </c>
      <c r="M38" s="26" t="s">
        <v>40</v>
      </c>
      <c r="N38" s="32" t="s">
        <v>85</v>
      </c>
      <c r="O38" s="8" t="s">
        <v>187</v>
      </c>
      <c r="P38" s="8"/>
      <c r="Q38" s="22"/>
      <c r="R38" s="8"/>
      <c r="S38" s="8"/>
      <c r="T38" s="18"/>
      <c r="U38" s="18"/>
      <c r="V38" s="8"/>
      <c r="W38" s="8"/>
      <c r="X38" s="13"/>
      <c r="Y38" s="20" t="s">
        <v>43</v>
      </c>
      <c r="Z38" s="21" t="s">
        <v>202</v>
      </c>
      <c r="AA38" s="22" t="str">
        <f t="shared" si="1"/>
        <v>M3-NyO-2a-E-5</v>
      </c>
      <c r="AB38" s="20" t="s">
        <v>45</v>
      </c>
      <c r="AC38" s="9"/>
      <c r="AD38" s="42"/>
      <c r="AE38" s="9" t="s">
        <v>47</v>
      </c>
    </row>
    <row r="39" ht="112.5" customHeight="1">
      <c r="A39" s="41" t="s">
        <v>177</v>
      </c>
      <c r="B39" s="8" t="s">
        <v>178</v>
      </c>
      <c r="C39" s="9" t="s">
        <v>66</v>
      </c>
      <c r="D39" s="10" t="s">
        <v>34</v>
      </c>
      <c r="E39" s="20"/>
      <c r="F39" s="13" t="s">
        <v>203</v>
      </c>
      <c r="G39" s="12"/>
      <c r="H39" s="8"/>
      <c r="I39" s="11" t="s">
        <v>36</v>
      </c>
      <c r="J39" s="11" t="s">
        <v>50</v>
      </c>
      <c r="K39" s="25" t="s">
        <v>185</v>
      </c>
      <c r="L39" s="23" t="s">
        <v>204</v>
      </c>
      <c r="M39" s="11" t="s">
        <v>40</v>
      </c>
      <c r="N39" s="32" t="s">
        <v>85</v>
      </c>
      <c r="O39" s="8" t="s">
        <v>187</v>
      </c>
      <c r="P39" s="8"/>
      <c r="Q39" s="22"/>
      <c r="R39" s="8"/>
      <c r="S39" s="8"/>
      <c r="T39" s="18"/>
      <c r="U39" s="18"/>
      <c r="V39" s="8"/>
      <c r="W39" s="8"/>
      <c r="X39" s="13"/>
      <c r="Y39" s="20" t="s">
        <v>43</v>
      </c>
      <c r="Z39" s="21" t="s">
        <v>205</v>
      </c>
      <c r="AA39" s="22" t="str">
        <f t="shared" si="1"/>
        <v>M3-NyO-2a-A-1</v>
      </c>
      <c r="AB39" s="20" t="s">
        <v>45</v>
      </c>
      <c r="AC39" s="9"/>
      <c r="AD39" s="42"/>
      <c r="AE39" s="9" t="s">
        <v>47</v>
      </c>
    </row>
    <row r="40" ht="112.5" customHeight="1">
      <c r="A40" s="41" t="s">
        <v>177</v>
      </c>
      <c r="B40" s="8" t="s">
        <v>178</v>
      </c>
      <c r="C40" s="9" t="s">
        <v>66</v>
      </c>
      <c r="D40" s="10" t="s">
        <v>34</v>
      </c>
      <c r="E40" s="20"/>
      <c r="F40" s="13" t="s">
        <v>206</v>
      </c>
      <c r="G40" s="13"/>
      <c r="H40" s="8"/>
      <c r="I40" s="11" t="s">
        <v>36</v>
      </c>
      <c r="J40" s="11" t="s">
        <v>50</v>
      </c>
      <c r="K40" s="25" t="s">
        <v>189</v>
      </c>
      <c r="L40" s="23" t="s">
        <v>207</v>
      </c>
      <c r="M40" s="11" t="s">
        <v>40</v>
      </c>
      <c r="N40" s="32" t="s">
        <v>85</v>
      </c>
      <c r="O40" s="8" t="s">
        <v>187</v>
      </c>
      <c r="P40" s="8"/>
      <c r="Q40" s="22"/>
      <c r="R40" s="8"/>
      <c r="S40" s="8"/>
      <c r="T40" s="18"/>
      <c r="U40" s="18"/>
      <c r="V40" s="8"/>
      <c r="W40" s="8"/>
      <c r="X40" s="13"/>
      <c r="Y40" s="20" t="s">
        <v>43</v>
      </c>
      <c r="Z40" s="21" t="s">
        <v>208</v>
      </c>
      <c r="AA40" s="22" t="str">
        <f t="shared" si="1"/>
        <v>M3-NyO-2a-A-2</v>
      </c>
      <c r="AB40" s="20" t="s">
        <v>45</v>
      </c>
      <c r="AC40" s="9"/>
      <c r="AD40" s="42"/>
      <c r="AE40" s="9" t="s">
        <v>47</v>
      </c>
    </row>
    <row r="41" ht="112.5" customHeight="1">
      <c r="A41" s="9" t="s">
        <v>177</v>
      </c>
      <c r="B41" s="8" t="s">
        <v>178</v>
      </c>
      <c r="C41" s="9" t="s">
        <v>66</v>
      </c>
      <c r="D41" s="10" t="s">
        <v>34</v>
      </c>
      <c r="E41" s="20"/>
      <c r="F41" s="13" t="s">
        <v>209</v>
      </c>
      <c r="G41" s="13"/>
      <c r="H41" s="8"/>
      <c r="I41" s="11" t="s">
        <v>36</v>
      </c>
      <c r="J41" s="11" t="s">
        <v>50</v>
      </c>
      <c r="K41" s="25" t="s">
        <v>192</v>
      </c>
      <c r="L41" s="23" t="s">
        <v>210</v>
      </c>
      <c r="M41" s="11" t="s">
        <v>40</v>
      </c>
      <c r="N41" s="32" t="s">
        <v>85</v>
      </c>
      <c r="O41" s="8" t="s">
        <v>187</v>
      </c>
      <c r="P41" s="8"/>
      <c r="Q41" s="22"/>
      <c r="R41" s="8"/>
      <c r="S41" s="8"/>
      <c r="T41" s="18"/>
      <c r="U41" s="18"/>
      <c r="V41" s="8"/>
      <c r="W41" s="8"/>
      <c r="X41" s="13"/>
      <c r="Y41" s="20" t="s">
        <v>43</v>
      </c>
      <c r="Z41" s="21" t="s">
        <v>211</v>
      </c>
      <c r="AA41" s="22" t="str">
        <f t="shared" si="1"/>
        <v>M3-NyO-2a-A-3</v>
      </c>
      <c r="AB41" s="20" t="s">
        <v>45</v>
      </c>
      <c r="AC41" s="9"/>
      <c r="AD41" s="42"/>
      <c r="AE41" s="9" t="s">
        <v>47</v>
      </c>
    </row>
    <row r="42" ht="112.5" customHeight="1">
      <c r="A42" s="9" t="s">
        <v>177</v>
      </c>
      <c r="B42" s="8" t="s">
        <v>178</v>
      </c>
      <c r="C42" s="9" t="s">
        <v>66</v>
      </c>
      <c r="D42" s="10" t="s">
        <v>34</v>
      </c>
      <c r="E42" s="11"/>
      <c r="F42" s="13" t="s">
        <v>212</v>
      </c>
      <c r="G42" s="12"/>
      <c r="H42" s="8"/>
      <c r="I42" s="11" t="s">
        <v>36</v>
      </c>
      <c r="J42" s="11" t="s">
        <v>50</v>
      </c>
      <c r="K42" s="25" t="s">
        <v>213</v>
      </c>
      <c r="L42" s="23" t="s">
        <v>214</v>
      </c>
      <c r="M42" s="11" t="s">
        <v>40</v>
      </c>
      <c r="N42" s="32" t="s">
        <v>85</v>
      </c>
      <c r="O42" s="8" t="s">
        <v>187</v>
      </c>
      <c r="P42" s="8"/>
      <c r="Q42" s="22"/>
      <c r="R42" s="8"/>
      <c r="S42" s="8"/>
      <c r="T42" s="18"/>
      <c r="U42" s="18"/>
      <c r="V42" s="8"/>
      <c r="W42" s="8"/>
      <c r="X42" s="13"/>
      <c r="Y42" s="20" t="s">
        <v>43</v>
      </c>
      <c r="Z42" s="21" t="s">
        <v>215</v>
      </c>
      <c r="AA42" s="22" t="str">
        <f t="shared" si="1"/>
        <v>M3-NyO-2a-A-4</v>
      </c>
      <c r="AB42" s="20" t="s">
        <v>45</v>
      </c>
      <c r="AC42" s="24"/>
      <c r="AD42" s="42"/>
      <c r="AE42" s="9" t="s">
        <v>47</v>
      </c>
    </row>
    <row r="43" ht="112.5" customHeight="1">
      <c r="A43" s="9" t="s">
        <v>177</v>
      </c>
      <c r="B43" s="8" t="s">
        <v>178</v>
      </c>
      <c r="C43" s="9" t="s">
        <v>66</v>
      </c>
      <c r="D43" s="10" t="s">
        <v>34</v>
      </c>
      <c r="E43" s="11"/>
      <c r="F43" s="13" t="s">
        <v>216</v>
      </c>
      <c r="G43" s="13"/>
      <c r="H43" s="8"/>
      <c r="I43" s="11" t="s">
        <v>36</v>
      </c>
      <c r="J43" s="11" t="s">
        <v>50</v>
      </c>
      <c r="K43" s="25" t="s">
        <v>200</v>
      </c>
      <c r="L43" s="23" t="s">
        <v>201</v>
      </c>
      <c r="M43" s="11" t="s">
        <v>40</v>
      </c>
      <c r="N43" s="32" t="s">
        <v>85</v>
      </c>
      <c r="O43" s="8" t="s">
        <v>187</v>
      </c>
      <c r="P43" s="8"/>
      <c r="Q43" s="22"/>
      <c r="R43" s="8"/>
      <c r="S43" s="8"/>
      <c r="T43" s="18"/>
      <c r="U43" s="18"/>
      <c r="V43" s="8"/>
      <c r="W43" s="8"/>
      <c r="X43" s="13"/>
      <c r="Y43" s="20" t="s">
        <v>43</v>
      </c>
      <c r="Z43" s="21" t="s">
        <v>217</v>
      </c>
      <c r="AA43" s="22" t="str">
        <f t="shared" si="1"/>
        <v>M3-NyO-2a-A-5</v>
      </c>
      <c r="AB43" s="20" t="s">
        <v>45</v>
      </c>
      <c r="AC43" s="24"/>
      <c r="AD43" s="42"/>
      <c r="AE43" s="9" t="s">
        <v>47</v>
      </c>
    </row>
    <row r="44" ht="112.5" customHeight="1">
      <c r="A44" s="9" t="s">
        <v>218</v>
      </c>
      <c r="B44" s="8" t="s">
        <v>219</v>
      </c>
      <c r="C44" s="9" t="s">
        <v>33</v>
      </c>
      <c r="D44" s="9" t="s">
        <v>34</v>
      </c>
      <c r="E44" s="11"/>
      <c r="F44" s="43" t="s">
        <v>220</v>
      </c>
      <c r="G44" s="43"/>
      <c r="H44" s="8"/>
      <c r="I44" s="14" t="s">
        <v>36</v>
      </c>
      <c r="J44" s="14" t="s">
        <v>37</v>
      </c>
      <c r="K44" s="44" t="s">
        <v>221</v>
      </c>
      <c r="L44" s="43" t="s">
        <v>222</v>
      </c>
      <c r="M44" s="14" t="s">
        <v>40</v>
      </c>
      <c r="N44" s="8" t="s">
        <v>223</v>
      </c>
      <c r="O44" s="27" t="s">
        <v>224</v>
      </c>
      <c r="P44" s="18"/>
      <c r="Q44" s="22"/>
      <c r="R44" s="18"/>
      <c r="S44" s="18"/>
      <c r="T44" s="18"/>
      <c r="U44" s="18"/>
      <c r="V44" s="18"/>
      <c r="W44" s="18"/>
      <c r="X44" s="22"/>
      <c r="Y44" s="20" t="s">
        <v>43</v>
      </c>
      <c r="Z44" s="21" t="s">
        <v>225</v>
      </c>
      <c r="AA44" s="22" t="str">
        <f t="shared" si="1"/>
        <v>M3-NyO-2b-I-1</v>
      </c>
      <c r="AB44" s="20" t="s">
        <v>45</v>
      </c>
      <c r="AC44" s="24"/>
      <c r="AD44" s="42"/>
      <c r="AE44" s="9" t="s">
        <v>47</v>
      </c>
    </row>
    <row r="45" ht="112.5" customHeight="1">
      <c r="A45" s="9" t="s">
        <v>218</v>
      </c>
      <c r="B45" s="8" t="s">
        <v>219</v>
      </c>
      <c r="C45" s="9" t="s">
        <v>48</v>
      </c>
      <c r="D45" s="9" t="s">
        <v>34</v>
      </c>
      <c r="E45" s="11"/>
      <c r="F45" s="12" t="s">
        <v>226</v>
      </c>
      <c r="G45" s="12"/>
      <c r="H45" s="8"/>
      <c r="I45" s="11" t="s">
        <v>36</v>
      </c>
      <c r="J45" s="11" t="s">
        <v>90</v>
      </c>
      <c r="K45" s="12" t="s">
        <v>227</v>
      </c>
      <c r="L45" s="12" t="s">
        <v>228</v>
      </c>
      <c r="M45" s="11" t="s">
        <v>40</v>
      </c>
      <c r="N45" s="8" t="s">
        <v>223</v>
      </c>
      <c r="O45" s="27" t="s">
        <v>229</v>
      </c>
      <c r="P45" s="18"/>
      <c r="Q45" s="22"/>
      <c r="R45" s="8"/>
      <c r="S45" s="8"/>
      <c r="T45" s="18"/>
      <c r="U45" s="18"/>
      <c r="V45" s="8"/>
      <c r="W45" s="8"/>
      <c r="X45" s="22"/>
      <c r="Y45" s="20" t="s">
        <v>43</v>
      </c>
      <c r="Z45" s="21" t="s">
        <v>230</v>
      </c>
      <c r="AA45" s="22" t="str">
        <f t="shared" si="1"/>
        <v>M3-NyO-2b-E-1</v>
      </c>
      <c r="AB45" s="20" t="s">
        <v>45</v>
      </c>
      <c r="AC45" s="24"/>
      <c r="AD45" s="42"/>
      <c r="AE45" s="9" t="s">
        <v>47</v>
      </c>
    </row>
    <row r="46" ht="112.5" customHeight="1">
      <c r="A46" s="9" t="s">
        <v>218</v>
      </c>
      <c r="B46" s="8" t="s">
        <v>219</v>
      </c>
      <c r="C46" s="9" t="s">
        <v>66</v>
      </c>
      <c r="D46" s="9" t="s">
        <v>34</v>
      </c>
      <c r="E46" s="11"/>
      <c r="F46" s="12" t="s">
        <v>231</v>
      </c>
      <c r="G46" s="12"/>
      <c r="H46" s="8"/>
      <c r="I46" s="11" t="s">
        <v>36</v>
      </c>
      <c r="J46" s="11" t="s">
        <v>90</v>
      </c>
      <c r="K46" s="12" t="s">
        <v>232</v>
      </c>
      <c r="L46" s="13" t="s">
        <v>92</v>
      </c>
      <c r="M46" s="11" t="s">
        <v>40</v>
      </c>
      <c r="N46" s="8" t="s">
        <v>223</v>
      </c>
      <c r="O46" s="27" t="s">
        <v>229</v>
      </c>
      <c r="P46" s="18"/>
      <c r="Q46" s="22"/>
      <c r="R46" s="8"/>
      <c r="S46" s="8"/>
      <c r="T46" s="18"/>
      <c r="U46" s="8"/>
      <c r="V46" s="8"/>
      <c r="W46" s="8"/>
      <c r="X46" s="22"/>
      <c r="Y46" s="20" t="s">
        <v>43</v>
      </c>
      <c r="Z46" s="21" t="s">
        <v>233</v>
      </c>
      <c r="AA46" s="22" t="str">
        <f t="shared" si="1"/>
        <v>M3-NyO-2b-A-1</v>
      </c>
      <c r="AB46" s="20" t="s">
        <v>45</v>
      </c>
      <c r="AC46" s="24"/>
      <c r="AD46" s="42"/>
      <c r="AE46" s="9" t="s">
        <v>47</v>
      </c>
    </row>
    <row r="47" ht="112.5" customHeight="1">
      <c r="A47" s="9" t="s">
        <v>218</v>
      </c>
      <c r="B47" s="8" t="s">
        <v>219</v>
      </c>
      <c r="C47" s="9" t="s">
        <v>66</v>
      </c>
      <c r="D47" s="9" t="s">
        <v>34</v>
      </c>
      <c r="E47" s="11"/>
      <c r="F47" s="12" t="s">
        <v>234</v>
      </c>
      <c r="G47" s="12"/>
      <c r="H47" s="8"/>
      <c r="I47" s="11" t="s">
        <v>36</v>
      </c>
      <c r="J47" s="11" t="s">
        <v>90</v>
      </c>
      <c r="K47" s="12" t="s">
        <v>235</v>
      </c>
      <c r="L47" s="13" t="s">
        <v>92</v>
      </c>
      <c r="M47" s="11" t="s">
        <v>40</v>
      </c>
      <c r="N47" s="8" t="s">
        <v>223</v>
      </c>
      <c r="O47" s="27" t="s">
        <v>229</v>
      </c>
      <c r="P47" s="8"/>
      <c r="Q47" s="22"/>
      <c r="R47" s="8"/>
      <c r="S47" s="8"/>
      <c r="T47" s="18"/>
      <c r="U47" s="8"/>
      <c r="V47" s="8"/>
      <c r="W47" s="8"/>
      <c r="X47" s="22"/>
      <c r="Y47" s="20" t="s">
        <v>43</v>
      </c>
      <c r="Z47" s="21" t="s">
        <v>236</v>
      </c>
      <c r="AA47" s="22" t="str">
        <f t="shared" si="1"/>
        <v>M3-NyO-2b-A-2</v>
      </c>
      <c r="AB47" s="20" t="s">
        <v>45</v>
      </c>
      <c r="AC47" s="24"/>
      <c r="AD47" s="42"/>
      <c r="AE47" s="9" t="s">
        <v>47</v>
      </c>
    </row>
    <row r="48" ht="112.5" customHeight="1">
      <c r="A48" s="9" t="s">
        <v>218</v>
      </c>
      <c r="B48" s="8" t="s">
        <v>219</v>
      </c>
      <c r="C48" s="9" t="s">
        <v>66</v>
      </c>
      <c r="D48" s="9" t="s">
        <v>34</v>
      </c>
      <c r="E48" s="11"/>
      <c r="F48" s="12" t="s">
        <v>237</v>
      </c>
      <c r="G48" s="12"/>
      <c r="H48" s="13"/>
      <c r="I48" s="11" t="s">
        <v>36</v>
      </c>
      <c r="J48" s="11" t="s">
        <v>90</v>
      </c>
      <c r="K48" s="12" t="s">
        <v>238</v>
      </c>
      <c r="L48" s="13" t="s">
        <v>92</v>
      </c>
      <c r="M48" s="11" t="s">
        <v>40</v>
      </c>
      <c r="N48" s="8" t="s">
        <v>223</v>
      </c>
      <c r="O48" s="27" t="s">
        <v>229</v>
      </c>
      <c r="P48" s="8"/>
      <c r="Q48" s="22"/>
      <c r="R48" s="8"/>
      <c r="S48" s="8"/>
      <c r="T48" s="18"/>
      <c r="U48" s="8"/>
      <c r="V48" s="8"/>
      <c r="W48" s="8"/>
      <c r="X48" s="22"/>
      <c r="Y48" s="20" t="s">
        <v>43</v>
      </c>
      <c r="Z48" s="21" t="s">
        <v>239</v>
      </c>
      <c r="AA48" s="22" t="str">
        <f t="shared" si="1"/>
        <v>M3-NyO-2b-A-3</v>
      </c>
      <c r="AB48" s="20" t="s">
        <v>45</v>
      </c>
      <c r="AC48" s="24"/>
      <c r="AD48" s="42"/>
      <c r="AE48" s="9" t="s">
        <v>47</v>
      </c>
    </row>
    <row r="49" ht="112.5" customHeight="1">
      <c r="A49" s="9" t="s">
        <v>218</v>
      </c>
      <c r="B49" s="8" t="s">
        <v>219</v>
      </c>
      <c r="C49" s="9" t="s">
        <v>66</v>
      </c>
      <c r="D49" s="9" t="s">
        <v>34</v>
      </c>
      <c r="E49" s="11"/>
      <c r="F49" s="13" t="s">
        <v>240</v>
      </c>
      <c r="G49" s="13"/>
      <c r="H49" s="8"/>
      <c r="I49" s="11" t="s">
        <v>36</v>
      </c>
      <c r="J49" s="11" t="s">
        <v>90</v>
      </c>
      <c r="K49" s="12" t="s">
        <v>241</v>
      </c>
      <c r="L49" s="13" t="s">
        <v>92</v>
      </c>
      <c r="M49" s="11" t="s">
        <v>40</v>
      </c>
      <c r="N49" s="8" t="s">
        <v>223</v>
      </c>
      <c r="O49" s="27" t="s">
        <v>229</v>
      </c>
      <c r="P49" s="8"/>
      <c r="Q49" s="22"/>
      <c r="R49" s="8"/>
      <c r="S49" s="8"/>
      <c r="T49" s="8"/>
      <c r="U49" s="8"/>
      <c r="V49" s="8"/>
      <c r="W49" s="8"/>
      <c r="X49" s="22"/>
      <c r="Y49" s="20" t="s">
        <v>43</v>
      </c>
      <c r="Z49" s="21" t="s">
        <v>242</v>
      </c>
      <c r="AA49" s="22" t="str">
        <f t="shared" si="1"/>
        <v>M3-NyO-2b-A-4</v>
      </c>
      <c r="AB49" s="20" t="s">
        <v>45</v>
      </c>
      <c r="AC49" s="24"/>
      <c r="AD49" s="42"/>
      <c r="AE49" s="9" t="s">
        <v>47</v>
      </c>
    </row>
    <row r="50" ht="112.5" customHeight="1">
      <c r="A50" s="9" t="s">
        <v>218</v>
      </c>
      <c r="B50" s="8" t="s">
        <v>219</v>
      </c>
      <c r="C50" s="9" t="s">
        <v>66</v>
      </c>
      <c r="D50" s="9" t="s">
        <v>34</v>
      </c>
      <c r="E50" s="11"/>
      <c r="F50" s="13" t="s">
        <v>243</v>
      </c>
      <c r="G50" s="13"/>
      <c r="H50" s="8"/>
      <c r="I50" s="11" t="s">
        <v>36</v>
      </c>
      <c r="J50" s="11" t="s">
        <v>90</v>
      </c>
      <c r="K50" s="12" t="s">
        <v>244</v>
      </c>
      <c r="L50" s="13" t="s">
        <v>92</v>
      </c>
      <c r="M50" s="11" t="s">
        <v>40</v>
      </c>
      <c r="N50" s="8" t="s">
        <v>223</v>
      </c>
      <c r="O50" s="27" t="s">
        <v>229</v>
      </c>
      <c r="P50" s="8"/>
      <c r="Q50" s="22"/>
      <c r="R50" s="8"/>
      <c r="S50" s="8"/>
      <c r="T50" s="8"/>
      <c r="U50" s="8"/>
      <c r="V50" s="8"/>
      <c r="W50" s="8"/>
      <c r="X50" s="22"/>
      <c r="Y50" s="20" t="s">
        <v>43</v>
      </c>
      <c r="Z50" s="21" t="s">
        <v>245</v>
      </c>
      <c r="AA50" s="22" t="str">
        <f t="shared" si="1"/>
        <v>M3-NyO-2b-A-5</v>
      </c>
      <c r="AB50" s="20" t="s">
        <v>45</v>
      </c>
      <c r="AC50" s="24"/>
      <c r="AD50" s="42"/>
      <c r="AE50" s="9" t="s">
        <v>47</v>
      </c>
    </row>
    <row r="51" ht="112.5" customHeight="1">
      <c r="A51" s="9" t="s">
        <v>246</v>
      </c>
      <c r="B51" s="8" t="s">
        <v>247</v>
      </c>
      <c r="C51" s="9" t="s">
        <v>33</v>
      </c>
      <c r="D51" s="45" t="s">
        <v>34</v>
      </c>
      <c r="E51" s="11"/>
      <c r="F51" s="25" t="s">
        <v>248</v>
      </c>
      <c r="G51" s="25"/>
      <c r="H51" s="25"/>
      <c r="I51" s="24" t="s">
        <v>36</v>
      </c>
      <c r="J51" s="24" t="s">
        <v>109</v>
      </c>
      <c r="K51" s="23" t="s">
        <v>249</v>
      </c>
      <c r="L51" s="25" t="s">
        <v>250</v>
      </c>
      <c r="M51" s="14" t="s">
        <v>40</v>
      </c>
      <c r="N51" s="32" t="s">
        <v>251</v>
      </c>
      <c r="O51" s="15" t="s">
        <v>252</v>
      </c>
      <c r="P51" s="8"/>
      <c r="Q51" s="22"/>
      <c r="R51" s="18"/>
      <c r="S51" s="18"/>
      <c r="T51" s="18"/>
      <c r="U51" s="18"/>
      <c r="V51" s="18"/>
      <c r="W51" s="18"/>
      <c r="X51" s="22"/>
      <c r="Y51" s="20" t="s">
        <v>43</v>
      </c>
      <c r="Z51" s="28" t="s">
        <v>253</v>
      </c>
      <c r="AA51" s="22" t="str">
        <f t="shared" si="1"/>
        <v>M3-NyO-3a-I-1</v>
      </c>
      <c r="AB51" s="20" t="s">
        <v>45</v>
      </c>
      <c r="AC51" s="10"/>
      <c r="AD51" s="9" t="s">
        <v>46</v>
      </c>
      <c r="AE51" s="9" t="s">
        <v>47</v>
      </c>
    </row>
    <row r="52" ht="112.5" customHeight="1">
      <c r="A52" s="9" t="s">
        <v>246</v>
      </c>
      <c r="B52" s="8" t="s">
        <v>247</v>
      </c>
      <c r="C52" s="9" t="s">
        <v>48</v>
      </c>
      <c r="D52" s="10" t="s">
        <v>34</v>
      </c>
      <c r="E52" s="11"/>
      <c r="F52" s="25" t="s">
        <v>254</v>
      </c>
      <c r="G52" s="25"/>
      <c r="H52" s="25"/>
      <c r="I52" s="24" t="s">
        <v>36</v>
      </c>
      <c r="J52" s="24" t="s">
        <v>154</v>
      </c>
      <c r="K52" s="25" t="s">
        <v>255</v>
      </c>
      <c r="L52" s="34" t="s">
        <v>256</v>
      </c>
      <c r="M52" s="14" t="s">
        <v>40</v>
      </c>
      <c r="N52" s="15" t="s">
        <v>257</v>
      </c>
      <c r="O52" s="15" t="s">
        <v>258</v>
      </c>
      <c r="P52" s="8"/>
      <c r="Q52" s="22"/>
      <c r="R52" s="18"/>
      <c r="S52" s="18"/>
      <c r="T52" s="18"/>
      <c r="U52" s="18"/>
      <c r="V52" s="18"/>
      <c r="W52" s="18"/>
      <c r="X52" s="22"/>
      <c r="Y52" s="20" t="s">
        <v>43</v>
      </c>
      <c r="Z52" s="21" t="s">
        <v>259</v>
      </c>
      <c r="AA52" s="22" t="str">
        <f t="shared" si="1"/>
        <v>M3-NyO-3a-E-1</v>
      </c>
      <c r="AB52" s="20" t="s">
        <v>45</v>
      </c>
      <c r="AC52" s="10"/>
      <c r="AD52" s="9" t="s">
        <v>46</v>
      </c>
      <c r="AE52" s="9" t="s">
        <v>47</v>
      </c>
    </row>
    <row r="53" ht="112.5" customHeight="1">
      <c r="A53" s="9" t="s">
        <v>246</v>
      </c>
      <c r="B53" s="8" t="s">
        <v>247</v>
      </c>
      <c r="C53" s="9" t="s">
        <v>66</v>
      </c>
      <c r="D53" s="10" t="s">
        <v>34</v>
      </c>
      <c r="E53" s="20"/>
      <c r="F53" s="35" t="s">
        <v>260</v>
      </c>
      <c r="G53" s="35"/>
      <c r="H53" s="46" t="s">
        <v>261</v>
      </c>
      <c r="I53" s="26" t="s">
        <v>36</v>
      </c>
      <c r="J53" s="26" t="s">
        <v>154</v>
      </c>
      <c r="K53" s="34" t="s">
        <v>262</v>
      </c>
      <c r="L53" s="35" t="s">
        <v>263</v>
      </c>
      <c r="M53" s="14" t="s">
        <v>40</v>
      </c>
      <c r="N53" s="15" t="s">
        <v>257</v>
      </c>
      <c r="O53" s="15" t="s">
        <v>258</v>
      </c>
      <c r="P53" s="8"/>
      <c r="Q53" s="22"/>
      <c r="R53" s="18"/>
      <c r="S53" s="18"/>
      <c r="T53" s="18"/>
      <c r="U53" s="18"/>
      <c r="V53" s="18"/>
      <c r="W53" s="18"/>
      <c r="X53" s="22"/>
      <c r="Y53" s="20" t="s">
        <v>43</v>
      </c>
      <c r="Z53" s="21" t="s">
        <v>264</v>
      </c>
      <c r="AA53" s="22" t="str">
        <f t="shared" si="1"/>
        <v>M3-NyO-3a-A-1</v>
      </c>
      <c r="AB53" s="20" t="s">
        <v>45</v>
      </c>
      <c r="AC53" s="10"/>
      <c r="AD53" s="9" t="s">
        <v>46</v>
      </c>
      <c r="AE53" s="9" t="s">
        <v>47</v>
      </c>
    </row>
    <row r="54" ht="112.5" customHeight="1">
      <c r="A54" s="9" t="s">
        <v>246</v>
      </c>
      <c r="B54" s="8" t="s">
        <v>247</v>
      </c>
      <c r="C54" s="9" t="s">
        <v>66</v>
      </c>
      <c r="D54" s="10" t="s">
        <v>34</v>
      </c>
      <c r="E54" s="11"/>
      <c r="F54" s="35" t="s">
        <v>265</v>
      </c>
      <c r="G54" s="35"/>
      <c r="H54" s="46" t="s">
        <v>261</v>
      </c>
      <c r="I54" s="26" t="s">
        <v>36</v>
      </c>
      <c r="J54" s="26" t="s">
        <v>154</v>
      </c>
      <c r="K54" s="34" t="s">
        <v>262</v>
      </c>
      <c r="L54" s="35" t="s">
        <v>266</v>
      </c>
      <c r="M54" s="14" t="s">
        <v>40</v>
      </c>
      <c r="N54" s="15" t="s">
        <v>257</v>
      </c>
      <c r="O54" s="15" t="s">
        <v>258</v>
      </c>
      <c r="P54" s="8"/>
      <c r="Q54" s="22"/>
      <c r="R54" s="18"/>
      <c r="S54" s="18"/>
      <c r="T54" s="18"/>
      <c r="U54" s="18"/>
      <c r="V54" s="18"/>
      <c r="W54" s="18"/>
      <c r="X54" s="22"/>
      <c r="Y54" s="20" t="s">
        <v>43</v>
      </c>
      <c r="Z54" s="21" t="s">
        <v>267</v>
      </c>
      <c r="AA54" s="22" t="str">
        <f t="shared" si="1"/>
        <v>M3-NyO-3a-A-2</v>
      </c>
      <c r="AB54" s="20" t="s">
        <v>45</v>
      </c>
      <c r="AC54" s="10"/>
      <c r="AD54" s="9" t="s">
        <v>46</v>
      </c>
      <c r="AE54" s="9" t="s">
        <v>47</v>
      </c>
    </row>
    <row r="55" ht="112.5" customHeight="1">
      <c r="A55" s="9" t="s">
        <v>246</v>
      </c>
      <c r="B55" s="8" t="s">
        <v>247</v>
      </c>
      <c r="C55" s="9" t="s">
        <v>66</v>
      </c>
      <c r="D55" s="10" t="s">
        <v>34</v>
      </c>
      <c r="E55" s="11"/>
      <c r="F55" s="35" t="s">
        <v>268</v>
      </c>
      <c r="G55" s="35"/>
      <c r="H55" s="46" t="s">
        <v>261</v>
      </c>
      <c r="I55" s="26" t="s">
        <v>36</v>
      </c>
      <c r="J55" s="26" t="s">
        <v>154</v>
      </c>
      <c r="K55" s="34" t="s">
        <v>262</v>
      </c>
      <c r="L55" s="35" t="s">
        <v>263</v>
      </c>
      <c r="M55" s="14" t="s">
        <v>40</v>
      </c>
      <c r="N55" s="15" t="s">
        <v>257</v>
      </c>
      <c r="O55" s="15" t="s">
        <v>258</v>
      </c>
      <c r="P55" s="8"/>
      <c r="Q55" s="22"/>
      <c r="R55" s="18"/>
      <c r="S55" s="18"/>
      <c r="T55" s="18"/>
      <c r="U55" s="18"/>
      <c r="V55" s="18"/>
      <c r="W55" s="18"/>
      <c r="X55" s="22"/>
      <c r="Y55" s="20" t="s">
        <v>43</v>
      </c>
      <c r="Z55" s="21" t="s">
        <v>269</v>
      </c>
      <c r="AA55" s="22" t="str">
        <f t="shared" si="1"/>
        <v>M3-NyO-3a-A-3</v>
      </c>
      <c r="AB55" s="20" t="s">
        <v>45</v>
      </c>
      <c r="AC55" s="10"/>
      <c r="AD55" s="9" t="s">
        <v>46</v>
      </c>
      <c r="AE55" s="9" t="s">
        <v>47</v>
      </c>
    </row>
    <row r="56" ht="112.5" customHeight="1">
      <c r="A56" s="24" t="s">
        <v>270</v>
      </c>
      <c r="B56" s="25" t="s">
        <v>271</v>
      </c>
      <c r="C56" s="37" t="s">
        <v>33</v>
      </c>
      <c r="D56" s="10" t="s">
        <v>34</v>
      </c>
      <c r="E56" s="11"/>
      <c r="F56" s="34" t="s">
        <v>272</v>
      </c>
      <c r="G56" s="47"/>
      <c r="H56" s="47" t="s">
        <v>273</v>
      </c>
      <c r="J56" s="48"/>
      <c r="K56" s="34" t="s">
        <v>274</v>
      </c>
      <c r="L56" s="34" t="s">
        <v>275</v>
      </c>
      <c r="M56" s="47" t="s">
        <v>40</v>
      </c>
      <c r="N56" s="34" t="s">
        <v>276</v>
      </c>
      <c r="O56" s="34" t="s">
        <v>276</v>
      </c>
      <c r="P56" s="8"/>
      <c r="Q56" s="22"/>
      <c r="R56" s="18"/>
      <c r="S56" s="18"/>
      <c r="T56" s="18"/>
      <c r="U56" s="18"/>
      <c r="V56" s="18"/>
      <c r="W56" s="18"/>
      <c r="X56" s="22"/>
      <c r="Y56" s="20" t="s">
        <v>43</v>
      </c>
      <c r="Z56" s="28" t="s">
        <v>277</v>
      </c>
      <c r="AA56" s="22" t="str">
        <f t="shared" si="1"/>
        <v>M3-NyO-3b-I-1</v>
      </c>
      <c r="AB56" s="20" t="s">
        <v>45</v>
      </c>
      <c r="AC56" s="10" t="s">
        <v>278</v>
      </c>
      <c r="AD56" s="9" t="s">
        <v>46</v>
      </c>
      <c r="AE56" s="9" t="s">
        <v>47</v>
      </c>
    </row>
    <row r="57" ht="112.5" customHeight="1">
      <c r="A57" s="24" t="s">
        <v>270</v>
      </c>
      <c r="B57" s="25" t="s">
        <v>271</v>
      </c>
      <c r="C57" s="37" t="s">
        <v>33</v>
      </c>
      <c r="D57" s="10" t="s">
        <v>34</v>
      </c>
      <c r="E57" s="11"/>
      <c r="F57" s="34" t="s">
        <v>272</v>
      </c>
      <c r="G57" s="47"/>
      <c r="H57" s="47" t="s">
        <v>273</v>
      </c>
      <c r="J57" s="48"/>
      <c r="K57" s="34" t="s">
        <v>279</v>
      </c>
      <c r="L57" s="34" t="s">
        <v>280</v>
      </c>
      <c r="M57" s="47" t="s">
        <v>40</v>
      </c>
      <c r="N57" s="34" t="s">
        <v>276</v>
      </c>
      <c r="O57" s="34" t="s">
        <v>276</v>
      </c>
      <c r="P57" s="8"/>
      <c r="Q57" s="22"/>
      <c r="R57" s="18"/>
      <c r="S57" s="18"/>
      <c r="T57" s="18"/>
      <c r="U57" s="18"/>
      <c r="V57" s="18"/>
      <c r="W57" s="18"/>
      <c r="X57" s="22"/>
      <c r="Y57" s="20" t="s">
        <v>43</v>
      </c>
      <c r="Z57" s="28" t="s">
        <v>281</v>
      </c>
      <c r="AA57" s="22" t="str">
        <f t="shared" si="1"/>
        <v>M3-NyO-3b-I-2</v>
      </c>
      <c r="AB57" s="20" t="s">
        <v>45</v>
      </c>
      <c r="AC57" s="10" t="s">
        <v>278</v>
      </c>
      <c r="AD57" s="9" t="s">
        <v>46</v>
      </c>
      <c r="AE57" s="9" t="s">
        <v>47</v>
      </c>
    </row>
    <row r="58" ht="112.5" customHeight="1">
      <c r="A58" s="24" t="s">
        <v>270</v>
      </c>
      <c r="B58" s="25" t="s">
        <v>271</v>
      </c>
      <c r="C58" s="37" t="s">
        <v>33</v>
      </c>
      <c r="D58" s="10" t="s">
        <v>34</v>
      </c>
      <c r="E58" s="11"/>
      <c r="F58" s="34" t="s">
        <v>272</v>
      </c>
      <c r="G58" s="47"/>
      <c r="H58" s="47" t="s">
        <v>273</v>
      </c>
      <c r="J58" s="48"/>
      <c r="K58" s="34" t="s">
        <v>282</v>
      </c>
      <c r="L58" s="34" t="s">
        <v>283</v>
      </c>
      <c r="M58" s="47" t="s">
        <v>40</v>
      </c>
      <c r="N58" s="34" t="s">
        <v>276</v>
      </c>
      <c r="O58" s="34" t="s">
        <v>276</v>
      </c>
      <c r="P58" s="8"/>
      <c r="Q58" s="22"/>
      <c r="R58" s="18"/>
      <c r="S58" s="18"/>
      <c r="T58" s="18"/>
      <c r="U58" s="18"/>
      <c r="V58" s="18"/>
      <c r="W58" s="18"/>
      <c r="X58" s="22"/>
      <c r="Y58" s="20" t="s">
        <v>43</v>
      </c>
      <c r="Z58" s="28" t="s">
        <v>284</v>
      </c>
      <c r="AA58" s="22" t="str">
        <f t="shared" si="1"/>
        <v>M3-NyO-3b-I-3</v>
      </c>
      <c r="AB58" s="20" t="s">
        <v>45</v>
      </c>
      <c r="AC58" s="10" t="s">
        <v>278</v>
      </c>
      <c r="AD58" s="9" t="s">
        <v>46</v>
      </c>
      <c r="AE58" s="9" t="s">
        <v>47</v>
      </c>
    </row>
    <row r="59" ht="112.5" customHeight="1">
      <c r="A59" s="9" t="s">
        <v>285</v>
      </c>
      <c r="B59" s="25" t="s">
        <v>286</v>
      </c>
      <c r="C59" s="24" t="s">
        <v>33</v>
      </c>
      <c r="D59" s="10" t="s">
        <v>34</v>
      </c>
      <c r="E59" s="11"/>
      <c r="F59" s="25" t="s">
        <v>248</v>
      </c>
      <c r="G59" s="13"/>
      <c r="H59" s="12"/>
      <c r="I59" s="9" t="s">
        <v>36</v>
      </c>
      <c r="J59" s="9" t="s">
        <v>109</v>
      </c>
      <c r="K59" s="49" t="s">
        <v>287</v>
      </c>
      <c r="L59" s="43"/>
      <c r="M59" s="50" t="s">
        <v>40</v>
      </c>
      <c r="N59" s="51" t="s">
        <v>251</v>
      </c>
      <c r="O59" s="51" t="s">
        <v>288</v>
      </c>
      <c r="P59" s="8"/>
      <c r="Q59" s="22"/>
      <c r="R59" s="18"/>
      <c r="S59" s="18"/>
      <c r="T59" s="18"/>
      <c r="U59" s="18"/>
      <c r="V59" s="25"/>
      <c r="W59" s="24"/>
      <c r="X59" s="22"/>
      <c r="Y59" s="20" t="s">
        <v>43</v>
      </c>
      <c r="Z59" s="28" t="s">
        <v>289</v>
      </c>
      <c r="AA59" s="22" t="str">
        <f t="shared" si="1"/>
        <v>M3-NyO-34a-I-1</v>
      </c>
      <c r="AB59" s="20" t="s">
        <v>45</v>
      </c>
      <c r="AC59" s="10" t="s">
        <v>278</v>
      </c>
      <c r="AD59" s="42"/>
      <c r="AE59" s="9" t="s">
        <v>47</v>
      </c>
    </row>
    <row r="60" ht="112.5" customHeight="1">
      <c r="A60" s="9" t="s">
        <v>285</v>
      </c>
      <c r="B60" s="25" t="s">
        <v>286</v>
      </c>
      <c r="C60" s="24" t="s">
        <v>48</v>
      </c>
      <c r="D60" s="10" t="s">
        <v>34</v>
      </c>
      <c r="E60" s="11"/>
      <c r="F60" s="23" t="s">
        <v>254</v>
      </c>
      <c r="G60" s="13"/>
      <c r="H60" s="12"/>
      <c r="I60" s="9" t="s">
        <v>36</v>
      </c>
      <c r="J60" s="9" t="s">
        <v>154</v>
      </c>
      <c r="K60" s="23" t="s">
        <v>290</v>
      </c>
      <c r="L60" s="52" t="s">
        <v>291</v>
      </c>
      <c r="M60" s="50" t="s">
        <v>40</v>
      </c>
      <c r="N60" s="53" t="s">
        <v>251</v>
      </c>
      <c r="O60" s="52" t="s">
        <v>288</v>
      </c>
      <c r="P60" s="8"/>
      <c r="Q60" s="22"/>
      <c r="R60" s="18"/>
      <c r="S60" s="18"/>
      <c r="T60" s="18"/>
      <c r="U60" s="18"/>
      <c r="V60" s="18"/>
      <c r="W60" s="18"/>
      <c r="X60" s="22"/>
      <c r="Y60" s="20" t="s">
        <v>43</v>
      </c>
      <c r="Z60" s="21" t="s">
        <v>292</v>
      </c>
      <c r="AA60" s="22" t="str">
        <f t="shared" si="1"/>
        <v>M3-NyO-34a-E-1</v>
      </c>
      <c r="AB60" s="20" t="s">
        <v>45</v>
      </c>
      <c r="AC60" s="10" t="s">
        <v>278</v>
      </c>
      <c r="AD60" s="42"/>
      <c r="AE60" s="9" t="s">
        <v>47</v>
      </c>
    </row>
    <row r="61" ht="112.5" customHeight="1">
      <c r="A61" s="9" t="s">
        <v>285</v>
      </c>
      <c r="B61" s="25" t="s">
        <v>286</v>
      </c>
      <c r="C61" s="24" t="s">
        <v>66</v>
      </c>
      <c r="D61" s="10" t="s">
        <v>34</v>
      </c>
      <c r="E61" s="11"/>
      <c r="F61" s="52" t="s">
        <v>293</v>
      </c>
      <c r="G61" s="13"/>
      <c r="H61" s="12"/>
      <c r="I61" s="9" t="s">
        <v>36</v>
      </c>
      <c r="J61" s="9" t="s">
        <v>154</v>
      </c>
      <c r="K61" s="23" t="s">
        <v>294</v>
      </c>
      <c r="L61" s="52" t="s">
        <v>295</v>
      </c>
      <c r="M61" s="50" t="s">
        <v>40</v>
      </c>
      <c r="N61" s="51" t="s">
        <v>251</v>
      </c>
      <c r="O61" s="51" t="s">
        <v>288</v>
      </c>
      <c r="P61" s="8"/>
      <c r="Q61" s="22"/>
      <c r="R61" s="18"/>
      <c r="S61" s="18"/>
      <c r="T61" s="18"/>
      <c r="U61" s="18"/>
      <c r="V61" s="18"/>
      <c r="W61" s="18"/>
      <c r="X61" s="22"/>
      <c r="Y61" s="20" t="s">
        <v>43</v>
      </c>
      <c r="Z61" s="21" t="s">
        <v>296</v>
      </c>
      <c r="AA61" s="22" t="str">
        <f t="shared" si="1"/>
        <v>M3-NyO-34a-A-1</v>
      </c>
      <c r="AB61" s="20" t="s">
        <v>45</v>
      </c>
      <c r="AC61" s="10" t="s">
        <v>278</v>
      </c>
      <c r="AD61" s="42"/>
      <c r="AE61" s="9" t="s">
        <v>47</v>
      </c>
    </row>
    <row r="62" ht="112.5" customHeight="1">
      <c r="A62" s="9" t="s">
        <v>285</v>
      </c>
      <c r="B62" s="25" t="s">
        <v>286</v>
      </c>
      <c r="C62" s="24" t="s">
        <v>66</v>
      </c>
      <c r="D62" s="10" t="s">
        <v>34</v>
      </c>
      <c r="E62" s="11"/>
      <c r="F62" s="52" t="s">
        <v>297</v>
      </c>
      <c r="G62" s="13"/>
      <c r="H62" s="12"/>
      <c r="I62" s="11"/>
      <c r="J62" s="9" t="s">
        <v>154</v>
      </c>
      <c r="K62" s="23" t="s">
        <v>294</v>
      </c>
      <c r="L62" s="52" t="s">
        <v>298</v>
      </c>
      <c r="M62" s="50" t="s">
        <v>40</v>
      </c>
      <c r="N62" s="51" t="s">
        <v>251</v>
      </c>
      <c r="O62" s="51" t="s">
        <v>288</v>
      </c>
      <c r="P62" s="8"/>
      <c r="Q62" s="22"/>
      <c r="R62" s="18"/>
      <c r="S62" s="18"/>
      <c r="T62" s="18"/>
      <c r="U62" s="18"/>
      <c r="V62" s="18"/>
      <c r="W62" s="18"/>
      <c r="X62" s="22"/>
      <c r="Y62" s="20" t="s">
        <v>43</v>
      </c>
      <c r="Z62" s="21" t="s">
        <v>299</v>
      </c>
      <c r="AA62" s="22" t="str">
        <f t="shared" si="1"/>
        <v>M3-NyO-34a-A-2</v>
      </c>
      <c r="AB62" s="20" t="s">
        <v>45</v>
      </c>
      <c r="AC62" s="10" t="s">
        <v>278</v>
      </c>
      <c r="AD62" s="42"/>
      <c r="AE62" s="9" t="s">
        <v>47</v>
      </c>
    </row>
    <row r="63" ht="112.5" customHeight="1">
      <c r="A63" s="9" t="s">
        <v>285</v>
      </c>
      <c r="B63" s="25" t="s">
        <v>286</v>
      </c>
      <c r="C63" s="24" t="s">
        <v>66</v>
      </c>
      <c r="D63" s="10" t="s">
        <v>34</v>
      </c>
      <c r="E63" s="11"/>
      <c r="F63" s="52" t="s">
        <v>300</v>
      </c>
      <c r="G63" s="13"/>
      <c r="H63" s="12"/>
      <c r="I63" s="11"/>
      <c r="J63" s="9" t="s">
        <v>154</v>
      </c>
      <c r="K63" s="13" t="s">
        <v>301</v>
      </c>
      <c r="L63" s="52" t="s">
        <v>302</v>
      </c>
      <c r="M63" s="50" t="s">
        <v>40</v>
      </c>
      <c r="N63" s="51" t="s">
        <v>251</v>
      </c>
      <c r="O63" s="51" t="s">
        <v>288</v>
      </c>
      <c r="P63" s="8"/>
      <c r="Q63" s="22"/>
      <c r="R63" s="18"/>
      <c r="S63" s="18"/>
      <c r="T63" s="18"/>
      <c r="U63" s="18"/>
      <c r="V63" s="18"/>
      <c r="W63" s="18"/>
      <c r="X63" s="22"/>
      <c r="Y63" s="20" t="s">
        <v>43</v>
      </c>
      <c r="Z63" s="21" t="s">
        <v>303</v>
      </c>
      <c r="AA63" s="22" t="str">
        <f t="shared" si="1"/>
        <v>M3-NyO-34a-A-3</v>
      </c>
      <c r="AB63" s="20" t="s">
        <v>45</v>
      </c>
      <c r="AC63" s="10" t="s">
        <v>278</v>
      </c>
      <c r="AD63" s="42"/>
      <c r="AE63" s="9" t="s">
        <v>47</v>
      </c>
    </row>
    <row r="64" ht="112.5" customHeight="1">
      <c r="A64" s="9" t="s">
        <v>304</v>
      </c>
      <c r="B64" s="8" t="s">
        <v>305</v>
      </c>
      <c r="C64" s="9" t="s">
        <v>33</v>
      </c>
      <c r="D64" s="45" t="s">
        <v>34</v>
      </c>
      <c r="E64" s="11"/>
      <c r="F64" s="13" t="s">
        <v>306</v>
      </c>
      <c r="G64" s="13"/>
      <c r="H64" s="12"/>
      <c r="I64" s="11" t="s">
        <v>36</v>
      </c>
      <c r="J64" s="20" t="s">
        <v>307</v>
      </c>
      <c r="K64" s="13" t="s">
        <v>308</v>
      </c>
      <c r="L64" s="13" t="s">
        <v>309</v>
      </c>
      <c r="M64" s="14" t="s">
        <v>40</v>
      </c>
      <c r="N64" s="32" t="s">
        <v>310</v>
      </c>
      <c r="O64" s="15" t="s">
        <v>311</v>
      </c>
      <c r="P64" s="15" t="s">
        <v>312</v>
      </c>
      <c r="Q64" s="17"/>
      <c r="R64" s="18"/>
      <c r="S64" s="18"/>
      <c r="T64" s="18"/>
      <c r="U64" s="18"/>
      <c r="V64" s="18"/>
      <c r="W64" s="18"/>
      <c r="X64" s="22"/>
      <c r="Y64" s="20" t="s">
        <v>43</v>
      </c>
      <c r="Z64" s="21" t="s">
        <v>313</v>
      </c>
      <c r="AA64" s="22" t="str">
        <f t="shared" si="1"/>
        <v>M3-NyO-4a-I-1</v>
      </c>
      <c r="AB64" s="20" t="s">
        <v>45</v>
      </c>
      <c r="AC64" s="9"/>
      <c r="AD64" s="9" t="s">
        <v>46</v>
      </c>
      <c r="AE64" s="9" t="s">
        <v>47</v>
      </c>
    </row>
    <row r="65" ht="112.5" customHeight="1">
      <c r="A65" s="9" t="s">
        <v>304</v>
      </c>
      <c r="B65" s="8" t="s">
        <v>305</v>
      </c>
      <c r="C65" s="9" t="s">
        <v>48</v>
      </c>
      <c r="D65" s="45" t="s">
        <v>34</v>
      </c>
      <c r="E65" s="11"/>
      <c r="F65" s="13" t="s">
        <v>314</v>
      </c>
      <c r="G65" s="13"/>
      <c r="H65" s="12"/>
      <c r="I65" s="11" t="s">
        <v>36</v>
      </c>
      <c r="J65" s="11" t="s">
        <v>90</v>
      </c>
      <c r="K65" s="12" t="s">
        <v>315</v>
      </c>
      <c r="L65" s="13" t="s">
        <v>316</v>
      </c>
      <c r="M65" s="14" t="s">
        <v>40</v>
      </c>
      <c r="N65" s="32" t="s">
        <v>310</v>
      </c>
      <c r="O65" s="15" t="s">
        <v>311</v>
      </c>
      <c r="P65" s="15" t="s">
        <v>312</v>
      </c>
      <c r="Q65" s="17"/>
      <c r="R65" s="18"/>
      <c r="S65" s="18"/>
      <c r="T65" s="18"/>
      <c r="U65" s="18"/>
      <c r="V65" s="18"/>
      <c r="W65" s="18"/>
      <c r="X65" s="22"/>
      <c r="Y65" s="20" t="s">
        <v>43</v>
      </c>
      <c r="Z65" s="21" t="s">
        <v>317</v>
      </c>
      <c r="AA65" s="22" t="str">
        <f t="shared" si="1"/>
        <v>M3-NyO-4a-E-1</v>
      </c>
      <c r="AB65" s="20" t="s">
        <v>45</v>
      </c>
      <c r="AC65" s="9"/>
      <c r="AD65" s="9" t="s">
        <v>46</v>
      </c>
      <c r="AE65" s="9" t="s">
        <v>47</v>
      </c>
    </row>
    <row r="66" ht="112.5" customHeight="1">
      <c r="A66" s="9" t="s">
        <v>304</v>
      </c>
      <c r="B66" s="8" t="s">
        <v>305</v>
      </c>
      <c r="C66" s="9" t="s">
        <v>66</v>
      </c>
      <c r="D66" s="45" t="s">
        <v>34</v>
      </c>
      <c r="E66" s="11"/>
      <c r="F66" s="13" t="s">
        <v>318</v>
      </c>
      <c r="G66" s="13"/>
      <c r="H66" s="12"/>
      <c r="I66" s="11" t="s">
        <v>36</v>
      </c>
      <c r="J66" s="11" t="s">
        <v>90</v>
      </c>
      <c r="K66" s="12" t="s">
        <v>319</v>
      </c>
      <c r="L66" s="13" t="s">
        <v>316</v>
      </c>
      <c r="M66" s="14" t="s">
        <v>320</v>
      </c>
      <c r="N66" s="32"/>
      <c r="O66" s="32"/>
      <c r="P66" s="32"/>
      <c r="Q66" s="17"/>
      <c r="R66" s="8"/>
      <c r="S66" s="8" t="s">
        <v>321</v>
      </c>
      <c r="T66" s="18" t="s">
        <v>322</v>
      </c>
      <c r="U66" s="18" t="s">
        <v>323</v>
      </c>
      <c r="V66" s="8" t="s">
        <v>324</v>
      </c>
      <c r="W66" s="8" t="s">
        <v>325</v>
      </c>
      <c r="X66" s="22"/>
      <c r="Y66" s="20" t="s">
        <v>43</v>
      </c>
      <c r="Z66" s="21" t="s">
        <v>326</v>
      </c>
      <c r="AA66" s="22" t="str">
        <f t="shared" si="1"/>
        <v>M3-NyO-4a-A-1</v>
      </c>
      <c r="AB66" s="20" t="s">
        <v>45</v>
      </c>
      <c r="AC66" s="9"/>
      <c r="AD66" s="9" t="s">
        <v>46</v>
      </c>
      <c r="AE66" s="9" t="s">
        <v>47</v>
      </c>
    </row>
    <row r="67" ht="112.5" customHeight="1">
      <c r="A67" s="9" t="s">
        <v>304</v>
      </c>
      <c r="B67" s="8" t="s">
        <v>305</v>
      </c>
      <c r="C67" s="9" t="s">
        <v>66</v>
      </c>
      <c r="D67" s="45" t="s">
        <v>34</v>
      </c>
      <c r="E67" s="11"/>
      <c r="F67" s="13" t="s">
        <v>327</v>
      </c>
      <c r="G67" s="13"/>
      <c r="H67" s="12" t="s">
        <v>328</v>
      </c>
      <c r="I67" s="11" t="s">
        <v>36</v>
      </c>
      <c r="J67" s="11" t="s">
        <v>90</v>
      </c>
      <c r="K67" s="12" t="s">
        <v>329</v>
      </c>
      <c r="L67" s="13" t="s">
        <v>316</v>
      </c>
      <c r="M67" s="14" t="s">
        <v>320</v>
      </c>
      <c r="N67" s="32"/>
      <c r="O67" s="32"/>
      <c r="P67" s="32"/>
      <c r="Q67" s="17"/>
      <c r="R67" s="8"/>
      <c r="S67" s="8" t="s">
        <v>330</v>
      </c>
      <c r="T67" s="18" t="s">
        <v>331</v>
      </c>
      <c r="U67" s="18" t="s">
        <v>323</v>
      </c>
      <c r="V67" s="8" t="s">
        <v>324</v>
      </c>
      <c r="W67" s="8" t="s">
        <v>332</v>
      </c>
      <c r="X67" s="22"/>
      <c r="Y67" s="20" t="s">
        <v>43</v>
      </c>
      <c r="Z67" s="21" t="s">
        <v>333</v>
      </c>
      <c r="AA67" s="22" t="str">
        <f t="shared" si="1"/>
        <v>M3-NyO-4a-A-2</v>
      </c>
      <c r="AB67" s="20" t="s">
        <v>45</v>
      </c>
      <c r="AC67" s="9"/>
      <c r="AD67" s="9" t="s">
        <v>46</v>
      </c>
      <c r="AE67" s="9" t="s">
        <v>47</v>
      </c>
    </row>
    <row r="68" ht="112.5" customHeight="1">
      <c r="A68" s="9" t="s">
        <v>304</v>
      </c>
      <c r="B68" s="8" t="s">
        <v>305</v>
      </c>
      <c r="C68" s="9" t="s">
        <v>66</v>
      </c>
      <c r="D68" s="10" t="s">
        <v>34</v>
      </c>
      <c r="E68" s="11"/>
      <c r="F68" s="13" t="s">
        <v>334</v>
      </c>
      <c r="G68" s="13"/>
      <c r="H68" s="12"/>
      <c r="I68" s="11" t="s">
        <v>36</v>
      </c>
      <c r="J68" s="11" t="s">
        <v>90</v>
      </c>
      <c r="K68" s="44" t="s">
        <v>335</v>
      </c>
      <c r="L68" s="13" t="s">
        <v>336</v>
      </c>
      <c r="M68" s="14" t="s">
        <v>320</v>
      </c>
      <c r="N68" s="32"/>
      <c r="O68" s="32"/>
      <c r="P68" s="32"/>
      <c r="Q68" s="17"/>
      <c r="R68" s="8"/>
      <c r="S68" s="8" t="s">
        <v>337</v>
      </c>
      <c r="T68" s="8" t="s">
        <v>338</v>
      </c>
      <c r="U68" s="18" t="s">
        <v>323</v>
      </c>
      <c r="V68" s="8" t="s">
        <v>324</v>
      </c>
      <c r="W68" s="8" t="s">
        <v>339</v>
      </c>
      <c r="X68" s="22"/>
      <c r="Y68" s="20" t="s">
        <v>43</v>
      </c>
      <c r="Z68" s="21" t="s">
        <v>340</v>
      </c>
      <c r="AA68" s="22" t="str">
        <f t="shared" si="1"/>
        <v>M3-NyO-4a-A-3</v>
      </c>
      <c r="AB68" s="20" t="s">
        <v>45</v>
      </c>
      <c r="AC68" s="9"/>
      <c r="AD68" s="9" t="s">
        <v>46</v>
      </c>
      <c r="AE68" s="9" t="s">
        <v>47</v>
      </c>
    </row>
    <row r="69" ht="112.5" customHeight="1">
      <c r="A69" s="9" t="s">
        <v>304</v>
      </c>
      <c r="B69" s="8" t="s">
        <v>305</v>
      </c>
      <c r="C69" s="9" t="s">
        <v>66</v>
      </c>
      <c r="D69" s="10" t="s">
        <v>34</v>
      </c>
      <c r="E69" s="11"/>
      <c r="F69" s="13" t="s">
        <v>341</v>
      </c>
      <c r="G69" s="13"/>
      <c r="H69" s="12"/>
      <c r="I69" s="11" t="s">
        <v>36</v>
      </c>
      <c r="J69" s="11" t="s">
        <v>90</v>
      </c>
      <c r="K69" s="44" t="s">
        <v>342</v>
      </c>
      <c r="L69" s="13" t="s">
        <v>336</v>
      </c>
      <c r="M69" s="14" t="s">
        <v>320</v>
      </c>
      <c r="N69" s="32"/>
      <c r="O69" s="32"/>
      <c r="P69" s="32"/>
      <c r="Q69" s="17"/>
      <c r="R69" s="8"/>
      <c r="S69" s="8" t="s">
        <v>343</v>
      </c>
      <c r="T69" s="8" t="s">
        <v>344</v>
      </c>
      <c r="U69" s="18" t="s">
        <v>323</v>
      </c>
      <c r="V69" s="8" t="s">
        <v>324</v>
      </c>
      <c r="W69" s="8" t="s">
        <v>345</v>
      </c>
      <c r="X69" s="22"/>
      <c r="Y69" s="20" t="s">
        <v>43</v>
      </c>
      <c r="Z69" s="21" t="s">
        <v>346</v>
      </c>
      <c r="AA69" s="22" t="str">
        <f t="shared" si="1"/>
        <v>M3-NyO-4a-A-4</v>
      </c>
      <c r="AB69" s="20" t="s">
        <v>45</v>
      </c>
      <c r="AC69" s="9"/>
      <c r="AD69" s="9" t="s">
        <v>46</v>
      </c>
      <c r="AE69" s="9" t="s">
        <v>47</v>
      </c>
    </row>
    <row r="70" ht="112.5" customHeight="1">
      <c r="A70" s="9" t="s">
        <v>304</v>
      </c>
      <c r="B70" s="8" t="s">
        <v>305</v>
      </c>
      <c r="C70" s="9" t="s">
        <v>66</v>
      </c>
      <c r="D70" s="45" t="s">
        <v>34</v>
      </c>
      <c r="E70" s="11"/>
      <c r="F70" s="13" t="s">
        <v>347</v>
      </c>
      <c r="G70" s="13"/>
      <c r="H70" s="12"/>
      <c r="I70" s="11" t="s">
        <v>36</v>
      </c>
      <c r="J70" s="11" t="s">
        <v>90</v>
      </c>
      <c r="K70" s="44" t="s">
        <v>348</v>
      </c>
      <c r="L70" s="13" t="s">
        <v>316</v>
      </c>
      <c r="M70" s="14" t="s">
        <v>320</v>
      </c>
      <c r="N70" s="32"/>
      <c r="O70" s="32"/>
      <c r="P70" s="32"/>
      <c r="Q70" s="17"/>
      <c r="R70" s="8"/>
      <c r="S70" s="8" t="s">
        <v>349</v>
      </c>
      <c r="T70" s="18" t="s">
        <v>350</v>
      </c>
      <c r="U70" s="18" t="s">
        <v>323</v>
      </c>
      <c r="V70" s="8" t="s">
        <v>324</v>
      </c>
      <c r="W70" s="8" t="s">
        <v>351</v>
      </c>
      <c r="X70" s="22"/>
      <c r="Y70" s="20" t="s">
        <v>43</v>
      </c>
      <c r="Z70" s="21" t="s">
        <v>352</v>
      </c>
      <c r="AA70" s="22" t="str">
        <f t="shared" si="1"/>
        <v>M3-NyO-4a-A-5</v>
      </c>
      <c r="AB70" s="20" t="s">
        <v>45</v>
      </c>
      <c r="AC70" s="9"/>
      <c r="AD70" s="9" t="s">
        <v>46</v>
      </c>
      <c r="AE70" s="9" t="s">
        <v>47</v>
      </c>
    </row>
    <row r="71" ht="112.5" customHeight="1">
      <c r="A71" s="9" t="s">
        <v>353</v>
      </c>
      <c r="B71" s="8" t="s">
        <v>354</v>
      </c>
      <c r="C71" s="9" t="s">
        <v>33</v>
      </c>
      <c r="D71" s="10" t="s">
        <v>34</v>
      </c>
      <c r="E71" s="11"/>
      <c r="F71" s="13" t="s">
        <v>355</v>
      </c>
      <c r="G71" s="13"/>
      <c r="H71" s="12"/>
      <c r="I71" s="11" t="s">
        <v>36</v>
      </c>
      <c r="J71" s="20" t="s">
        <v>307</v>
      </c>
      <c r="K71" s="13" t="s">
        <v>356</v>
      </c>
      <c r="L71" s="8" t="s">
        <v>357</v>
      </c>
      <c r="M71" s="11" t="s">
        <v>40</v>
      </c>
      <c r="N71" s="8" t="s">
        <v>358</v>
      </c>
      <c r="O71" s="8" t="s">
        <v>359</v>
      </c>
      <c r="P71" s="8" t="s">
        <v>360</v>
      </c>
      <c r="Q71" s="22"/>
      <c r="R71" s="18"/>
      <c r="S71" s="18"/>
      <c r="T71" s="18"/>
      <c r="U71" s="18"/>
      <c r="V71" s="18"/>
      <c r="W71" s="18"/>
      <c r="X71" s="22"/>
      <c r="Y71" s="20" t="s">
        <v>43</v>
      </c>
      <c r="Z71" s="21" t="s">
        <v>361</v>
      </c>
      <c r="AA71" s="22" t="str">
        <f t="shared" si="1"/>
        <v>M3-NyO-4b-I-1</v>
      </c>
      <c r="AB71" s="20" t="s">
        <v>45</v>
      </c>
      <c r="AC71" s="24"/>
      <c r="AD71" s="9" t="s">
        <v>46</v>
      </c>
      <c r="AE71" s="9" t="s">
        <v>47</v>
      </c>
    </row>
    <row r="72" ht="112.5" customHeight="1">
      <c r="A72" s="9" t="s">
        <v>353</v>
      </c>
      <c r="B72" s="8" t="s">
        <v>354</v>
      </c>
      <c r="C72" s="9" t="s">
        <v>48</v>
      </c>
      <c r="D72" s="10" t="s">
        <v>34</v>
      </c>
      <c r="E72" s="11"/>
      <c r="F72" s="13" t="s">
        <v>362</v>
      </c>
      <c r="G72" s="13"/>
      <c r="H72" s="12"/>
      <c r="I72" s="11" t="s">
        <v>36</v>
      </c>
      <c r="J72" s="11" t="s">
        <v>90</v>
      </c>
      <c r="K72" s="13" t="s">
        <v>363</v>
      </c>
      <c r="L72" s="13" t="s">
        <v>364</v>
      </c>
      <c r="M72" s="14" t="s">
        <v>40</v>
      </c>
      <c r="N72" s="8" t="s">
        <v>358</v>
      </c>
      <c r="O72" s="8" t="s">
        <v>359</v>
      </c>
      <c r="P72" s="8" t="s">
        <v>360</v>
      </c>
      <c r="Q72" s="22"/>
      <c r="R72" s="18"/>
      <c r="S72" s="18"/>
      <c r="T72" s="18"/>
      <c r="U72" s="18"/>
      <c r="V72" s="18"/>
      <c r="W72" s="18"/>
      <c r="X72" s="22"/>
      <c r="Y72" s="20" t="s">
        <v>43</v>
      </c>
      <c r="Z72" s="21" t="s">
        <v>365</v>
      </c>
      <c r="AA72" s="22" t="str">
        <f t="shared" si="1"/>
        <v>M3-NyO-4b-E-1</v>
      </c>
      <c r="AB72" s="20" t="s">
        <v>45</v>
      </c>
      <c r="AC72" s="24"/>
      <c r="AD72" s="9" t="s">
        <v>46</v>
      </c>
      <c r="AE72" s="9" t="s">
        <v>47</v>
      </c>
    </row>
    <row r="73" ht="112.5" customHeight="1">
      <c r="A73" s="9" t="s">
        <v>353</v>
      </c>
      <c r="B73" s="8" t="s">
        <v>354</v>
      </c>
      <c r="C73" s="9" t="s">
        <v>66</v>
      </c>
      <c r="D73" s="10" t="s">
        <v>34</v>
      </c>
      <c r="E73" s="11"/>
      <c r="F73" s="13" t="s">
        <v>366</v>
      </c>
      <c r="G73" s="13"/>
      <c r="H73" s="12"/>
      <c r="I73" s="11" t="s">
        <v>36</v>
      </c>
      <c r="J73" s="11" t="s">
        <v>90</v>
      </c>
      <c r="K73" s="13" t="s">
        <v>367</v>
      </c>
      <c r="L73" s="13" t="s">
        <v>364</v>
      </c>
      <c r="M73" s="14" t="s">
        <v>320</v>
      </c>
      <c r="N73" s="27"/>
      <c r="O73" s="27"/>
      <c r="P73" s="27"/>
      <c r="Q73" s="22"/>
      <c r="R73" s="18"/>
      <c r="S73" s="18" t="s">
        <v>368</v>
      </c>
      <c r="T73" s="18" t="s">
        <v>369</v>
      </c>
      <c r="U73" s="18" t="s">
        <v>370</v>
      </c>
      <c r="V73" s="8" t="s">
        <v>371</v>
      </c>
      <c r="W73" s="32" t="s">
        <v>372</v>
      </c>
      <c r="X73" s="22"/>
      <c r="Y73" s="20" t="s">
        <v>43</v>
      </c>
      <c r="Z73" s="21" t="s">
        <v>373</v>
      </c>
      <c r="AA73" s="22" t="str">
        <f t="shared" si="1"/>
        <v>M3-NyO-4b-A-1</v>
      </c>
      <c r="AB73" s="20" t="s">
        <v>45</v>
      </c>
      <c r="AC73" s="54"/>
      <c r="AD73" s="9" t="s">
        <v>46</v>
      </c>
      <c r="AE73" s="9" t="s">
        <v>47</v>
      </c>
    </row>
    <row r="74" ht="112.5" customHeight="1">
      <c r="A74" s="9" t="s">
        <v>353</v>
      </c>
      <c r="B74" s="8" t="s">
        <v>354</v>
      </c>
      <c r="C74" s="9" t="s">
        <v>66</v>
      </c>
      <c r="D74" s="10" t="s">
        <v>34</v>
      </c>
      <c r="E74" s="11"/>
      <c r="F74" s="12" t="s">
        <v>374</v>
      </c>
      <c r="G74" s="12"/>
      <c r="H74" s="12" t="s">
        <v>375</v>
      </c>
      <c r="I74" s="11" t="s">
        <v>36</v>
      </c>
      <c r="J74" s="11" t="s">
        <v>90</v>
      </c>
      <c r="K74" s="13" t="s">
        <v>363</v>
      </c>
      <c r="L74" s="13" t="s">
        <v>364</v>
      </c>
      <c r="M74" s="14" t="s">
        <v>320</v>
      </c>
      <c r="N74" s="27"/>
      <c r="O74" s="27"/>
      <c r="P74" s="27"/>
      <c r="Q74" s="22"/>
      <c r="R74" s="18"/>
      <c r="S74" s="18" t="s">
        <v>376</v>
      </c>
      <c r="T74" s="18" t="s">
        <v>377</v>
      </c>
      <c r="U74" s="18" t="s">
        <v>370</v>
      </c>
      <c r="V74" s="8" t="s">
        <v>378</v>
      </c>
      <c r="W74" s="27" t="s">
        <v>379</v>
      </c>
      <c r="X74" s="22"/>
      <c r="Y74" s="20" t="s">
        <v>43</v>
      </c>
      <c r="Z74" s="21" t="s">
        <v>380</v>
      </c>
      <c r="AA74" s="22" t="str">
        <f t="shared" si="1"/>
        <v>M3-NyO-4b-A-2</v>
      </c>
      <c r="AB74" s="20" t="s">
        <v>45</v>
      </c>
      <c r="AC74" s="54"/>
      <c r="AD74" s="9" t="s">
        <v>46</v>
      </c>
      <c r="AE74" s="9" t="s">
        <v>47</v>
      </c>
    </row>
    <row r="75" ht="112.5" customHeight="1">
      <c r="A75" s="9" t="s">
        <v>353</v>
      </c>
      <c r="B75" s="8" t="s">
        <v>354</v>
      </c>
      <c r="C75" s="9" t="s">
        <v>66</v>
      </c>
      <c r="D75" s="10" t="s">
        <v>34</v>
      </c>
      <c r="E75" s="11"/>
      <c r="F75" s="43" t="s">
        <v>381</v>
      </c>
      <c r="G75" s="43"/>
      <c r="H75" s="44"/>
      <c r="I75" s="14" t="s">
        <v>36</v>
      </c>
      <c r="J75" s="11" t="s">
        <v>90</v>
      </c>
      <c r="K75" s="13" t="s">
        <v>382</v>
      </c>
      <c r="L75" s="13" t="s">
        <v>364</v>
      </c>
      <c r="M75" s="14" t="s">
        <v>320</v>
      </c>
      <c r="N75" s="32"/>
      <c r="O75" s="32"/>
      <c r="P75" s="32"/>
      <c r="Q75" s="17"/>
      <c r="R75" s="8"/>
      <c r="S75" s="8" t="s">
        <v>383</v>
      </c>
      <c r="T75" s="18" t="s">
        <v>384</v>
      </c>
      <c r="U75" s="8" t="s">
        <v>370</v>
      </c>
      <c r="V75" s="8" t="s">
        <v>385</v>
      </c>
      <c r="W75" s="8" t="s">
        <v>386</v>
      </c>
      <c r="X75" s="22"/>
      <c r="Y75" s="20" t="s">
        <v>43</v>
      </c>
      <c r="Z75" s="21" t="s">
        <v>387</v>
      </c>
      <c r="AA75" s="22" t="str">
        <f t="shared" si="1"/>
        <v>M3-NyO-4b-A-3</v>
      </c>
      <c r="AB75" s="20" t="s">
        <v>45</v>
      </c>
      <c r="AC75" s="9"/>
      <c r="AD75" s="9" t="s">
        <v>46</v>
      </c>
      <c r="AE75" s="9" t="s">
        <v>47</v>
      </c>
    </row>
    <row r="76" ht="112.5" customHeight="1">
      <c r="A76" s="9" t="s">
        <v>353</v>
      </c>
      <c r="B76" s="8" t="s">
        <v>354</v>
      </c>
      <c r="C76" s="9" t="s">
        <v>66</v>
      </c>
      <c r="D76" s="10" t="s">
        <v>34</v>
      </c>
      <c r="E76" s="11"/>
      <c r="F76" s="44" t="s">
        <v>388</v>
      </c>
      <c r="G76" s="44"/>
      <c r="H76" s="44"/>
      <c r="I76" s="14" t="s">
        <v>36</v>
      </c>
      <c r="J76" s="11" t="s">
        <v>90</v>
      </c>
      <c r="K76" s="13" t="s">
        <v>382</v>
      </c>
      <c r="L76" s="13" t="s">
        <v>364</v>
      </c>
      <c r="M76" s="14" t="s">
        <v>320</v>
      </c>
      <c r="N76" s="32"/>
      <c r="O76" s="32"/>
      <c r="P76" s="32"/>
      <c r="Q76" s="17"/>
      <c r="R76" s="8"/>
      <c r="S76" s="8" t="s">
        <v>389</v>
      </c>
      <c r="T76" s="18" t="s">
        <v>390</v>
      </c>
      <c r="U76" s="8" t="s">
        <v>370</v>
      </c>
      <c r="V76" s="8" t="s">
        <v>385</v>
      </c>
      <c r="W76" s="8" t="s">
        <v>391</v>
      </c>
      <c r="X76" s="22"/>
      <c r="Y76" s="20" t="s">
        <v>43</v>
      </c>
      <c r="Z76" s="21" t="s">
        <v>392</v>
      </c>
      <c r="AA76" s="22" t="str">
        <f t="shared" si="1"/>
        <v>M3-NyO-4b-A-4</v>
      </c>
      <c r="AB76" s="20" t="s">
        <v>45</v>
      </c>
      <c r="AC76" s="9"/>
      <c r="AD76" s="9" t="s">
        <v>46</v>
      </c>
      <c r="AE76" s="9" t="s">
        <v>47</v>
      </c>
    </row>
    <row r="77" ht="112.5" customHeight="1">
      <c r="A77" s="9" t="s">
        <v>353</v>
      </c>
      <c r="B77" s="8" t="s">
        <v>354</v>
      </c>
      <c r="C77" s="9" t="s">
        <v>66</v>
      </c>
      <c r="D77" s="10" t="s">
        <v>34</v>
      </c>
      <c r="E77" s="11"/>
      <c r="F77" s="13" t="s">
        <v>393</v>
      </c>
      <c r="G77" s="13"/>
      <c r="H77" s="12"/>
      <c r="I77" s="14" t="s">
        <v>36</v>
      </c>
      <c r="J77" s="11" t="s">
        <v>90</v>
      </c>
      <c r="K77" s="13" t="s">
        <v>382</v>
      </c>
      <c r="L77" s="13" t="s">
        <v>364</v>
      </c>
      <c r="M77" s="14" t="s">
        <v>320</v>
      </c>
      <c r="N77" s="32"/>
      <c r="O77" s="32"/>
      <c r="P77" s="32"/>
      <c r="Q77" s="17"/>
      <c r="R77" s="8"/>
      <c r="S77" s="8" t="s">
        <v>394</v>
      </c>
      <c r="T77" s="8" t="s">
        <v>395</v>
      </c>
      <c r="U77" s="8" t="s">
        <v>370</v>
      </c>
      <c r="V77" s="8" t="s">
        <v>385</v>
      </c>
      <c r="W77" s="8" t="s">
        <v>396</v>
      </c>
      <c r="X77" s="22"/>
      <c r="Y77" s="20" t="s">
        <v>43</v>
      </c>
      <c r="Z77" s="21" t="s">
        <v>397</v>
      </c>
      <c r="AA77" s="22" t="str">
        <f t="shared" si="1"/>
        <v>M3-NyO-4b-A-5</v>
      </c>
      <c r="AB77" s="20" t="s">
        <v>45</v>
      </c>
      <c r="AC77" s="9"/>
      <c r="AD77" s="9" t="s">
        <v>46</v>
      </c>
      <c r="AE77" s="9" t="s">
        <v>47</v>
      </c>
    </row>
    <row r="78" ht="112.5" customHeight="1">
      <c r="A78" s="9" t="s">
        <v>398</v>
      </c>
      <c r="B78" s="8" t="s">
        <v>399</v>
      </c>
      <c r="C78" s="9" t="s">
        <v>33</v>
      </c>
      <c r="D78" s="10" t="s">
        <v>34</v>
      </c>
      <c r="E78" s="11"/>
      <c r="F78" s="12" t="s">
        <v>400</v>
      </c>
      <c r="G78" s="12"/>
      <c r="H78" s="12"/>
      <c r="I78" s="11" t="s">
        <v>36</v>
      </c>
      <c r="J78" s="11" t="s">
        <v>37</v>
      </c>
      <c r="K78" s="12" t="s">
        <v>401</v>
      </c>
      <c r="L78" s="13" t="s">
        <v>402</v>
      </c>
      <c r="M78" s="14" t="s">
        <v>40</v>
      </c>
      <c r="N78" s="32" t="s">
        <v>403</v>
      </c>
      <c r="O78" s="32" t="s">
        <v>404</v>
      </c>
      <c r="P78" s="32"/>
      <c r="Q78" s="22"/>
      <c r="R78" s="18"/>
      <c r="S78" s="18"/>
      <c r="T78" s="18"/>
      <c r="U78" s="18"/>
      <c r="V78" s="18"/>
      <c r="W78" s="18"/>
      <c r="X78" s="22"/>
      <c r="Y78" s="20" t="s">
        <v>43</v>
      </c>
      <c r="Z78" s="21" t="s">
        <v>405</v>
      </c>
      <c r="AA78" s="22" t="str">
        <f t="shared" si="1"/>
        <v>M3-NyO-5a-I-1</v>
      </c>
      <c r="AB78" s="20" t="s">
        <v>45</v>
      </c>
      <c r="AC78" s="9"/>
      <c r="AD78" s="42"/>
      <c r="AE78" s="42"/>
    </row>
    <row r="79" ht="112.5" customHeight="1">
      <c r="A79" s="9" t="s">
        <v>398</v>
      </c>
      <c r="B79" s="8" t="s">
        <v>399</v>
      </c>
      <c r="C79" s="9" t="s">
        <v>48</v>
      </c>
      <c r="D79" s="10" t="s">
        <v>34</v>
      </c>
      <c r="E79" s="11"/>
      <c r="F79" s="25" t="s">
        <v>406</v>
      </c>
      <c r="G79" s="12"/>
      <c r="H79" s="12"/>
      <c r="I79" s="24" t="s">
        <v>36</v>
      </c>
      <c r="J79" s="24" t="s">
        <v>50</v>
      </c>
      <c r="K79" s="25" t="s">
        <v>407</v>
      </c>
      <c r="L79" s="25" t="s">
        <v>408</v>
      </c>
      <c r="M79" s="26" t="s">
        <v>40</v>
      </c>
      <c r="N79" s="34" t="s">
        <v>403</v>
      </c>
      <c r="O79" s="34" t="s">
        <v>409</v>
      </c>
      <c r="P79" s="32"/>
      <c r="Q79" s="22"/>
      <c r="R79" s="18"/>
      <c r="S79" s="18"/>
      <c r="T79" s="18"/>
      <c r="U79" s="18"/>
      <c r="V79" s="18"/>
      <c r="W79" s="18"/>
      <c r="X79" s="22"/>
      <c r="Y79" s="20" t="s">
        <v>43</v>
      </c>
      <c r="Z79" s="28" t="s">
        <v>410</v>
      </c>
      <c r="AA79" s="22" t="str">
        <f t="shared" si="1"/>
        <v>M3-NyO-5a-E-1</v>
      </c>
      <c r="AB79" s="20" t="s">
        <v>45</v>
      </c>
      <c r="AC79" s="9"/>
      <c r="AD79" s="42"/>
      <c r="AE79" s="42"/>
    </row>
    <row r="80" ht="112.5" customHeight="1">
      <c r="A80" s="9" t="s">
        <v>398</v>
      </c>
      <c r="B80" s="8" t="s">
        <v>399</v>
      </c>
      <c r="C80" s="9" t="s">
        <v>66</v>
      </c>
      <c r="D80" s="10" t="s">
        <v>34</v>
      </c>
      <c r="E80" s="11"/>
      <c r="F80" s="13" t="s">
        <v>411</v>
      </c>
      <c r="G80" s="13"/>
      <c r="H80" s="12"/>
      <c r="I80" s="11" t="s">
        <v>36</v>
      </c>
      <c r="J80" s="20" t="s">
        <v>50</v>
      </c>
      <c r="K80" s="25" t="s">
        <v>407</v>
      </c>
      <c r="L80" s="25" t="s">
        <v>408</v>
      </c>
      <c r="M80" s="26" t="s">
        <v>40</v>
      </c>
      <c r="N80" s="34" t="s">
        <v>403</v>
      </c>
      <c r="O80" s="34" t="s">
        <v>409</v>
      </c>
      <c r="P80" s="15"/>
      <c r="Q80" s="22"/>
      <c r="R80" s="18"/>
      <c r="S80" s="18"/>
      <c r="T80" s="18"/>
      <c r="U80" s="18"/>
      <c r="V80" s="18"/>
      <c r="W80" s="18"/>
      <c r="X80" s="22"/>
      <c r="Y80" s="20" t="s">
        <v>43</v>
      </c>
      <c r="Z80" s="28" t="s">
        <v>412</v>
      </c>
      <c r="AA80" s="22" t="str">
        <f t="shared" si="1"/>
        <v>M3-NyO-5a-A-1</v>
      </c>
      <c r="AB80" s="20" t="s">
        <v>45</v>
      </c>
      <c r="AC80" s="9"/>
      <c r="AD80" s="42"/>
      <c r="AE80" s="42"/>
    </row>
    <row r="81" ht="112.5" customHeight="1">
      <c r="A81" s="9" t="s">
        <v>398</v>
      </c>
      <c r="B81" s="8" t="s">
        <v>399</v>
      </c>
      <c r="C81" s="9" t="s">
        <v>66</v>
      </c>
      <c r="D81" s="10" t="s">
        <v>34</v>
      </c>
      <c r="E81" s="11"/>
      <c r="F81" s="13" t="s">
        <v>413</v>
      </c>
      <c r="G81" s="13"/>
      <c r="H81" s="12"/>
      <c r="I81" s="11" t="s">
        <v>36</v>
      </c>
      <c r="J81" s="20" t="s">
        <v>50</v>
      </c>
      <c r="K81" s="25" t="s">
        <v>407</v>
      </c>
      <c r="L81" s="25" t="s">
        <v>414</v>
      </c>
      <c r="M81" s="26" t="s">
        <v>40</v>
      </c>
      <c r="N81" s="34" t="s">
        <v>403</v>
      </c>
      <c r="O81" s="34" t="s">
        <v>409</v>
      </c>
      <c r="P81" s="15"/>
      <c r="Q81" s="22"/>
      <c r="R81" s="18"/>
      <c r="S81" s="18"/>
      <c r="T81" s="18"/>
      <c r="U81" s="18"/>
      <c r="V81" s="18"/>
      <c r="W81" s="18"/>
      <c r="X81" s="22"/>
      <c r="Y81" s="20" t="s">
        <v>43</v>
      </c>
      <c r="Z81" s="28" t="s">
        <v>415</v>
      </c>
      <c r="AA81" s="22" t="str">
        <f t="shared" si="1"/>
        <v>M3-NyO-5a-A-2</v>
      </c>
      <c r="AB81" s="20" t="s">
        <v>45</v>
      </c>
      <c r="AC81" s="9"/>
      <c r="AD81" s="42"/>
      <c r="AE81" s="42"/>
    </row>
    <row r="82" ht="112.5" customHeight="1">
      <c r="A82" s="9" t="s">
        <v>398</v>
      </c>
      <c r="B82" s="8" t="s">
        <v>399</v>
      </c>
      <c r="C82" s="9" t="s">
        <v>66</v>
      </c>
      <c r="D82" s="10" t="s">
        <v>34</v>
      </c>
      <c r="E82" s="11"/>
      <c r="F82" s="13" t="s">
        <v>416</v>
      </c>
      <c r="G82" s="13"/>
      <c r="H82" s="12"/>
      <c r="I82" s="11" t="s">
        <v>36</v>
      </c>
      <c r="J82" s="20" t="s">
        <v>50</v>
      </c>
      <c r="K82" s="25" t="s">
        <v>417</v>
      </c>
      <c r="L82" s="25" t="s">
        <v>418</v>
      </c>
      <c r="M82" s="26" t="s">
        <v>40</v>
      </c>
      <c r="N82" s="34" t="s">
        <v>403</v>
      </c>
      <c r="O82" s="34" t="s">
        <v>419</v>
      </c>
      <c r="P82" s="15"/>
      <c r="Q82" s="22"/>
      <c r="R82" s="18"/>
      <c r="S82" s="18"/>
      <c r="T82" s="18"/>
      <c r="U82" s="18"/>
      <c r="V82" s="18"/>
      <c r="W82" s="18"/>
      <c r="X82" s="22"/>
      <c r="Y82" s="20" t="s">
        <v>43</v>
      </c>
      <c r="Z82" s="28" t="s">
        <v>420</v>
      </c>
      <c r="AA82" s="22" t="str">
        <f t="shared" si="1"/>
        <v>M3-NyO-5a-A-3</v>
      </c>
      <c r="AB82" s="20" t="s">
        <v>45</v>
      </c>
      <c r="AC82" s="9"/>
      <c r="AD82" s="42"/>
      <c r="AE82" s="42"/>
    </row>
    <row r="83" ht="112.5" customHeight="1">
      <c r="A83" s="9" t="s">
        <v>398</v>
      </c>
      <c r="B83" s="8" t="s">
        <v>399</v>
      </c>
      <c r="C83" s="9" t="s">
        <v>66</v>
      </c>
      <c r="D83" s="10" t="s">
        <v>34</v>
      </c>
      <c r="E83" s="11"/>
      <c r="F83" s="13" t="s">
        <v>421</v>
      </c>
      <c r="G83" s="13"/>
      <c r="H83" s="12"/>
      <c r="I83" s="11" t="s">
        <v>36</v>
      </c>
      <c r="J83" s="20" t="s">
        <v>50</v>
      </c>
      <c r="K83" s="25" t="s">
        <v>407</v>
      </c>
      <c r="L83" s="25" t="s">
        <v>408</v>
      </c>
      <c r="M83" s="26" t="s">
        <v>40</v>
      </c>
      <c r="N83" s="34" t="s">
        <v>403</v>
      </c>
      <c r="O83" s="34" t="s">
        <v>409</v>
      </c>
      <c r="P83" s="15"/>
      <c r="Q83" s="22"/>
      <c r="R83" s="18"/>
      <c r="S83" s="18"/>
      <c r="T83" s="18"/>
      <c r="U83" s="18"/>
      <c r="V83" s="18"/>
      <c r="W83" s="18"/>
      <c r="X83" s="22"/>
      <c r="Y83" s="20" t="s">
        <v>43</v>
      </c>
      <c r="Z83" s="28" t="s">
        <v>422</v>
      </c>
      <c r="AA83" s="22" t="str">
        <f t="shared" si="1"/>
        <v>M3-NyO-5a-A-4</v>
      </c>
      <c r="AB83" s="20" t="s">
        <v>45</v>
      </c>
      <c r="AC83" s="9"/>
      <c r="AD83" s="42"/>
      <c r="AE83" s="42"/>
    </row>
    <row r="84" ht="112.5" customHeight="1">
      <c r="A84" s="9" t="s">
        <v>398</v>
      </c>
      <c r="B84" s="8" t="s">
        <v>399</v>
      </c>
      <c r="C84" s="9" t="s">
        <v>66</v>
      </c>
      <c r="D84" s="10" t="s">
        <v>34</v>
      </c>
      <c r="E84" s="11"/>
      <c r="F84" s="13" t="s">
        <v>423</v>
      </c>
      <c r="G84" s="13"/>
      <c r="H84" s="12"/>
      <c r="I84" s="11" t="s">
        <v>36</v>
      </c>
      <c r="J84" s="20" t="s">
        <v>50</v>
      </c>
      <c r="K84" s="25" t="s">
        <v>407</v>
      </c>
      <c r="L84" s="25" t="s">
        <v>414</v>
      </c>
      <c r="M84" s="26" t="s">
        <v>40</v>
      </c>
      <c r="N84" s="34" t="s">
        <v>403</v>
      </c>
      <c r="O84" s="34" t="s">
        <v>409</v>
      </c>
      <c r="P84" s="15"/>
      <c r="Q84" s="22"/>
      <c r="R84" s="18"/>
      <c r="S84" s="18"/>
      <c r="T84" s="18"/>
      <c r="U84" s="18"/>
      <c r="V84" s="18"/>
      <c r="W84" s="18"/>
      <c r="X84" s="22"/>
      <c r="Y84" s="20" t="s">
        <v>43</v>
      </c>
      <c r="Z84" s="28" t="s">
        <v>424</v>
      </c>
      <c r="AA84" s="22" t="str">
        <f t="shared" si="1"/>
        <v>M3-NyO-5a-A-5</v>
      </c>
      <c r="AB84" s="20" t="s">
        <v>45</v>
      </c>
      <c r="AC84" s="9"/>
      <c r="AD84" s="42"/>
      <c r="AE84" s="42"/>
    </row>
    <row r="85" ht="112.5" customHeight="1">
      <c r="A85" s="9" t="s">
        <v>425</v>
      </c>
      <c r="B85" s="8" t="s">
        <v>426</v>
      </c>
      <c r="C85" s="9" t="s">
        <v>33</v>
      </c>
      <c r="D85" s="10" t="s">
        <v>34</v>
      </c>
      <c r="E85" s="11"/>
      <c r="F85" s="13" t="s">
        <v>427</v>
      </c>
      <c r="G85" s="13"/>
      <c r="H85" s="12"/>
      <c r="I85" s="11" t="s">
        <v>36</v>
      </c>
      <c r="J85" s="20" t="s">
        <v>307</v>
      </c>
      <c r="K85" s="13" t="s">
        <v>428</v>
      </c>
      <c r="L85" s="13" t="s">
        <v>429</v>
      </c>
      <c r="M85" s="14" t="s">
        <v>40</v>
      </c>
      <c r="N85" s="32" t="s">
        <v>403</v>
      </c>
      <c r="O85" s="32" t="s">
        <v>404</v>
      </c>
      <c r="P85" s="32"/>
      <c r="Q85" s="22"/>
      <c r="R85" s="18"/>
      <c r="S85" s="18"/>
      <c r="T85" s="18"/>
      <c r="U85" s="18"/>
      <c r="V85" s="18"/>
      <c r="W85" s="18"/>
      <c r="X85" s="22"/>
      <c r="Y85" s="20" t="s">
        <v>43</v>
      </c>
      <c r="Z85" s="21" t="s">
        <v>430</v>
      </c>
      <c r="AA85" s="22" t="str">
        <f t="shared" si="1"/>
        <v>M3-NyO-5b-I-1</v>
      </c>
      <c r="AB85" s="20" t="s">
        <v>45</v>
      </c>
      <c r="AC85" s="9"/>
      <c r="AD85" s="42"/>
      <c r="AE85" s="42"/>
    </row>
    <row r="86" ht="112.5" customHeight="1">
      <c r="A86" s="9" t="s">
        <v>425</v>
      </c>
      <c r="B86" s="8" t="s">
        <v>426</v>
      </c>
      <c r="C86" s="9" t="s">
        <v>48</v>
      </c>
      <c r="D86" s="10" t="s">
        <v>34</v>
      </c>
      <c r="E86" s="11"/>
      <c r="F86" s="13" t="s">
        <v>431</v>
      </c>
      <c r="G86" s="13"/>
      <c r="H86" s="12"/>
      <c r="I86" s="11" t="s">
        <v>36</v>
      </c>
      <c r="J86" s="11" t="s">
        <v>90</v>
      </c>
      <c r="K86" s="12" t="s">
        <v>432</v>
      </c>
      <c r="L86" s="13" t="s">
        <v>433</v>
      </c>
      <c r="M86" s="14" t="s">
        <v>40</v>
      </c>
      <c r="N86" s="32" t="s">
        <v>403</v>
      </c>
      <c r="O86" s="32" t="s">
        <v>404</v>
      </c>
      <c r="P86" s="32"/>
      <c r="Q86" s="22"/>
      <c r="R86" s="18"/>
      <c r="S86" s="18"/>
      <c r="T86" s="18"/>
      <c r="U86" s="18"/>
      <c r="V86" s="18"/>
      <c r="W86" s="18"/>
      <c r="X86" s="22"/>
      <c r="Y86" s="20" t="s">
        <v>43</v>
      </c>
      <c r="Z86" s="21" t="s">
        <v>434</v>
      </c>
      <c r="AA86" s="22" t="str">
        <f t="shared" si="1"/>
        <v>M3-NyO-5b-E-1</v>
      </c>
      <c r="AB86" s="20" t="s">
        <v>45</v>
      </c>
      <c r="AC86" s="9"/>
      <c r="AD86" s="42"/>
      <c r="AE86" s="42"/>
    </row>
    <row r="87" ht="112.5" customHeight="1">
      <c r="A87" s="9" t="s">
        <v>425</v>
      </c>
      <c r="B87" s="8" t="s">
        <v>426</v>
      </c>
      <c r="C87" s="9" t="s">
        <v>66</v>
      </c>
      <c r="D87" s="10" t="s">
        <v>34</v>
      </c>
      <c r="E87" s="20"/>
      <c r="F87" s="13" t="s">
        <v>435</v>
      </c>
      <c r="G87" s="13"/>
      <c r="H87" s="12"/>
      <c r="I87" s="11" t="s">
        <v>36</v>
      </c>
      <c r="J87" s="11" t="s">
        <v>90</v>
      </c>
      <c r="K87" s="12" t="s">
        <v>436</v>
      </c>
      <c r="L87" s="13" t="s">
        <v>433</v>
      </c>
      <c r="M87" s="14" t="s">
        <v>40</v>
      </c>
      <c r="N87" s="32" t="s">
        <v>403</v>
      </c>
      <c r="O87" s="32" t="s">
        <v>437</v>
      </c>
      <c r="P87" s="15" t="s">
        <v>438</v>
      </c>
      <c r="Q87" s="22"/>
      <c r="R87" s="18"/>
      <c r="S87" s="18"/>
      <c r="T87" s="18"/>
      <c r="U87" s="18"/>
      <c r="V87" s="18"/>
      <c r="W87" s="18"/>
      <c r="X87" s="22"/>
      <c r="Y87" s="20" t="s">
        <v>43</v>
      </c>
      <c r="Z87" s="21" t="s">
        <v>439</v>
      </c>
      <c r="AA87" s="22" t="str">
        <f t="shared" si="1"/>
        <v>M3-NyO-5b-A-1</v>
      </c>
      <c r="AB87" s="20" t="s">
        <v>45</v>
      </c>
      <c r="AC87" s="9"/>
      <c r="AD87" s="42"/>
      <c r="AE87" s="42"/>
    </row>
    <row r="88" ht="112.5" customHeight="1">
      <c r="A88" s="9" t="s">
        <v>425</v>
      </c>
      <c r="B88" s="8" t="s">
        <v>426</v>
      </c>
      <c r="C88" s="9" t="s">
        <v>66</v>
      </c>
      <c r="D88" s="10" t="s">
        <v>34</v>
      </c>
      <c r="E88" s="11"/>
      <c r="F88" s="13" t="s">
        <v>440</v>
      </c>
      <c r="G88" s="13"/>
      <c r="H88" s="12"/>
      <c r="I88" s="11" t="s">
        <v>36</v>
      </c>
      <c r="J88" s="11" t="s">
        <v>90</v>
      </c>
      <c r="K88" s="12" t="s">
        <v>436</v>
      </c>
      <c r="L88" s="13" t="s">
        <v>433</v>
      </c>
      <c r="M88" s="14" t="s">
        <v>40</v>
      </c>
      <c r="N88" s="32" t="s">
        <v>403</v>
      </c>
      <c r="O88" s="32" t="s">
        <v>437</v>
      </c>
      <c r="P88" s="15" t="s">
        <v>441</v>
      </c>
      <c r="Q88" s="22"/>
      <c r="R88" s="18"/>
      <c r="S88" s="18"/>
      <c r="T88" s="18"/>
      <c r="U88" s="18"/>
      <c r="V88" s="18"/>
      <c r="W88" s="18"/>
      <c r="X88" s="22"/>
      <c r="Y88" s="20" t="s">
        <v>43</v>
      </c>
      <c r="Z88" s="21" t="s">
        <v>442</v>
      </c>
      <c r="AA88" s="22" t="str">
        <f t="shared" si="1"/>
        <v>M3-NyO-5b-A-2</v>
      </c>
      <c r="AB88" s="20" t="s">
        <v>45</v>
      </c>
      <c r="AC88" s="9"/>
      <c r="AD88" s="42"/>
      <c r="AE88" s="42"/>
    </row>
    <row r="89" ht="112.5" customHeight="1">
      <c r="A89" s="9" t="s">
        <v>425</v>
      </c>
      <c r="B89" s="8" t="s">
        <v>426</v>
      </c>
      <c r="C89" s="9" t="s">
        <v>66</v>
      </c>
      <c r="D89" s="10" t="s">
        <v>34</v>
      </c>
      <c r="E89" s="11"/>
      <c r="F89" s="13" t="s">
        <v>443</v>
      </c>
      <c r="G89" s="13"/>
      <c r="H89" s="12"/>
      <c r="I89" s="11" t="s">
        <v>36</v>
      </c>
      <c r="J89" s="11" t="s">
        <v>90</v>
      </c>
      <c r="K89" s="12" t="s">
        <v>444</v>
      </c>
      <c r="L89" s="13" t="s">
        <v>433</v>
      </c>
      <c r="M89" s="14" t="s">
        <v>40</v>
      </c>
      <c r="N89" s="32" t="s">
        <v>403</v>
      </c>
      <c r="O89" s="32" t="s">
        <v>437</v>
      </c>
      <c r="P89" s="15" t="s">
        <v>441</v>
      </c>
      <c r="Q89" s="22"/>
      <c r="R89" s="18"/>
      <c r="S89" s="18"/>
      <c r="T89" s="18"/>
      <c r="U89" s="18"/>
      <c r="V89" s="18"/>
      <c r="W89" s="18"/>
      <c r="X89" s="22"/>
      <c r="Y89" s="20" t="s">
        <v>43</v>
      </c>
      <c r="Z89" s="21" t="s">
        <v>445</v>
      </c>
      <c r="AA89" s="22" t="str">
        <f t="shared" si="1"/>
        <v>M3-NyO-5b-A-3</v>
      </c>
      <c r="AB89" s="20" t="s">
        <v>45</v>
      </c>
      <c r="AC89" s="9"/>
      <c r="AD89" s="42"/>
      <c r="AE89" s="42"/>
    </row>
    <row r="90" ht="112.5" customHeight="1">
      <c r="A90" s="9" t="s">
        <v>425</v>
      </c>
      <c r="B90" s="8" t="s">
        <v>426</v>
      </c>
      <c r="C90" s="9" t="s">
        <v>66</v>
      </c>
      <c r="D90" s="10" t="s">
        <v>34</v>
      </c>
      <c r="E90" s="11"/>
      <c r="F90" s="13" t="s">
        <v>446</v>
      </c>
      <c r="G90" s="13"/>
      <c r="H90" s="12"/>
      <c r="I90" s="11" t="s">
        <v>36</v>
      </c>
      <c r="J90" s="11" t="s">
        <v>90</v>
      </c>
      <c r="K90" s="12" t="s">
        <v>436</v>
      </c>
      <c r="L90" s="13" t="s">
        <v>433</v>
      </c>
      <c r="M90" s="14" t="s">
        <v>40</v>
      </c>
      <c r="N90" s="32" t="s">
        <v>403</v>
      </c>
      <c r="O90" s="32" t="s">
        <v>437</v>
      </c>
      <c r="P90" s="15" t="s">
        <v>441</v>
      </c>
      <c r="Q90" s="22"/>
      <c r="R90" s="18"/>
      <c r="S90" s="18"/>
      <c r="T90" s="18"/>
      <c r="U90" s="18"/>
      <c r="V90" s="18"/>
      <c r="W90" s="18"/>
      <c r="X90" s="22"/>
      <c r="Y90" s="20" t="s">
        <v>43</v>
      </c>
      <c r="Z90" s="21" t="s">
        <v>447</v>
      </c>
      <c r="AA90" s="22" t="str">
        <f t="shared" si="1"/>
        <v>M3-NyO-5b-A-4</v>
      </c>
      <c r="AB90" s="20" t="s">
        <v>45</v>
      </c>
      <c r="AC90" s="9"/>
      <c r="AD90" s="42"/>
      <c r="AE90" s="42"/>
    </row>
    <row r="91" ht="112.5" customHeight="1">
      <c r="A91" s="9" t="s">
        <v>425</v>
      </c>
      <c r="B91" s="8" t="s">
        <v>426</v>
      </c>
      <c r="C91" s="9" t="s">
        <v>66</v>
      </c>
      <c r="D91" s="10" t="s">
        <v>34</v>
      </c>
      <c r="E91" s="11"/>
      <c r="F91" s="13" t="s">
        <v>448</v>
      </c>
      <c r="G91" s="13"/>
      <c r="H91" s="12"/>
      <c r="I91" s="11" t="s">
        <v>36</v>
      </c>
      <c r="J91" s="11" t="s">
        <v>90</v>
      </c>
      <c r="K91" s="12" t="s">
        <v>436</v>
      </c>
      <c r="L91" s="13" t="s">
        <v>433</v>
      </c>
      <c r="M91" s="14" t="s">
        <v>40</v>
      </c>
      <c r="N91" s="32" t="s">
        <v>403</v>
      </c>
      <c r="O91" s="32" t="s">
        <v>437</v>
      </c>
      <c r="P91" s="15" t="s">
        <v>441</v>
      </c>
      <c r="Q91" s="22"/>
      <c r="R91" s="18"/>
      <c r="S91" s="18"/>
      <c r="T91" s="18"/>
      <c r="U91" s="18"/>
      <c r="V91" s="18"/>
      <c r="W91" s="18"/>
      <c r="X91" s="22"/>
      <c r="Y91" s="20" t="s">
        <v>43</v>
      </c>
      <c r="Z91" s="21" t="s">
        <v>449</v>
      </c>
      <c r="AA91" s="22" t="str">
        <f t="shared" si="1"/>
        <v>M3-NyO-5b-A-5</v>
      </c>
      <c r="AB91" s="20" t="s">
        <v>45</v>
      </c>
      <c r="AC91" s="9"/>
      <c r="AD91" s="42"/>
      <c r="AE91" s="42"/>
    </row>
    <row r="92" ht="112.5" customHeight="1">
      <c r="A92" s="9" t="s">
        <v>450</v>
      </c>
      <c r="B92" s="8" t="s">
        <v>451</v>
      </c>
      <c r="C92" s="9" t="s">
        <v>33</v>
      </c>
      <c r="D92" s="9" t="s">
        <v>34</v>
      </c>
      <c r="E92" s="20"/>
      <c r="F92" s="13" t="s">
        <v>452</v>
      </c>
      <c r="G92" s="13"/>
      <c r="H92" s="12"/>
      <c r="I92" s="11" t="s">
        <v>36</v>
      </c>
      <c r="J92" s="11" t="s">
        <v>37</v>
      </c>
      <c r="K92" s="12" t="s">
        <v>453</v>
      </c>
      <c r="L92" s="13" t="s">
        <v>454</v>
      </c>
      <c r="M92" s="11" t="s">
        <v>40</v>
      </c>
      <c r="N92" s="27" t="s">
        <v>455</v>
      </c>
      <c r="O92" s="8" t="s">
        <v>456</v>
      </c>
      <c r="P92" s="8"/>
      <c r="Q92" s="22"/>
      <c r="R92" s="18"/>
      <c r="S92" s="18"/>
      <c r="T92" s="18"/>
      <c r="U92" s="18"/>
      <c r="V92" s="18"/>
      <c r="W92" s="18"/>
      <c r="X92" s="22"/>
      <c r="Y92" s="20" t="s">
        <v>43</v>
      </c>
      <c r="Z92" s="21" t="s">
        <v>457</v>
      </c>
      <c r="AA92" s="22" t="str">
        <f t="shared" si="1"/>
        <v>M3-NyO-6a-I-1</v>
      </c>
      <c r="AB92" s="20" t="s">
        <v>45</v>
      </c>
      <c r="AC92" s="10"/>
      <c r="AD92" s="9" t="s">
        <v>46</v>
      </c>
      <c r="AE92" s="9"/>
    </row>
    <row r="93" ht="112.5" customHeight="1">
      <c r="A93" s="9" t="s">
        <v>450</v>
      </c>
      <c r="B93" s="8" t="s">
        <v>451</v>
      </c>
      <c r="C93" s="9" t="s">
        <v>48</v>
      </c>
      <c r="D93" s="9" t="s">
        <v>34</v>
      </c>
      <c r="E93" s="11"/>
      <c r="F93" s="12" t="s">
        <v>458</v>
      </c>
      <c r="G93" s="12"/>
      <c r="H93" s="12"/>
      <c r="I93" s="11" t="s">
        <v>36</v>
      </c>
      <c r="J93" s="11" t="s">
        <v>90</v>
      </c>
      <c r="K93" s="12" t="s">
        <v>459</v>
      </c>
      <c r="L93" s="13" t="s">
        <v>460</v>
      </c>
      <c r="M93" s="11" t="s">
        <v>40</v>
      </c>
      <c r="N93" s="27" t="s">
        <v>455</v>
      </c>
      <c r="O93" s="8" t="s">
        <v>456</v>
      </c>
      <c r="P93" s="18"/>
      <c r="Q93" s="22"/>
      <c r="R93" s="8"/>
      <c r="S93" s="8"/>
      <c r="T93" s="8"/>
      <c r="U93" s="8"/>
      <c r="V93" s="8"/>
      <c r="W93" s="8"/>
      <c r="X93" s="22"/>
      <c r="Y93" s="20" t="s">
        <v>43</v>
      </c>
      <c r="Z93" s="21" t="s">
        <v>461</v>
      </c>
      <c r="AA93" s="22" t="str">
        <f t="shared" si="1"/>
        <v>M3-NyO-6a-E-1</v>
      </c>
      <c r="AB93" s="20" t="s">
        <v>45</v>
      </c>
      <c r="AC93" s="24"/>
      <c r="AD93" s="9" t="s">
        <v>46</v>
      </c>
      <c r="AE93" s="9"/>
    </row>
    <row r="94" ht="112.5" customHeight="1">
      <c r="A94" s="9" t="s">
        <v>450</v>
      </c>
      <c r="B94" s="8" t="s">
        <v>451</v>
      </c>
      <c r="C94" s="9" t="s">
        <v>66</v>
      </c>
      <c r="D94" s="9" t="s">
        <v>34</v>
      </c>
      <c r="E94" s="11"/>
      <c r="F94" s="13" t="s">
        <v>462</v>
      </c>
      <c r="G94" s="13"/>
      <c r="H94" s="12"/>
      <c r="I94" s="11" t="s">
        <v>36</v>
      </c>
      <c r="J94" s="11" t="s">
        <v>90</v>
      </c>
      <c r="K94" s="12" t="s">
        <v>463</v>
      </c>
      <c r="L94" s="13" t="s">
        <v>460</v>
      </c>
      <c r="M94" s="11" t="s">
        <v>40</v>
      </c>
      <c r="N94" s="27" t="s">
        <v>455</v>
      </c>
      <c r="O94" s="8" t="s">
        <v>456</v>
      </c>
      <c r="P94" s="18"/>
      <c r="Q94" s="20"/>
      <c r="R94" s="8"/>
      <c r="S94" s="8"/>
      <c r="T94" s="27"/>
      <c r="U94" s="27"/>
      <c r="V94" s="8"/>
      <c r="W94" s="8"/>
      <c r="X94" s="20"/>
      <c r="Y94" s="20" t="s">
        <v>43</v>
      </c>
      <c r="Z94" s="21" t="s">
        <v>464</v>
      </c>
      <c r="AA94" s="22" t="str">
        <f t="shared" si="1"/>
        <v>M3-NyO-6a-A-1</v>
      </c>
      <c r="AB94" s="20" t="s">
        <v>45</v>
      </c>
      <c r="AC94" s="24"/>
      <c r="AD94" s="9" t="s">
        <v>46</v>
      </c>
      <c r="AE94" s="9"/>
    </row>
    <row r="95" ht="112.5" customHeight="1">
      <c r="A95" s="9" t="s">
        <v>450</v>
      </c>
      <c r="B95" s="8" t="s">
        <v>451</v>
      </c>
      <c r="C95" s="9" t="s">
        <v>66</v>
      </c>
      <c r="D95" s="9" t="s">
        <v>34</v>
      </c>
      <c r="E95" s="11"/>
      <c r="F95" s="13" t="s">
        <v>465</v>
      </c>
      <c r="G95" s="13"/>
      <c r="H95" s="12"/>
      <c r="I95" s="11" t="s">
        <v>36</v>
      </c>
      <c r="J95" s="11" t="s">
        <v>90</v>
      </c>
      <c r="K95" s="13" t="s">
        <v>466</v>
      </c>
      <c r="L95" s="13" t="s">
        <v>460</v>
      </c>
      <c r="M95" s="11" t="s">
        <v>40</v>
      </c>
      <c r="N95" s="27" t="s">
        <v>455</v>
      </c>
      <c r="O95" s="8" t="s">
        <v>456</v>
      </c>
      <c r="P95" s="18"/>
      <c r="Q95" s="22"/>
      <c r="R95" s="8"/>
      <c r="S95" s="8"/>
      <c r="T95" s="8"/>
      <c r="U95" s="18"/>
      <c r="V95" s="8"/>
      <c r="W95" s="8"/>
      <c r="X95" s="22"/>
      <c r="Y95" s="20" t="s">
        <v>43</v>
      </c>
      <c r="Z95" s="21" t="s">
        <v>467</v>
      </c>
      <c r="AA95" s="22" t="str">
        <f t="shared" si="1"/>
        <v>M3-NyO-6a-A-2</v>
      </c>
      <c r="AB95" s="20" t="s">
        <v>45</v>
      </c>
      <c r="AC95" s="24"/>
      <c r="AD95" s="9" t="s">
        <v>46</v>
      </c>
      <c r="AE95" s="9"/>
    </row>
    <row r="96" ht="112.5" customHeight="1">
      <c r="A96" s="9" t="s">
        <v>450</v>
      </c>
      <c r="B96" s="8" t="s">
        <v>451</v>
      </c>
      <c r="C96" s="9" t="s">
        <v>66</v>
      </c>
      <c r="D96" s="9" t="s">
        <v>34</v>
      </c>
      <c r="E96" s="11"/>
      <c r="F96" s="13" t="s">
        <v>468</v>
      </c>
      <c r="G96" s="13"/>
      <c r="H96" s="12"/>
      <c r="I96" s="11" t="s">
        <v>36</v>
      </c>
      <c r="J96" s="11" t="s">
        <v>90</v>
      </c>
      <c r="K96" s="12" t="s">
        <v>469</v>
      </c>
      <c r="L96" s="13" t="s">
        <v>460</v>
      </c>
      <c r="M96" s="11" t="s">
        <v>40</v>
      </c>
      <c r="N96" s="27" t="s">
        <v>455</v>
      </c>
      <c r="O96" s="8" t="s">
        <v>456</v>
      </c>
      <c r="P96" s="18"/>
      <c r="Q96" s="22"/>
      <c r="R96" s="8"/>
      <c r="S96" s="8"/>
      <c r="T96" s="8"/>
      <c r="U96" s="8"/>
      <c r="V96" s="8"/>
      <c r="W96" s="8"/>
      <c r="X96" s="22"/>
      <c r="Y96" s="20" t="s">
        <v>43</v>
      </c>
      <c r="Z96" s="21" t="s">
        <v>470</v>
      </c>
      <c r="AA96" s="22" t="str">
        <f t="shared" si="1"/>
        <v>M3-NyO-6a-A-3</v>
      </c>
      <c r="AB96" s="20" t="s">
        <v>45</v>
      </c>
      <c r="AC96" s="24"/>
      <c r="AD96" s="9" t="s">
        <v>46</v>
      </c>
      <c r="AE96" s="9"/>
    </row>
    <row r="97" ht="112.5" customHeight="1">
      <c r="A97" s="9" t="s">
        <v>450</v>
      </c>
      <c r="B97" s="8" t="s">
        <v>451</v>
      </c>
      <c r="C97" s="9" t="s">
        <v>66</v>
      </c>
      <c r="D97" s="9" t="s">
        <v>34</v>
      </c>
      <c r="E97" s="11"/>
      <c r="F97" s="12" t="s">
        <v>471</v>
      </c>
      <c r="G97" s="12"/>
      <c r="H97" s="12"/>
      <c r="I97" s="11" t="s">
        <v>36</v>
      </c>
      <c r="J97" s="11" t="s">
        <v>90</v>
      </c>
      <c r="K97" s="12" t="s">
        <v>472</v>
      </c>
      <c r="L97" s="13" t="s">
        <v>460</v>
      </c>
      <c r="M97" s="11" t="s">
        <v>40</v>
      </c>
      <c r="N97" s="27" t="s">
        <v>455</v>
      </c>
      <c r="O97" s="8" t="s">
        <v>456</v>
      </c>
      <c r="P97" s="18"/>
      <c r="Q97" s="22"/>
      <c r="R97" s="8"/>
      <c r="S97" s="8"/>
      <c r="T97" s="8"/>
      <c r="U97" s="8"/>
      <c r="V97" s="8"/>
      <c r="W97" s="8"/>
      <c r="X97" s="22"/>
      <c r="Y97" s="20" t="s">
        <v>43</v>
      </c>
      <c r="Z97" s="21" t="s">
        <v>473</v>
      </c>
      <c r="AA97" s="22" t="str">
        <f t="shared" si="1"/>
        <v>M3-NyO-6a-A-4</v>
      </c>
      <c r="AB97" s="20" t="s">
        <v>45</v>
      </c>
      <c r="AC97" s="24"/>
      <c r="AD97" s="9" t="s">
        <v>46</v>
      </c>
      <c r="AE97" s="9"/>
    </row>
    <row r="98" ht="112.5" customHeight="1">
      <c r="A98" s="9" t="s">
        <v>450</v>
      </c>
      <c r="B98" s="8" t="s">
        <v>451</v>
      </c>
      <c r="C98" s="9" t="s">
        <v>66</v>
      </c>
      <c r="D98" s="9" t="s">
        <v>34</v>
      </c>
      <c r="E98" s="11"/>
      <c r="F98" s="13" t="s">
        <v>474</v>
      </c>
      <c r="G98" s="13"/>
      <c r="H98" s="12"/>
      <c r="I98" s="11" t="s">
        <v>36</v>
      </c>
      <c r="J98" s="11" t="s">
        <v>90</v>
      </c>
      <c r="K98" s="12" t="s">
        <v>463</v>
      </c>
      <c r="L98" s="13" t="s">
        <v>460</v>
      </c>
      <c r="M98" s="11" t="s">
        <v>40</v>
      </c>
      <c r="N98" s="27" t="s">
        <v>455</v>
      </c>
      <c r="O98" s="8" t="s">
        <v>456</v>
      </c>
      <c r="P98" s="18"/>
      <c r="Q98" s="22"/>
      <c r="R98" s="8"/>
      <c r="S98" s="8"/>
      <c r="T98" s="18"/>
      <c r="U98" s="18"/>
      <c r="V98" s="8"/>
      <c r="W98" s="8"/>
      <c r="X98" s="22"/>
      <c r="Y98" s="20" t="s">
        <v>43</v>
      </c>
      <c r="Z98" s="21" t="s">
        <v>475</v>
      </c>
      <c r="AA98" s="22" t="str">
        <f t="shared" si="1"/>
        <v>M3-NyO-6a-A-5</v>
      </c>
      <c r="AB98" s="20" t="s">
        <v>45</v>
      </c>
      <c r="AC98" s="24"/>
      <c r="AD98" s="9" t="s">
        <v>46</v>
      </c>
      <c r="AE98" s="9"/>
    </row>
    <row r="99" ht="112.5" customHeight="1">
      <c r="A99" s="9" t="s">
        <v>476</v>
      </c>
      <c r="B99" s="8" t="s">
        <v>477</v>
      </c>
      <c r="C99" s="9" t="s">
        <v>33</v>
      </c>
      <c r="D99" s="9" t="s">
        <v>34</v>
      </c>
      <c r="E99" s="11"/>
      <c r="F99" s="13" t="s">
        <v>478</v>
      </c>
      <c r="G99" s="13"/>
      <c r="H99" s="12"/>
      <c r="I99" s="22" t="s">
        <v>36</v>
      </c>
      <c r="J99" s="22" t="s">
        <v>37</v>
      </c>
      <c r="K99" s="12" t="s">
        <v>479</v>
      </c>
      <c r="L99" s="13" t="s">
        <v>480</v>
      </c>
      <c r="M99" s="11" t="s">
        <v>40</v>
      </c>
      <c r="N99" s="8" t="s">
        <v>481</v>
      </c>
      <c r="O99" s="8" t="s">
        <v>482</v>
      </c>
      <c r="P99" s="8"/>
      <c r="Q99" s="22"/>
      <c r="R99" s="18"/>
      <c r="S99" s="18"/>
      <c r="T99" s="18"/>
      <c r="U99" s="18"/>
      <c r="V99" s="18"/>
      <c r="W99" s="18"/>
      <c r="X99" s="19"/>
      <c r="Y99" s="20" t="s">
        <v>43</v>
      </c>
      <c r="Z99" s="21" t="s">
        <v>483</v>
      </c>
      <c r="AA99" s="22" t="str">
        <f t="shared" si="1"/>
        <v>M3-NyO-6b-I-1</v>
      </c>
      <c r="AB99" s="20" t="s">
        <v>45</v>
      </c>
      <c r="AC99" s="24"/>
      <c r="AD99" s="9" t="s">
        <v>46</v>
      </c>
      <c r="AE99" s="9"/>
    </row>
    <row r="100" ht="112.5" customHeight="1">
      <c r="A100" s="9" t="s">
        <v>476</v>
      </c>
      <c r="B100" s="8" t="s">
        <v>477</v>
      </c>
      <c r="C100" s="9" t="s">
        <v>48</v>
      </c>
      <c r="D100" s="9" t="s">
        <v>34</v>
      </c>
      <c r="E100" s="11"/>
      <c r="F100" s="12" t="s">
        <v>484</v>
      </c>
      <c r="G100" s="12"/>
      <c r="H100" s="12"/>
      <c r="I100" s="22" t="s">
        <v>36</v>
      </c>
      <c r="J100" s="22" t="s">
        <v>50</v>
      </c>
      <c r="K100" s="12" t="s">
        <v>485</v>
      </c>
      <c r="L100" s="13" t="s">
        <v>486</v>
      </c>
      <c r="M100" s="11" t="s">
        <v>40</v>
      </c>
      <c r="N100" s="8" t="s">
        <v>481</v>
      </c>
      <c r="O100" s="8" t="s">
        <v>482</v>
      </c>
      <c r="P100" s="18"/>
      <c r="Q100" s="22"/>
      <c r="R100" s="18"/>
      <c r="S100" s="18"/>
      <c r="T100" s="18"/>
      <c r="U100" s="18"/>
      <c r="V100" s="18"/>
      <c r="W100" s="18"/>
      <c r="X100" s="22"/>
      <c r="Y100" s="20" t="s">
        <v>43</v>
      </c>
      <c r="Z100" s="21" t="s">
        <v>487</v>
      </c>
      <c r="AA100" s="22" t="str">
        <f t="shared" si="1"/>
        <v>M3-NyO-6b-E-1</v>
      </c>
      <c r="AB100" s="20" t="s">
        <v>45</v>
      </c>
      <c r="AC100" s="24"/>
      <c r="AD100" s="9" t="s">
        <v>46</v>
      </c>
      <c r="AE100" s="9"/>
    </row>
    <row r="101" ht="112.5" customHeight="1">
      <c r="A101" s="9" t="s">
        <v>476</v>
      </c>
      <c r="B101" s="8" t="s">
        <v>477</v>
      </c>
      <c r="C101" s="9" t="s">
        <v>66</v>
      </c>
      <c r="D101" s="10" t="s">
        <v>34</v>
      </c>
      <c r="E101" s="11"/>
      <c r="F101" s="44" t="s">
        <v>488</v>
      </c>
      <c r="G101" s="44"/>
      <c r="H101" s="12"/>
      <c r="I101" s="11" t="s">
        <v>36</v>
      </c>
      <c r="J101" s="11" t="s">
        <v>50</v>
      </c>
      <c r="K101" s="43" t="s">
        <v>489</v>
      </c>
      <c r="L101" s="13" t="s">
        <v>486</v>
      </c>
      <c r="M101" s="14" t="s">
        <v>40</v>
      </c>
      <c r="N101" s="15" t="s">
        <v>490</v>
      </c>
      <c r="O101" s="15" t="s">
        <v>491</v>
      </c>
      <c r="P101" s="18"/>
      <c r="Q101" s="22"/>
      <c r="R101" s="18"/>
      <c r="S101" s="18"/>
      <c r="T101" s="18"/>
      <c r="U101" s="18"/>
      <c r="V101" s="18"/>
      <c r="W101" s="18"/>
      <c r="X101" s="22"/>
      <c r="Y101" s="20" t="s">
        <v>43</v>
      </c>
      <c r="Z101" s="21" t="s">
        <v>492</v>
      </c>
      <c r="AA101" s="22" t="str">
        <f t="shared" si="1"/>
        <v>M3-NyO-6b-A-1</v>
      </c>
      <c r="AB101" s="20" t="s">
        <v>45</v>
      </c>
      <c r="AC101" s="24"/>
      <c r="AD101" s="9" t="s">
        <v>46</v>
      </c>
      <c r="AE101" s="9"/>
    </row>
    <row r="102" ht="112.5" customHeight="1">
      <c r="A102" s="9" t="s">
        <v>476</v>
      </c>
      <c r="B102" s="8" t="s">
        <v>477</v>
      </c>
      <c r="C102" s="9" t="s">
        <v>66</v>
      </c>
      <c r="D102" s="10" t="s">
        <v>34</v>
      </c>
      <c r="E102" s="11"/>
      <c r="F102" s="43" t="s">
        <v>493</v>
      </c>
      <c r="G102" s="43"/>
      <c r="H102" s="12"/>
      <c r="I102" s="11" t="s">
        <v>36</v>
      </c>
      <c r="J102" s="11" t="s">
        <v>50</v>
      </c>
      <c r="K102" s="44" t="s">
        <v>494</v>
      </c>
      <c r="L102" s="13" t="s">
        <v>486</v>
      </c>
      <c r="M102" s="14" t="s">
        <v>40</v>
      </c>
      <c r="N102" s="15" t="s">
        <v>490</v>
      </c>
      <c r="O102" s="15" t="s">
        <v>495</v>
      </c>
      <c r="P102" s="18"/>
      <c r="Q102" s="22"/>
      <c r="R102" s="18"/>
      <c r="S102" s="18"/>
      <c r="T102" s="18"/>
      <c r="U102" s="18"/>
      <c r="V102" s="18"/>
      <c r="W102" s="18"/>
      <c r="X102" s="22"/>
      <c r="Y102" s="20" t="s">
        <v>43</v>
      </c>
      <c r="Z102" s="21" t="s">
        <v>496</v>
      </c>
      <c r="AA102" s="22" t="str">
        <f t="shared" si="1"/>
        <v>M3-NyO-6b-A-2</v>
      </c>
      <c r="AB102" s="20" t="s">
        <v>45</v>
      </c>
      <c r="AC102" s="24"/>
      <c r="AD102" s="9" t="s">
        <v>46</v>
      </c>
      <c r="AE102" s="9"/>
    </row>
    <row r="103" ht="112.5" customHeight="1">
      <c r="A103" s="9" t="s">
        <v>476</v>
      </c>
      <c r="B103" s="8" t="s">
        <v>477</v>
      </c>
      <c r="C103" s="9" t="s">
        <v>66</v>
      </c>
      <c r="D103" s="10" t="s">
        <v>34</v>
      </c>
      <c r="E103" s="11"/>
      <c r="F103" s="44" t="s">
        <v>497</v>
      </c>
      <c r="G103" s="44"/>
      <c r="H103" s="44"/>
      <c r="I103" s="14" t="s">
        <v>36</v>
      </c>
      <c r="J103" s="14" t="s">
        <v>50</v>
      </c>
      <c r="K103" s="44" t="s">
        <v>498</v>
      </c>
      <c r="L103" s="43" t="s">
        <v>486</v>
      </c>
      <c r="M103" s="14" t="s">
        <v>40</v>
      </c>
      <c r="N103" s="15" t="s">
        <v>490</v>
      </c>
      <c r="O103" s="16" t="s">
        <v>499</v>
      </c>
      <c r="P103" s="18"/>
      <c r="Q103" s="22"/>
      <c r="R103" s="18"/>
      <c r="S103" s="18"/>
      <c r="T103" s="18"/>
      <c r="U103" s="18"/>
      <c r="V103" s="18"/>
      <c r="W103" s="18"/>
      <c r="X103" s="22"/>
      <c r="Y103" s="20" t="s">
        <v>43</v>
      </c>
      <c r="Z103" s="21" t="s">
        <v>500</v>
      </c>
      <c r="AA103" s="22" t="str">
        <f t="shared" si="1"/>
        <v>M3-NyO-6b-A-3</v>
      </c>
      <c r="AB103" s="20" t="s">
        <v>45</v>
      </c>
      <c r="AC103" s="24"/>
      <c r="AD103" s="9" t="s">
        <v>46</v>
      </c>
      <c r="AE103" s="9"/>
    </row>
    <row r="104" ht="112.5" customHeight="1">
      <c r="A104" s="9" t="s">
        <v>476</v>
      </c>
      <c r="B104" s="8" t="s">
        <v>477</v>
      </c>
      <c r="C104" s="9" t="s">
        <v>66</v>
      </c>
      <c r="D104" s="10" t="s">
        <v>34</v>
      </c>
      <c r="E104" s="11"/>
      <c r="F104" s="12" t="s">
        <v>501</v>
      </c>
      <c r="G104" s="12"/>
      <c r="H104" s="44"/>
      <c r="I104" s="14" t="s">
        <v>36</v>
      </c>
      <c r="J104" s="14" t="s">
        <v>50</v>
      </c>
      <c r="K104" s="43" t="s">
        <v>502</v>
      </c>
      <c r="L104" s="43" t="s">
        <v>486</v>
      </c>
      <c r="M104" s="14" t="s">
        <v>40</v>
      </c>
      <c r="N104" s="15" t="s">
        <v>490</v>
      </c>
      <c r="O104" s="16" t="s">
        <v>499</v>
      </c>
      <c r="P104" s="18"/>
      <c r="Q104" s="22"/>
      <c r="R104" s="18"/>
      <c r="S104" s="18"/>
      <c r="T104" s="18"/>
      <c r="U104" s="18"/>
      <c r="V104" s="18"/>
      <c r="W104" s="18"/>
      <c r="X104" s="22"/>
      <c r="Y104" s="20" t="s">
        <v>43</v>
      </c>
      <c r="Z104" s="21" t="s">
        <v>503</v>
      </c>
      <c r="AA104" s="22" t="str">
        <f t="shared" si="1"/>
        <v>M3-NyO-6b-A-4</v>
      </c>
      <c r="AB104" s="20" t="s">
        <v>45</v>
      </c>
      <c r="AC104" s="24"/>
      <c r="AD104" s="9" t="s">
        <v>46</v>
      </c>
      <c r="AE104" s="9"/>
    </row>
    <row r="105" ht="112.5" customHeight="1">
      <c r="A105" s="9" t="s">
        <v>476</v>
      </c>
      <c r="B105" s="8" t="s">
        <v>477</v>
      </c>
      <c r="C105" s="9" t="s">
        <v>66</v>
      </c>
      <c r="D105" s="10" t="s">
        <v>34</v>
      </c>
      <c r="E105" s="11"/>
      <c r="F105" s="44" t="s">
        <v>504</v>
      </c>
      <c r="G105" s="44"/>
      <c r="H105" s="44"/>
      <c r="I105" s="14" t="s">
        <v>36</v>
      </c>
      <c r="J105" s="14" t="s">
        <v>50</v>
      </c>
      <c r="K105" s="43" t="s">
        <v>505</v>
      </c>
      <c r="L105" s="43" t="s">
        <v>486</v>
      </c>
      <c r="M105" s="14" t="s">
        <v>40</v>
      </c>
      <c r="N105" s="15" t="s">
        <v>490</v>
      </c>
      <c r="O105" s="32" t="s">
        <v>499</v>
      </c>
      <c r="P105" s="8"/>
      <c r="Q105" s="20"/>
      <c r="R105" s="8"/>
      <c r="S105" s="8"/>
      <c r="T105" s="8"/>
      <c r="U105" s="8"/>
      <c r="V105" s="8"/>
      <c r="W105" s="8"/>
      <c r="X105" s="20"/>
      <c r="Y105" s="20" t="s">
        <v>43</v>
      </c>
      <c r="Z105" s="21" t="s">
        <v>506</v>
      </c>
      <c r="AA105" s="22" t="str">
        <f t="shared" si="1"/>
        <v>M3-NyO-6b-A-5</v>
      </c>
      <c r="AB105" s="20" t="s">
        <v>45</v>
      </c>
      <c r="AC105" s="24"/>
      <c r="AD105" s="9" t="s">
        <v>46</v>
      </c>
      <c r="AE105" s="9"/>
    </row>
    <row r="106" ht="112.5" customHeight="1">
      <c r="A106" s="24" t="s">
        <v>507</v>
      </c>
      <c r="B106" s="23" t="s">
        <v>508</v>
      </c>
      <c r="C106" s="24" t="s">
        <v>33</v>
      </c>
      <c r="D106" s="10" t="s">
        <v>34</v>
      </c>
      <c r="E106" s="11"/>
      <c r="F106" s="34" t="s">
        <v>509</v>
      </c>
      <c r="G106" s="34"/>
      <c r="H106" s="34"/>
      <c r="I106" s="26" t="s">
        <v>510</v>
      </c>
      <c r="J106" s="26" t="s">
        <v>37</v>
      </c>
      <c r="K106" s="35" t="s">
        <v>511</v>
      </c>
      <c r="L106" s="34" t="s">
        <v>512</v>
      </c>
      <c r="M106" s="26" t="s">
        <v>40</v>
      </c>
      <c r="N106" s="25" t="s">
        <v>513</v>
      </c>
      <c r="O106" s="23" t="s">
        <v>514</v>
      </c>
      <c r="P106" s="25" t="s">
        <v>515</v>
      </c>
      <c r="Q106" s="20"/>
      <c r="R106" s="8"/>
      <c r="S106" s="8"/>
      <c r="T106" s="8"/>
      <c r="U106" s="8"/>
      <c r="V106" s="8"/>
      <c r="W106" s="8"/>
      <c r="X106" s="20"/>
      <c r="Y106" s="20" t="s">
        <v>43</v>
      </c>
      <c r="Z106" s="21" t="s">
        <v>516</v>
      </c>
      <c r="AA106" s="22" t="str">
        <f t="shared" si="1"/>
        <v>M3-NyO-31a-I-1</v>
      </c>
      <c r="AB106" s="20" t="s">
        <v>45</v>
      </c>
      <c r="AC106" s="24"/>
      <c r="AD106" s="9" t="s">
        <v>46</v>
      </c>
      <c r="AE106" s="9" t="s">
        <v>47</v>
      </c>
    </row>
    <row r="107" ht="112.5" customHeight="1">
      <c r="A107" s="24" t="s">
        <v>507</v>
      </c>
      <c r="B107" s="23" t="s">
        <v>508</v>
      </c>
      <c r="C107" s="24" t="s">
        <v>48</v>
      </c>
      <c r="D107" s="10" t="s">
        <v>34</v>
      </c>
      <c r="E107" s="11"/>
      <c r="F107" s="34" t="s">
        <v>517</v>
      </c>
      <c r="G107" s="34"/>
      <c r="H107" s="34"/>
      <c r="I107" s="26" t="s">
        <v>510</v>
      </c>
      <c r="J107" s="26" t="s">
        <v>154</v>
      </c>
      <c r="K107" s="35" t="s">
        <v>518</v>
      </c>
      <c r="L107" s="34" t="s">
        <v>519</v>
      </c>
      <c r="M107" s="26" t="s">
        <v>40</v>
      </c>
      <c r="N107" s="25" t="s">
        <v>513</v>
      </c>
      <c r="O107" s="23" t="s">
        <v>520</v>
      </c>
      <c r="P107" s="25" t="s">
        <v>515</v>
      </c>
      <c r="Q107" s="20"/>
      <c r="R107" s="8"/>
      <c r="S107" s="8"/>
      <c r="T107" s="8"/>
      <c r="U107" s="8"/>
      <c r="V107" s="8"/>
      <c r="W107" s="8"/>
      <c r="X107" s="20"/>
      <c r="Y107" s="20" t="s">
        <v>43</v>
      </c>
      <c r="Z107" s="21" t="s">
        <v>521</v>
      </c>
      <c r="AA107" s="22" t="str">
        <f t="shared" si="1"/>
        <v>M3-NyO-31a-E-1</v>
      </c>
      <c r="AB107" s="20" t="s">
        <v>45</v>
      </c>
      <c r="AC107" s="24"/>
      <c r="AD107" s="9" t="s">
        <v>46</v>
      </c>
      <c r="AE107" s="9" t="s">
        <v>47</v>
      </c>
    </row>
    <row r="108" ht="112.5" customHeight="1">
      <c r="A108" s="24" t="s">
        <v>507</v>
      </c>
      <c r="B108" s="23" t="s">
        <v>508</v>
      </c>
      <c r="C108" s="24" t="s">
        <v>66</v>
      </c>
      <c r="D108" s="10" t="s">
        <v>34</v>
      </c>
      <c r="E108" s="11"/>
      <c r="F108" s="35" t="s">
        <v>522</v>
      </c>
      <c r="G108" s="35"/>
      <c r="H108" s="34"/>
      <c r="I108" s="26" t="s">
        <v>510</v>
      </c>
      <c r="J108" s="26" t="s">
        <v>154</v>
      </c>
      <c r="K108" s="35" t="s">
        <v>518</v>
      </c>
      <c r="L108" s="34" t="s">
        <v>519</v>
      </c>
      <c r="M108" s="26" t="s">
        <v>40</v>
      </c>
      <c r="N108" s="25" t="s">
        <v>513</v>
      </c>
      <c r="O108" s="23" t="s">
        <v>520</v>
      </c>
      <c r="P108" s="25" t="s">
        <v>515</v>
      </c>
      <c r="Q108" s="20"/>
      <c r="R108" s="8"/>
      <c r="S108" s="8"/>
      <c r="T108" s="8"/>
      <c r="U108" s="8"/>
      <c r="V108" s="8"/>
      <c r="W108" s="8"/>
      <c r="X108" s="20"/>
      <c r="Y108" s="20" t="s">
        <v>43</v>
      </c>
      <c r="Z108" s="21" t="s">
        <v>523</v>
      </c>
      <c r="AA108" s="22" t="str">
        <f t="shared" si="1"/>
        <v>M3-NyO-31a-A-1</v>
      </c>
      <c r="AB108" s="20" t="s">
        <v>45</v>
      </c>
      <c r="AC108" s="24"/>
      <c r="AD108" s="9" t="s">
        <v>46</v>
      </c>
      <c r="AE108" s="9" t="s">
        <v>47</v>
      </c>
    </row>
    <row r="109" ht="112.5" customHeight="1">
      <c r="A109" s="24" t="s">
        <v>507</v>
      </c>
      <c r="B109" s="23" t="s">
        <v>508</v>
      </c>
      <c r="C109" s="24" t="s">
        <v>66</v>
      </c>
      <c r="D109" s="10" t="s">
        <v>34</v>
      </c>
      <c r="E109" s="11"/>
      <c r="F109" s="35" t="s">
        <v>524</v>
      </c>
      <c r="G109" s="35"/>
      <c r="H109" s="34"/>
      <c r="I109" s="26" t="s">
        <v>510</v>
      </c>
      <c r="J109" s="26" t="s">
        <v>154</v>
      </c>
      <c r="K109" s="34" t="s">
        <v>525</v>
      </c>
      <c r="L109" s="34" t="s">
        <v>519</v>
      </c>
      <c r="M109" s="26" t="s">
        <v>40</v>
      </c>
      <c r="N109" s="23" t="s">
        <v>526</v>
      </c>
      <c r="O109" s="23" t="s">
        <v>527</v>
      </c>
      <c r="P109" s="25" t="s">
        <v>515</v>
      </c>
      <c r="Q109" s="20"/>
      <c r="R109" s="8"/>
      <c r="S109" s="8"/>
      <c r="T109" s="8"/>
      <c r="U109" s="8"/>
      <c r="V109" s="8"/>
      <c r="W109" s="8"/>
      <c r="X109" s="20"/>
      <c r="Y109" s="20" t="s">
        <v>43</v>
      </c>
      <c r="Z109" s="21" t="s">
        <v>528</v>
      </c>
      <c r="AA109" s="22" t="str">
        <f t="shared" si="1"/>
        <v>M3-NyO-31a-A-2</v>
      </c>
      <c r="AB109" s="20" t="s">
        <v>45</v>
      </c>
      <c r="AC109" s="24"/>
      <c r="AD109" s="9" t="s">
        <v>46</v>
      </c>
      <c r="AE109" s="9" t="s">
        <v>47</v>
      </c>
    </row>
    <row r="110" ht="112.5" customHeight="1">
      <c r="A110" s="24" t="s">
        <v>507</v>
      </c>
      <c r="B110" s="23" t="s">
        <v>508</v>
      </c>
      <c r="C110" s="24" t="s">
        <v>66</v>
      </c>
      <c r="D110" s="10" t="s">
        <v>34</v>
      </c>
      <c r="E110" s="11"/>
      <c r="F110" s="34" t="s">
        <v>529</v>
      </c>
      <c r="G110" s="34"/>
      <c r="H110" s="34"/>
      <c r="I110" s="26" t="s">
        <v>510</v>
      </c>
      <c r="J110" s="26" t="s">
        <v>154</v>
      </c>
      <c r="K110" s="52" t="s">
        <v>530</v>
      </c>
      <c r="L110" s="34" t="s">
        <v>519</v>
      </c>
      <c r="M110" s="26" t="s">
        <v>40</v>
      </c>
      <c r="N110" s="23" t="s">
        <v>526</v>
      </c>
      <c r="O110" s="23" t="s">
        <v>527</v>
      </c>
      <c r="P110" s="25" t="s">
        <v>515</v>
      </c>
      <c r="Q110" s="20"/>
      <c r="R110" s="8"/>
      <c r="S110" s="8"/>
      <c r="T110" s="8"/>
      <c r="U110" s="8"/>
      <c r="V110" s="8"/>
      <c r="W110" s="8"/>
      <c r="X110" s="20"/>
      <c r="Y110" s="20" t="s">
        <v>43</v>
      </c>
      <c r="Z110" s="21" t="s">
        <v>531</v>
      </c>
      <c r="AA110" s="22" t="str">
        <f t="shared" si="1"/>
        <v>M3-NyO-31a-A-3</v>
      </c>
      <c r="AB110" s="20" t="s">
        <v>45</v>
      </c>
      <c r="AC110" s="24"/>
      <c r="AD110" s="9" t="s">
        <v>46</v>
      </c>
      <c r="AE110" s="9" t="s">
        <v>47</v>
      </c>
    </row>
    <row r="111" ht="112.5" customHeight="1">
      <c r="A111" s="24" t="s">
        <v>532</v>
      </c>
      <c r="B111" s="25" t="s">
        <v>533</v>
      </c>
      <c r="C111" s="9" t="s">
        <v>33</v>
      </c>
      <c r="D111" s="10" t="s">
        <v>34</v>
      </c>
      <c r="E111" s="11"/>
      <c r="F111" s="55" t="s">
        <v>534</v>
      </c>
      <c r="G111" s="56"/>
      <c r="H111" s="34"/>
      <c r="I111" s="57" t="s">
        <v>535</v>
      </c>
      <c r="J111" s="57" t="s">
        <v>307</v>
      </c>
      <c r="K111" s="35" t="s">
        <v>536</v>
      </c>
      <c r="L111" s="58" t="s">
        <v>537</v>
      </c>
      <c r="M111" s="57" t="s">
        <v>40</v>
      </c>
      <c r="N111" s="35" t="s">
        <v>538</v>
      </c>
      <c r="O111" s="59" t="s">
        <v>539</v>
      </c>
      <c r="P111" s="25"/>
      <c r="Q111" s="20"/>
      <c r="R111" s="8"/>
      <c r="S111" s="8"/>
      <c r="T111" s="8"/>
      <c r="U111" s="8"/>
      <c r="V111" s="8"/>
      <c r="W111" s="8"/>
      <c r="X111" s="20"/>
      <c r="Y111" s="20" t="s">
        <v>43</v>
      </c>
      <c r="Z111" s="23" t="s">
        <v>540</v>
      </c>
      <c r="AA111" s="22" t="str">
        <f t="shared" si="1"/>
        <v>M3-NyO-31b-I-1</v>
      </c>
      <c r="AB111" s="20"/>
      <c r="AC111" s="24"/>
      <c r="AD111" s="9" t="s">
        <v>46</v>
      </c>
      <c r="AE111" s="9" t="s">
        <v>47</v>
      </c>
    </row>
    <row r="112" ht="112.5" customHeight="1">
      <c r="A112" s="24" t="s">
        <v>532</v>
      </c>
      <c r="B112" s="25" t="s">
        <v>533</v>
      </c>
      <c r="C112" s="9" t="s">
        <v>48</v>
      </c>
      <c r="D112" s="10" t="s">
        <v>34</v>
      </c>
      <c r="E112" s="11"/>
      <c r="F112" s="60" t="s">
        <v>541</v>
      </c>
      <c r="G112" s="35" t="s">
        <v>542</v>
      </c>
      <c r="H112" s="34"/>
      <c r="I112" s="26" t="s">
        <v>535</v>
      </c>
      <c r="J112" s="26" t="s">
        <v>154</v>
      </c>
      <c r="K112" s="35" t="s">
        <v>543</v>
      </c>
      <c r="L112" s="34" t="s">
        <v>544</v>
      </c>
      <c r="M112" s="26" t="s">
        <v>40</v>
      </c>
      <c r="N112" s="35" t="s">
        <v>538</v>
      </c>
      <c r="O112" s="59" t="s">
        <v>545</v>
      </c>
      <c r="P112" s="25"/>
      <c r="Q112" s="20"/>
      <c r="R112" s="8"/>
      <c r="S112" s="8"/>
      <c r="T112" s="8"/>
      <c r="U112" s="8"/>
      <c r="V112" s="8"/>
      <c r="W112" s="8"/>
      <c r="X112" s="20"/>
      <c r="Y112" s="20" t="s">
        <v>43</v>
      </c>
      <c r="Z112" s="21" t="s">
        <v>546</v>
      </c>
      <c r="AA112" s="22" t="str">
        <f t="shared" si="1"/>
        <v>M3-NyO-31b-E-1</v>
      </c>
      <c r="AB112" s="20"/>
      <c r="AC112" s="24"/>
      <c r="AD112" s="9" t="s">
        <v>46</v>
      </c>
      <c r="AE112" s="9" t="s">
        <v>47</v>
      </c>
    </row>
    <row r="113" ht="112.5" customHeight="1">
      <c r="A113" s="24" t="s">
        <v>532</v>
      </c>
      <c r="B113" s="25" t="s">
        <v>533</v>
      </c>
      <c r="C113" s="9" t="s">
        <v>66</v>
      </c>
      <c r="D113" s="10" t="s">
        <v>34</v>
      </c>
      <c r="E113" s="11"/>
      <c r="F113" s="61" t="s">
        <v>547</v>
      </c>
      <c r="G113" s="35" t="s">
        <v>548</v>
      </c>
      <c r="H113" s="34"/>
      <c r="I113" s="26" t="s">
        <v>535</v>
      </c>
      <c r="J113" s="26" t="s">
        <v>154</v>
      </c>
      <c r="K113" s="35" t="s">
        <v>543</v>
      </c>
      <c r="L113" s="34" t="s">
        <v>544</v>
      </c>
      <c r="M113" s="26" t="s">
        <v>40</v>
      </c>
      <c r="N113" s="35" t="s">
        <v>538</v>
      </c>
      <c r="O113" s="59" t="s">
        <v>549</v>
      </c>
      <c r="P113" s="25"/>
      <c r="Q113" s="20"/>
      <c r="R113" s="8"/>
      <c r="S113" s="8"/>
      <c r="T113" s="8"/>
      <c r="U113" s="8"/>
      <c r="V113" s="8"/>
      <c r="W113" s="8"/>
      <c r="X113" s="20"/>
      <c r="Y113" s="20" t="s">
        <v>43</v>
      </c>
      <c r="Z113" s="21" t="s">
        <v>550</v>
      </c>
      <c r="AA113" s="22" t="str">
        <f t="shared" si="1"/>
        <v>M3-NyO-31b-A-1</v>
      </c>
      <c r="AB113" s="20"/>
      <c r="AC113" s="24"/>
      <c r="AD113" s="9" t="s">
        <v>46</v>
      </c>
      <c r="AE113" s="9" t="s">
        <v>47</v>
      </c>
    </row>
    <row r="114" ht="112.5" customHeight="1">
      <c r="A114" s="24" t="s">
        <v>532</v>
      </c>
      <c r="B114" s="25" t="s">
        <v>533</v>
      </c>
      <c r="C114" s="9" t="s">
        <v>66</v>
      </c>
      <c r="D114" s="10" t="s">
        <v>34</v>
      </c>
      <c r="E114" s="11"/>
      <c r="F114" s="60" t="s">
        <v>551</v>
      </c>
      <c r="G114" s="35" t="s">
        <v>552</v>
      </c>
      <c r="H114" s="34"/>
      <c r="I114" s="26" t="s">
        <v>535</v>
      </c>
      <c r="J114" s="26" t="s">
        <v>154</v>
      </c>
      <c r="K114" s="35" t="s">
        <v>543</v>
      </c>
      <c r="L114" s="34" t="s">
        <v>544</v>
      </c>
      <c r="M114" s="26" t="s">
        <v>40</v>
      </c>
      <c r="N114" s="34" t="s">
        <v>553</v>
      </c>
      <c r="O114" s="62" t="s">
        <v>554</v>
      </c>
      <c r="P114" s="25"/>
      <c r="Q114" s="20"/>
      <c r="R114" s="8"/>
      <c r="S114" s="8"/>
      <c r="T114" s="8"/>
      <c r="U114" s="8"/>
      <c r="V114" s="8"/>
      <c r="W114" s="8"/>
      <c r="X114" s="20"/>
      <c r="Y114" s="20" t="s">
        <v>43</v>
      </c>
      <c r="Z114" s="21" t="s">
        <v>555</v>
      </c>
      <c r="AA114" s="22" t="str">
        <f t="shared" si="1"/>
        <v>M3-NyO-31b-A-2</v>
      </c>
      <c r="AB114" s="20"/>
      <c r="AC114" s="24"/>
      <c r="AD114" s="9" t="s">
        <v>46</v>
      </c>
      <c r="AE114" s="9" t="s">
        <v>47</v>
      </c>
    </row>
    <row r="115" ht="112.5" customHeight="1">
      <c r="A115" s="24" t="s">
        <v>532</v>
      </c>
      <c r="B115" s="25" t="s">
        <v>533</v>
      </c>
      <c r="C115" s="9" t="s">
        <v>66</v>
      </c>
      <c r="D115" s="10" t="s">
        <v>34</v>
      </c>
      <c r="E115" s="11"/>
      <c r="F115" s="60" t="s">
        <v>556</v>
      </c>
      <c r="G115" s="35" t="s">
        <v>557</v>
      </c>
      <c r="H115" s="34"/>
      <c r="I115" s="26" t="s">
        <v>535</v>
      </c>
      <c r="J115" s="26" t="s">
        <v>154</v>
      </c>
      <c r="K115" s="35" t="s">
        <v>543</v>
      </c>
      <c r="L115" s="34" t="s">
        <v>544</v>
      </c>
      <c r="M115" s="26" t="s">
        <v>40</v>
      </c>
      <c r="N115" s="34" t="s">
        <v>553</v>
      </c>
      <c r="O115" s="62" t="s">
        <v>558</v>
      </c>
      <c r="P115" s="25"/>
      <c r="Q115" s="20"/>
      <c r="R115" s="8"/>
      <c r="S115" s="8"/>
      <c r="T115" s="8"/>
      <c r="U115" s="8"/>
      <c r="V115" s="8"/>
      <c r="W115" s="8"/>
      <c r="X115" s="20"/>
      <c r="Y115" s="20" t="s">
        <v>43</v>
      </c>
      <c r="Z115" s="21" t="s">
        <v>559</v>
      </c>
      <c r="AA115" s="22" t="str">
        <f t="shared" si="1"/>
        <v>M3-NyO-31b-A-3</v>
      </c>
      <c r="AB115" s="20"/>
      <c r="AC115" s="24"/>
      <c r="AD115" s="9" t="s">
        <v>46</v>
      </c>
      <c r="AE115" s="9" t="s">
        <v>47</v>
      </c>
    </row>
    <row r="116" ht="112.5" customHeight="1">
      <c r="A116" s="24" t="s">
        <v>560</v>
      </c>
      <c r="B116" s="23" t="s">
        <v>561</v>
      </c>
      <c r="C116" s="24" t="s">
        <v>33</v>
      </c>
      <c r="D116" s="10" t="s">
        <v>34</v>
      </c>
      <c r="E116" s="11"/>
      <c r="F116" s="25" t="s">
        <v>562</v>
      </c>
      <c r="G116" s="25"/>
      <c r="H116" s="25"/>
      <c r="I116" s="26" t="s">
        <v>510</v>
      </c>
      <c r="J116" s="9" t="s">
        <v>563</v>
      </c>
      <c r="K116" s="34" t="s">
        <v>564</v>
      </c>
      <c r="L116" s="34" t="s">
        <v>565</v>
      </c>
      <c r="M116" s="26" t="s">
        <v>320</v>
      </c>
      <c r="N116" s="15"/>
      <c r="O116" s="32"/>
      <c r="P116" s="8"/>
      <c r="Q116" s="20"/>
      <c r="R116" s="25"/>
      <c r="S116" s="25" t="s">
        <v>566</v>
      </c>
      <c r="T116" s="25" t="s">
        <v>567</v>
      </c>
      <c r="U116" s="25" t="s">
        <v>568</v>
      </c>
      <c r="V116" s="23" t="s">
        <v>569</v>
      </c>
      <c r="W116" s="8"/>
      <c r="X116" s="20"/>
      <c r="Y116" s="20" t="s">
        <v>43</v>
      </c>
      <c r="Z116" s="21" t="s">
        <v>570</v>
      </c>
      <c r="AA116" s="22" t="str">
        <f t="shared" si="1"/>
        <v>M3-NyO-31c-I-1</v>
      </c>
      <c r="AB116" s="20" t="s">
        <v>45</v>
      </c>
      <c r="AC116" s="24"/>
      <c r="AD116" s="9" t="s">
        <v>46</v>
      </c>
      <c r="AE116" s="9" t="s">
        <v>47</v>
      </c>
    </row>
    <row r="117" ht="112.5" customHeight="1">
      <c r="A117" s="24" t="s">
        <v>560</v>
      </c>
      <c r="B117" s="23" t="s">
        <v>561</v>
      </c>
      <c r="C117" s="24" t="s">
        <v>48</v>
      </c>
      <c r="D117" s="10" t="s">
        <v>34</v>
      </c>
      <c r="E117" s="11"/>
      <c r="F117" s="34" t="s">
        <v>562</v>
      </c>
      <c r="G117" s="34"/>
      <c r="H117" s="34"/>
      <c r="I117" s="26" t="s">
        <v>510</v>
      </c>
      <c r="J117" s="26" t="s">
        <v>154</v>
      </c>
      <c r="K117" s="34" t="s">
        <v>564</v>
      </c>
      <c r="L117" s="34" t="s">
        <v>571</v>
      </c>
      <c r="M117" s="26" t="s">
        <v>320</v>
      </c>
      <c r="N117" s="15"/>
      <c r="O117" s="32"/>
      <c r="P117" s="8"/>
      <c r="Q117" s="20"/>
      <c r="R117" s="25"/>
      <c r="S117" s="25" t="s">
        <v>566</v>
      </c>
      <c r="T117" s="25" t="s">
        <v>567</v>
      </c>
      <c r="U117" s="25" t="s">
        <v>568</v>
      </c>
      <c r="V117" s="23" t="s">
        <v>572</v>
      </c>
      <c r="W117" s="8"/>
      <c r="X117" s="20"/>
      <c r="Y117" s="20" t="s">
        <v>43</v>
      </c>
      <c r="Z117" s="21" t="s">
        <v>573</v>
      </c>
      <c r="AA117" s="22" t="str">
        <f t="shared" si="1"/>
        <v>M3-NyO-31c-E-1</v>
      </c>
      <c r="AB117" s="20" t="s">
        <v>45</v>
      </c>
      <c r="AC117" s="24"/>
      <c r="AD117" s="9" t="s">
        <v>46</v>
      </c>
      <c r="AE117" s="9" t="s">
        <v>47</v>
      </c>
    </row>
    <row r="118" ht="112.5" customHeight="1">
      <c r="A118" s="24" t="s">
        <v>560</v>
      </c>
      <c r="B118" s="23" t="s">
        <v>561</v>
      </c>
      <c r="C118" s="24" t="s">
        <v>66</v>
      </c>
      <c r="D118" s="10" t="s">
        <v>34</v>
      </c>
      <c r="E118" s="11"/>
      <c r="F118" s="35" t="s">
        <v>574</v>
      </c>
      <c r="G118" s="35"/>
      <c r="H118" s="34"/>
      <c r="I118" s="26" t="s">
        <v>510</v>
      </c>
      <c r="J118" s="26" t="s">
        <v>154</v>
      </c>
      <c r="K118" s="34" t="s">
        <v>575</v>
      </c>
      <c r="L118" s="34" t="s">
        <v>571</v>
      </c>
      <c r="M118" s="26" t="s">
        <v>320</v>
      </c>
      <c r="N118" s="15"/>
      <c r="O118" s="32"/>
      <c r="P118" s="8"/>
      <c r="Q118" s="20"/>
      <c r="R118" s="25"/>
      <c r="S118" s="25" t="s">
        <v>566</v>
      </c>
      <c r="T118" s="25" t="s">
        <v>567</v>
      </c>
      <c r="U118" s="25" t="s">
        <v>568</v>
      </c>
      <c r="V118" s="23" t="s">
        <v>572</v>
      </c>
      <c r="W118" s="8"/>
      <c r="X118" s="20"/>
      <c r="Y118" s="20" t="s">
        <v>43</v>
      </c>
      <c r="Z118" s="21" t="s">
        <v>576</v>
      </c>
      <c r="AA118" s="22" t="str">
        <f t="shared" si="1"/>
        <v>M3-NyO-31c-A-1</v>
      </c>
      <c r="AB118" s="20" t="s">
        <v>45</v>
      </c>
      <c r="AC118" s="24"/>
      <c r="AD118" s="9" t="s">
        <v>46</v>
      </c>
      <c r="AE118" s="9" t="s">
        <v>47</v>
      </c>
    </row>
    <row r="119" ht="112.5" customHeight="1">
      <c r="A119" s="24" t="s">
        <v>560</v>
      </c>
      <c r="B119" s="23" t="s">
        <v>561</v>
      </c>
      <c r="C119" s="24" t="s">
        <v>66</v>
      </c>
      <c r="D119" s="10" t="s">
        <v>34</v>
      </c>
      <c r="E119" s="11"/>
      <c r="F119" s="35" t="s">
        <v>577</v>
      </c>
      <c r="G119" s="35"/>
      <c r="H119" s="63"/>
      <c r="I119" s="26" t="s">
        <v>510</v>
      </c>
      <c r="J119" s="26" t="s">
        <v>154</v>
      </c>
      <c r="K119" s="34" t="s">
        <v>575</v>
      </c>
      <c r="L119" s="34" t="s">
        <v>571</v>
      </c>
      <c r="M119" s="26" t="s">
        <v>320</v>
      </c>
      <c r="N119" s="15"/>
      <c r="O119" s="32"/>
      <c r="P119" s="8"/>
      <c r="Q119" s="20"/>
      <c r="R119" s="25"/>
      <c r="S119" s="25" t="s">
        <v>566</v>
      </c>
      <c r="T119" s="25" t="s">
        <v>567</v>
      </c>
      <c r="U119" s="25" t="s">
        <v>568</v>
      </c>
      <c r="V119" s="23" t="s">
        <v>572</v>
      </c>
      <c r="W119" s="8"/>
      <c r="X119" s="20"/>
      <c r="Y119" s="20" t="s">
        <v>43</v>
      </c>
      <c r="Z119" s="21" t="s">
        <v>578</v>
      </c>
      <c r="AA119" s="22" t="str">
        <f t="shared" si="1"/>
        <v>M3-NyO-31c-A-2</v>
      </c>
      <c r="AB119" s="20" t="s">
        <v>45</v>
      </c>
      <c r="AC119" s="24"/>
      <c r="AD119" s="9" t="s">
        <v>46</v>
      </c>
      <c r="AE119" s="9" t="s">
        <v>47</v>
      </c>
    </row>
    <row r="120" ht="112.5" customHeight="1">
      <c r="A120" s="24" t="s">
        <v>560</v>
      </c>
      <c r="B120" s="23" t="s">
        <v>561</v>
      </c>
      <c r="C120" s="24" t="s">
        <v>66</v>
      </c>
      <c r="D120" s="10" t="s">
        <v>34</v>
      </c>
      <c r="E120" s="11"/>
      <c r="F120" s="35" t="s">
        <v>579</v>
      </c>
      <c r="G120" s="35"/>
      <c r="H120" s="63"/>
      <c r="I120" s="26" t="s">
        <v>510</v>
      </c>
      <c r="J120" s="26" t="s">
        <v>154</v>
      </c>
      <c r="K120" s="34" t="s">
        <v>575</v>
      </c>
      <c r="L120" s="34" t="s">
        <v>571</v>
      </c>
      <c r="M120" s="26" t="s">
        <v>320</v>
      </c>
      <c r="N120" s="15"/>
      <c r="O120" s="32"/>
      <c r="P120" s="8"/>
      <c r="Q120" s="20"/>
      <c r="R120" s="25"/>
      <c r="S120" s="25" t="s">
        <v>566</v>
      </c>
      <c r="T120" s="25" t="s">
        <v>567</v>
      </c>
      <c r="U120" s="25" t="s">
        <v>568</v>
      </c>
      <c r="V120" s="23" t="s">
        <v>572</v>
      </c>
      <c r="W120" s="8"/>
      <c r="X120" s="20"/>
      <c r="Y120" s="20" t="s">
        <v>43</v>
      </c>
      <c r="Z120" s="21" t="s">
        <v>580</v>
      </c>
      <c r="AA120" s="22" t="str">
        <f t="shared" si="1"/>
        <v>M3-NyO-31c-A-3</v>
      </c>
      <c r="AB120" s="20" t="s">
        <v>45</v>
      </c>
      <c r="AC120" s="24"/>
      <c r="AD120" s="9" t="s">
        <v>46</v>
      </c>
      <c r="AE120" s="9" t="s">
        <v>47</v>
      </c>
    </row>
    <row r="121" ht="112.5" customHeight="1">
      <c r="A121" s="9" t="s">
        <v>581</v>
      </c>
      <c r="B121" s="8" t="s">
        <v>582</v>
      </c>
      <c r="C121" s="9" t="s">
        <v>33</v>
      </c>
      <c r="D121" s="10" t="s">
        <v>34</v>
      </c>
      <c r="E121" s="11"/>
      <c r="F121" s="12" t="s">
        <v>583</v>
      </c>
      <c r="G121" s="12"/>
      <c r="H121" s="12" t="s">
        <v>584</v>
      </c>
      <c r="I121" s="11" t="s">
        <v>111</v>
      </c>
      <c r="J121" s="11" t="s">
        <v>307</v>
      </c>
      <c r="K121" s="13" t="s">
        <v>585</v>
      </c>
      <c r="L121" s="13" t="s">
        <v>586</v>
      </c>
      <c r="M121" s="20" t="s">
        <v>40</v>
      </c>
      <c r="N121" s="27" t="s">
        <v>513</v>
      </c>
      <c r="O121" s="8" t="s">
        <v>520</v>
      </c>
      <c r="P121" s="27" t="s">
        <v>515</v>
      </c>
      <c r="Q121" s="22"/>
      <c r="R121" s="18"/>
      <c r="S121" s="18"/>
      <c r="T121" s="18"/>
      <c r="U121" s="18"/>
      <c r="V121" s="18"/>
      <c r="W121" s="18"/>
      <c r="X121" s="22"/>
      <c r="Y121" s="20" t="s">
        <v>43</v>
      </c>
      <c r="Z121" s="21" t="s">
        <v>587</v>
      </c>
      <c r="AA121" s="22" t="str">
        <f t="shared" si="1"/>
        <v>M3-NyO-7a-I-1</v>
      </c>
      <c r="AB121" s="20" t="s">
        <v>45</v>
      </c>
      <c r="AC121" s="24"/>
      <c r="AD121" s="42"/>
      <c r="AE121" s="9" t="s">
        <v>47</v>
      </c>
    </row>
    <row r="122" ht="112.5" customHeight="1">
      <c r="A122" s="9" t="s">
        <v>581</v>
      </c>
      <c r="B122" s="8" t="s">
        <v>582</v>
      </c>
      <c r="C122" s="9" t="s">
        <v>48</v>
      </c>
      <c r="D122" s="10" t="s">
        <v>34</v>
      </c>
      <c r="E122" s="11"/>
      <c r="F122" s="12" t="s">
        <v>588</v>
      </c>
      <c r="G122" s="12"/>
      <c r="H122" s="12" t="s">
        <v>589</v>
      </c>
      <c r="I122" s="11" t="s">
        <v>111</v>
      </c>
      <c r="J122" s="11" t="s">
        <v>90</v>
      </c>
      <c r="K122" s="12" t="s">
        <v>590</v>
      </c>
      <c r="L122" s="13" t="s">
        <v>591</v>
      </c>
      <c r="M122" s="20" t="s">
        <v>40</v>
      </c>
      <c r="N122" s="27" t="s">
        <v>513</v>
      </c>
      <c r="O122" s="27" t="s">
        <v>520</v>
      </c>
      <c r="P122" s="27" t="s">
        <v>515</v>
      </c>
      <c r="Q122" s="22"/>
      <c r="R122" s="18"/>
      <c r="S122" s="18"/>
      <c r="T122" s="18"/>
      <c r="U122" s="18"/>
      <c r="V122" s="18"/>
      <c r="W122" s="18"/>
      <c r="X122" s="19"/>
      <c r="Y122" s="20" t="s">
        <v>43</v>
      </c>
      <c r="Z122" s="64" t="s">
        <v>592</v>
      </c>
      <c r="AA122" s="22" t="str">
        <f t="shared" si="1"/>
        <v>M3-NyO-7a-E-1</v>
      </c>
      <c r="AB122" s="20" t="s">
        <v>45</v>
      </c>
      <c r="AC122" s="24"/>
      <c r="AD122" s="42"/>
      <c r="AE122" s="9" t="s">
        <v>47</v>
      </c>
    </row>
    <row r="123" ht="112.5" customHeight="1">
      <c r="A123" s="9" t="s">
        <v>581</v>
      </c>
      <c r="B123" s="8" t="s">
        <v>582</v>
      </c>
      <c r="C123" s="9" t="s">
        <v>66</v>
      </c>
      <c r="D123" s="10" t="s">
        <v>34</v>
      </c>
      <c r="E123" s="11"/>
      <c r="F123" s="13" t="s">
        <v>593</v>
      </c>
      <c r="G123" s="13"/>
      <c r="H123" s="12" t="s">
        <v>594</v>
      </c>
      <c r="I123" s="11" t="s">
        <v>111</v>
      </c>
      <c r="J123" s="11" t="s">
        <v>90</v>
      </c>
      <c r="K123" s="12" t="s">
        <v>595</v>
      </c>
      <c r="L123" s="13" t="s">
        <v>591</v>
      </c>
      <c r="M123" s="50" t="s">
        <v>40</v>
      </c>
      <c r="N123" s="8" t="s">
        <v>513</v>
      </c>
      <c r="O123" s="27" t="s">
        <v>596</v>
      </c>
      <c r="P123" s="27" t="s">
        <v>515</v>
      </c>
      <c r="Q123" s="22"/>
      <c r="R123" s="18"/>
      <c r="S123" s="18"/>
      <c r="T123" s="18"/>
      <c r="U123" s="18"/>
      <c r="V123" s="18"/>
      <c r="W123" s="18"/>
      <c r="X123" s="19"/>
      <c r="Y123" s="20" t="s">
        <v>43</v>
      </c>
      <c r="Z123" s="21" t="s">
        <v>597</v>
      </c>
      <c r="AA123" s="22" t="str">
        <f t="shared" si="1"/>
        <v>M3-NyO-7a-A-1</v>
      </c>
      <c r="AB123" s="20" t="s">
        <v>45</v>
      </c>
      <c r="AC123" s="24"/>
      <c r="AD123" s="42"/>
      <c r="AE123" s="9" t="s">
        <v>47</v>
      </c>
    </row>
    <row r="124" ht="112.5" customHeight="1">
      <c r="A124" s="9" t="s">
        <v>581</v>
      </c>
      <c r="B124" s="8" t="s">
        <v>582</v>
      </c>
      <c r="C124" s="9" t="s">
        <v>66</v>
      </c>
      <c r="D124" s="10" t="s">
        <v>34</v>
      </c>
      <c r="E124" s="11"/>
      <c r="F124" s="13" t="s">
        <v>598</v>
      </c>
      <c r="G124" s="13"/>
      <c r="H124" s="12" t="s">
        <v>599</v>
      </c>
      <c r="I124" s="11" t="s">
        <v>111</v>
      </c>
      <c r="J124" s="11" t="s">
        <v>90</v>
      </c>
      <c r="K124" s="12" t="s">
        <v>600</v>
      </c>
      <c r="L124" s="13" t="s">
        <v>591</v>
      </c>
      <c r="M124" s="14" t="s">
        <v>40</v>
      </c>
      <c r="N124" s="8" t="s">
        <v>513</v>
      </c>
      <c r="O124" s="27" t="s">
        <v>596</v>
      </c>
      <c r="P124" s="27" t="s">
        <v>515</v>
      </c>
      <c r="Q124" s="22"/>
      <c r="R124" s="18"/>
      <c r="S124" s="18"/>
      <c r="T124" s="18"/>
      <c r="U124" s="18"/>
      <c r="V124" s="18"/>
      <c r="W124" s="18"/>
      <c r="X124" s="19"/>
      <c r="Y124" s="20" t="s">
        <v>43</v>
      </c>
      <c r="Z124" s="21" t="s">
        <v>601</v>
      </c>
      <c r="AA124" s="22" t="str">
        <f t="shared" si="1"/>
        <v>M3-NyO-7a-A-2</v>
      </c>
      <c r="AB124" s="20" t="s">
        <v>45</v>
      </c>
      <c r="AC124" s="24"/>
      <c r="AD124" s="42"/>
      <c r="AE124" s="9" t="s">
        <v>47</v>
      </c>
    </row>
    <row r="125" ht="112.5" customHeight="1">
      <c r="A125" s="9" t="s">
        <v>581</v>
      </c>
      <c r="B125" s="8" t="s">
        <v>582</v>
      </c>
      <c r="C125" s="9" t="s">
        <v>66</v>
      </c>
      <c r="D125" s="10" t="s">
        <v>34</v>
      </c>
      <c r="E125" s="11"/>
      <c r="F125" s="13" t="s">
        <v>602</v>
      </c>
      <c r="G125" s="13"/>
      <c r="H125" s="12" t="s">
        <v>603</v>
      </c>
      <c r="I125" s="11" t="s">
        <v>111</v>
      </c>
      <c r="J125" s="11" t="s">
        <v>90</v>
      </c>
      <c r="K125" s="12" t="s">
        <v>604</v>
      </c>
      <c r="L125" s="13" t="s">
        <v>591</v>
      </c>
      <c r="M125" s="14" t="s">
        <v>40</v>
      </c>
      <c r="N125" s="8" t="s">
        <v>605</v>
      </c>
      <c r="O125" s="27" t="s">
        <v>606</v>
      </c>
      <c r="P125" s="27" t="s">
        <v>515</v>
      </c>
      <c r="Q125" s="22"/>
      <c r="R125" s="18"/>
      <c r="S125" s="18"/>
      <c r="T125" s="18"/>
      <c r="U125" s="18"/>
      <c r="V125" s="18"/>
      <c r="W125" s="18"/>
      <c r="X125" s="19"/>
      <c r="Y125" s="20" t="s">
        <v>43</v>
      </c>
      <c r="Z125" s="21" t="s">
        <v>607</v>
      </c>
      <c r="AA125" s="22" t="str">
        <f t="shared" si="1"/>
        <v>M3-NyO-7a-A-3</v>
      </c>
      <c r="AB125" s="20" t="s">
        <v>45</v>
      </c>
      <c r="AC125" s="24"/>
      <c r="AD125" s="42"/>
      <c r="AE125" s="9" t="s">
        <v>47</v>
      </c>
    </row>
    <row r="126" ht="112.5" customHeight="1">
      <c r="A126" s="9" t="s">
        <v>581</v>
      </c>
      <c r="B126" s="8" t="s">
        <v>582</v>
      </c>
      <c r="C126" s="9" t="s">
        <v>66</v>
      </c>
      <c r="D126" s="10" t="s">
        <v>34</v>
      </c>
      <c r="E126" s="11"/>
      <c r="F126" s="13" t="s">
        <v>608</v>
      </c>
      <c r="G126" s="13"/>
      <c r="H126" s="12" t="s">
        <v>609</v>
      </c>
      <c r="I126" s="11" t="s">
        <v>111</v>
      </c>
      <c r="J126" s="11" t="s">
        <v>90</v>
      </c>
      <c r="K126" s="12" t="s">
        <v>610</v>
      </c>
      <c r="L126" s="13" t="s">
        <v>591</v>
      </c>
      <c r="M126" s="14" t="s">
        <v>40</v>
      </c>
      <c r="N126" s="8" t="s">
        <v>513</v>
      </c>
      <c r="O126" s="27" t="s">
        <v>596</v>
      </c>
      <c r="P126" s="27" t="s">
        <v>515</v>
      </c>
      <c r="Q126" s="22"/>
      <c r="R126" s="18"/>
      <c r="S126" s="18"/>
      <c r="T126" s="18"/>
      <c r="U126" s="18"/>
      <c r="V126" s="18"/>
      <c r="W126" s="18"/>
      <c r="X126" s="19"/>
      <c r="Y126" s="20" t="s">
        <v>43</v>
      </c>
      <c r="Z126" s="21" t="s">
        <v>611</v>
      </c>
      <c r="AA126" s="22" t="str">
        <f t="shared" si="1"/>
        <v>M3-NyO-7a-A-4</v>
      </c>
      <c r="AB126" s="20" t="s">
        <v>45</v>
      </c>
      <c r="AC126" s="24"/>
      <c r="AD126" s="42"/>
      <c r="AE126" s="9" t="s">
        <v>47</v>
      </c>
    </row>
    <row r="127" ht="112.5" customHeight="1">
      <c r="A127" s="9" t="s">
        <v>581</v>
      </c>
      <c r="B127" s="8" t="s">
        <v>582</v>
      </c>
      <c r="C127" s="9" t="s">
        <v>66</v>
      </c>
      <c r="D127" s="10" t="s">
        <v>34</v>
      </c>
      <c r="E127" s="11"/>
      <c r="F127" s="13" t="s">
        <v>612</v>
      </c>
      <c r="G127" s="13"/>
      <c r="H127" s="12" t="s">
        <v>613</v>
      </c>
      <c r="I127" s="11" t="s">
        <v>111</v>
      </c>
      <c r="J127" s="11" t="s">
        <v>90</v>
      </c>
      <c r="K127" s="12" t="s">
        <v>614</v>
      </c>
      <c r="L127" s="13" t="s">
        <v>591</v>
      </c>
      <c r="M127" s="14" t="s">
        <v>40</v>
      </c>
      <c r="N127" s="8" t="s">
        <v>513</v>
      </c>
      <c r="O127" s="27" t="s">
        <v>596</v>
      </c>
      <c r="P127" s="27" t="s">
        <v>515</v>
      </c>
      <c r="Q127" s="22"/>
      <c r="R127" s="18"/>
      <c r="S127" s="18"/>
      <c r="T127" s="18"/>
      <c r="U127" s="18"/>
      <c r="V127" s="18"/>
      <c r="W127" s="18"/>
      <c r="X127" s="19"/>
      <c r="Y127" s="20" t="s">
        <v>43</v>
      </c>
      <c r="Z127" s="21" t="s">
        <v>615</v>
      </c>
      <c r="AA127" s="22" t="str">
        <f t="shared" si="1"/>
        <v>M3-NyO-7a-A-5</v>
      </c>
      <c r="AB127" s="20" t="s">
        <v>45</v>
      </c>
      <c r="AC127" s="24"/>
      <c r="AD127" s="42"/>
      <c r="AE127" s="9" t="s">
        <v>47</v>
      </c>
    </row>
    <row r="128" ht="112.5" customHeight="1">
      <c r="A128" s="9" t="s">
        <v>616</v>
      </c>
      <c r="B128" s="8" t="s">
        <v>617</v>
      </c>
      <c r="C128" s="9" t="s">
        <v>33</v>
      </c>
      <c r="D128" s="10" t="s">
        <v>34</v>
      </c>
      <c r="E128" s="11"/>
      <c r="F128" s="44" t="s">
        <v>618</v>
      </c>
      <c r="G128" s="44"/>
      <c r="H128" s="44"/>
      <c r="I128" s="14" t="s">
        <v>36</v>
      </c>
      <c r="J128" s="20" t="s">
        <v>619</v>
      </c>
      <c r="K128" s="13" t="s">
        <v>620</v>
      </c>
      <c r="L128" s="12" t="s">
        <v>111</v>
      </c>
      <c r="M128" s="14" t="s">
        <v>40</v>
      </c>
      <c r="N128" s="15" t="s">
        <v>621</v>
      </c>
      <c r="O128" s="15" t="s">
        <v>622</v>
      </c>
      <c r="P128" s="15" t="s">
        <v>623</v>
      </c>
      <c r="Q128" s="22"/>
      <c r="R128" s="18"/>
      <c r="S128" s="18"/>
      <c r="T128" s="18"/>
      <c r="U128" s="18"/>
      <c r="V128" s="18"/>
      <c r="W128" s="18"/>
      <c r="X128" s="22"/>
      <c r="Y128" s="20" t="s">
        <v>43</v>
      </c>
      <c r="Z128" s="21" t="s">
        <v>624</v>
      </c>
      <c r="AA128" s="22" t="str">
        <f t="shared" si="1"/>
        <v>M3-NyO-8a-I-1</v>
      </c>
      <c r="AB128" s="20" t="s">
        <v>45</v>
      </c>
      <c r="AC128" s="9"/>
      <c r="AD128" s="42"/>
      <c r="AE128" s="9" t="s">
        <v>47</v>
      </c>
    </row>
    <row r="129" ht="112.5" customHeight="1">
      <c r="A129" s="9" t="s">
        <v>616</v>
      </c>
      <c r="B129" s="8" t="s">
        <v>617</v>
      </c>
      <c r="C129" s="9" t="s">
        <v>48</v>
      </c>
      <c r="D129" s="10" t="s">
        <v>34</v>
      </c>
      <c r="E129" s="11"/>
      <c r="F129" s="12" t="s">
        <v>625</v>
      </c>
      <c r="G129" s="12"/>
      <c r="H129" s="12"/>
      <c r="I129" s="11" t="s">
        <v>36</v>
      </c>
      <c r="J129" s="11" t="s">
        <v>90</v>
      </c>
      <c r="K129" s="12" t="s">
        <v>626</v>
      </c>
      <c r="L129" s="12" t="s">
        <v>627</v>
      </c>
      <c r="M129" s="11" t="s">
        <v>40</v>
      </c>
      <c r="N129" s="15" t="s">
        <v>621</v>
      </c>
      <c r="O129" s="8" t="s">
        <v>628</v>
      </c>
      <c r="P129" s="18" t="s">
        <v>623</v>
      </c>
      <c r="Q129" s="22"/>
      <c r="R129" s="18"/>
      <c r="S129" s="18"/>
      <c r="T129" s="18"/>
      <c r="U129" s="18"/>
      <c r="V129" s="18"/>
      <c r="W129" s="18"/>
      <c r="X129" s="22"/>
      <c r="Y129" s="20" t="s">
        <v>43</v>
      </c>
      <c r="Z129" s="21" t="s">
        <v>629</v>
      </c>
      <c r="AA129" s="22" t="str">
        <f t="shared" si="1"/>
        <v>M3-NyO-8a-E-1</v>
      </c>
      <c r="AB129" s="20" t="s">
        <v>45</v>
      </c>
      <c r="AC129" s="24"/>
      <c r="AD129" s="42"/>
      <c r="AE129" s="9" t="s">
        <v>47</v>
      </c>
    </row>
    <row r="130" ht="112.5" customHeight="1">
      <c r="A130" s="9" t="s">
        <v>630</v>
      </c>
      <c r="B130" s="8" t="s">
        <v>631</v>
      </c>
      <c r="C130" s="9" t="s">
        <v>33</v>
      </c>
      <c r="D130" s="10" t="s">
        <v>34</v>
      </c>
      <c r="E130" s="11"/>
      <c r="F130" s="13" t="s">
        <v>632</v>
      </c>
      <c r="G130" s="13"/>
      <c r="H130" s="12"/>
      <c r="I130" s="14" t="s">
        <v>36</v>
      </c>
      <c r="J130" s="20" t="s">
        <v>146</v>
      </c>
      <c r="K130" s="13" t="s">
        <v>633</v>
      </c>
      <c r="L130" s="44" t="s">
        <v>111</v>
      </c>
      <c r="M130" s="14" t="s">
        <v>40</v>
      </c>
      <c r="N130" s="8" t="s">
        <v>634</v>
      </c>
      <c r="O130" s="8" t="s">
        <v>635</v>
      </c>
      <c r="P130" s="8" t="s">
        <v>636</v>
      </c>
      <c r="Q130" s="22"/>
      <c r="R130" s="18"/>
      <c r="S130" s="18"/>
      <c r="T130" s="18"/>
      <c r="U130" s="18"/>
      <c r="V130" s="18"/>
      <c r="W130" s="18"/>
      <c r="X130" s="22"/>
      <c r="Y130" s="20" t="s">
        <v>43</v>
      </c>
      <c r="Z130" s="21" t="s">
        <v>637</v>
      </c>
      <c r="AA130" s="22" t="str">
        <f t="shared" si="1"/>
        <v>M3-NyO-8b-I-1</v>
      </c>
      <c r="AB130" s="20" t="s">
        <v>45</v>
      </c>
      <c r="AC130" s="9"/>
      <c r="AD130" s="42"/>
      <c r="AE130" s="9" t="s">
        <v>47</v>
      </c>
    </row>
    <row r="131" ht="112.5" customHeight="1">
      <c r="A131" s="9" t="s">
        <v>630</v>
      </c>
      <c r="B131" s="8" t="s">
        <v>631</v>
      </c>
      <c r="C131" s="9" t="s">
        <v>48</v>
      </c>
      <c r="D131" s="10" t="s">
        <v>34</v>
      </c>
      <c r="E131" s="11"/>
      <c r="F131" s="12" t="s">
        <v>638</v>
      </c>
      <c r="G131" s="12"/>
      <c r="H131" s="12"/>
      <c r="I131" s="14" t="s">
        <v>36</v>
      </c>
      <c r="J131" s="11" t="s">
        <v>90</v>
      </c>
      <c r="K131" s="43" t="s">
        <v>639</v>
      </c>
      <c r="L131" s="13" t="s">
        <v>640</v>
      </c>
      <c r="M131" s="14" t="s">
        <v>40</v>
      </c>
      <c r="N131" s="15" t="s">
        <v>634</v>
      </c>
      <c r="O131" s="15" t="s">
        <v>641</v>
      </c>
      <c r="P131" s="18"/>
      <c r="Q131" s="22"/>
      <c r="R131" s="18"/>
      <c r="S131" s="18"/>
      <c r="T131" s="18"/>
      <c r="U131" s="18"/>
      <c r="V131" s="18"/>
      <c r="W131" s="18"/>
      <c r="X131" s="22"/>
      <c r="Y131" s="20" t="s">
        <v>43</v>
      </c>
      <c r="Z131" s="21" t="s">
        <v>642</v>
      </c>
      <c r="AA131" s="22" t="str">
        <f t="shared" si="1"/>
        <v>M3-NyO-8b-E-1</v>
      </c>
      <c r="AB131" s="20" t="s">
        <v>45</v>
      </c>
      <c r="AC131" s="9"/>
      <c r="AD131" s="42"/>
      <c r="AE131" s="9" t="s">
        <v>47</v>
      </c>
    </row>
    <row r="132" ht="112.5" customHeight="1">
      <c r="A132" s="9" t="s">
        <v>630</v>
      </c>
      <c r="B132" s="8" t="s">
        <v>631</v>
      </c>
      <c r="C132" s="9" t="s">
        <v>48</v>
      </c>
      <c r="D132" s="10" t="s">
        <v>34</v>
      </c>
      <c r="E132" s="11"/>
      <c r="F132" s="12" t="s">
        <v>643</v>
      </c>
      <c r="G132" s="12"/>
      <c r="H132" s="12"/>
      <c r="I132" s="14" t="s">
        <v>36</v>
      </c>
      <c r="J132" s="11" t="s">
        <v>90</v>
      </c>
      <c r="K132" s="43" t="s">
        <v>639</v>
      </c>
      <c r="L132" s="13" t="s">
        <v>644</v>
      </c>
      <c r="M132" s="14" t="s">
        <v>40</v>
      </c>
      <c r="N132" s="15" t="s">
        <v>634</v>
      </c>
      <c r="O132" s="15" t="s">
        <v>641</v>
      </c>
      <c r="P132" s="18"/>
      <c r="Q132" s="22"/>
      <c r="R132" s="18"/>
      <c r="S132" s="18"/>
      <c r="T132" s="18"/>
      <c r="U132" s="18"/>
      <c r="V132" s="18"/>
      <c r="W132" s="18"/>
      <c r="X132" s="22"/>
      <c r="Y132" s="20" t="s">
        <v>43</v>
      </c>
      <c r="Z132" s="21" t="s">
        <v>645</v>
      </c>
      <c r="AA132" s="22" t="str">
        <f t="shared" si="1"/>
        <v>M3-NyO-8b-E-2</v>
      </c>
      <c r="AB132" s="20" t="s">
        <v>45</v>
      </c>
      <c r="AC132" s="9"/>
      <c r="AD132" s="42"/>
      <c r="AE132" s="9" t="s">
        <v>47</v>
      </c>
    </row>
    <row r="133" ht="112.5" customHeight="1">
      <c r="A133" s="24" t="s">
        <v>646</v>
      </c>
      <c r="B133" s="23" t="s">
        <v>647</v>
      </c>
      <c r="C133" s="24" t="s">
        <v>33</v>
      </c>
      <c r="D133" s="10" t="s">
        <v>34</v>
      </c>
      <c r="E133" s="11"/>
      <c r="F133" s="25" t="s">
        <v>648</v>
      </c>
      <c r="G133" s="25"/>
      <c r="H133" s="25"/>
      <c r="I133" s="25"/>
      <c r="J133" s="24" t="s">
        <v>649</v>
      </c>
      <c r="K133" s="25" t="s">
        <v>650</v>
      </c>
      <c r="L133" s="23" t="s">
        <v>651</v>
      </c>
      <c r="M133" s="26" t="s">
        <v>40</v>
      </c>
      <c r="N133" s="23" t="s">
        <v>652</v>
      </c>
      <c r="O133" s="23" t="s">
        <v>653</v>
      </c>
      <c r="P133" s="23" t="s">
        <v>654</v>
      </c>
      <c r="Q133" s="22"/>
      <c r="R133" s="18"/>
      <c r="S133" s="18"/>
      <c r="T133" s="18"/>
      <c r="U133" s="18"/>
      <c r="V133" s="18"/>
      <c r="W133" s="18"/>
      <c r="X133" s="22"/>
      <c r="Y133" s="20" t="s">
        <v>43</v>
      </c>
      <c r="Z133" s="65" t="s">
        <v>655</v>
      </c>
      <c r="AA133" s="22" t="str">
        <f t="shared" si="1"/>
        <v>M3-NyO-32a-I-1</v>
      </c>
      <c r="AB133" s="20" t="s">
        <v>45</v>
      </c>
      <c r="AC133" s="9"/>
      <c r="AD133" s="9" t="s">
        <v>46</v>
      </c>
      <c r="AE133" s="9" t="s">
        <v>47</v>
      </c>
    </row>
    <row r="134" ht="112.5" customHeight="1">
      <c r="A134" s="24" t="s">
        <v>646</v>
      </c>
      <c r="B134" s="23" t="s">
        <v>647</v>
      </c>
      <c r="C134" s="24" t="s">
        <v>48</v>
      </c>
      <c r="D134" s="10" t="s">
        <v>34</v>
      </c>
      <c r="E134" s="11"/>
      <c r="F134" s="23" t="s">
        <v>656</v>
      </c>
      <c r="G134" s="23"/>
      <c r="H134" s="25"/>
      <c r="I134" s="25"/>
      <c r="J134" s="24" t="s">
        <v>154</v>
      </c>
      <c r="K134" s="35" t="s">
        <v>657</v>
      </c>
      <c r="L134" s="23" t="s">
        <v>658</v>
      </c>
      <c r="M134" s="26" t="s">
        <v>40</v>
      </c>
      <c r="N134" s="23" t="s">
        <v>659</v>
      </c>
      <c r="O134" s="23" t="s">
        <v>660</v>
      </c>
      <c r="P134" s="23" t="s">
        <v>661</v>
      </c>
      <c r="Q134" s="22"/>
      <c r="R134" s="18"/>
      <c r="S134" s="18"/>
      <c r="T134" s="18"/>
      <c r="U134" s="18"/>
      <c r="V134" s="18"/>
      <c r="W134" s="18"/>
      <c r="X134" s="22"/>
      <c r="Y134" s="20" t="s">
        <v>43</v>
      </c>
      <c r="Z134" s="21" t="s">
        <v>662</v>
      </c>
      <c r="AA134" s="22" t="str">
        <f t="shared" si="1"/>
        <v>M3-NyO-32a-E-1</v>
      </c>
      <c r="AB134" s="20" t="s">
        <v>45</v>
      </c>
      <c r="AC134" s="9"/>
      <c r="AD134" s="9" t="s">
        <v>46</v>
      </c>
      <c r="AE134" s="9" t="s">
        <v>47</v>
      </c>
    </row>
    <row r="135" ht="112.5" customHeight="1">
      <c r="A135" s="24" t="s">
        <v>646</v>
      </c>
      <c r="B135" s="23" t="s">
        <v>647</v>
      </c>
      <c r="C135" s="24" t="s">
        <v>66</v>
      </c>
      <c r="D135" s="10" t="s">
        <v>34</v>
      </c>
      <c r="E135" s="11"/>
      <c r="F135" s="23" t="s">
        <v>663</v>
      </c>
      <c r="G135" s="23"/>
      <c r="H135" s="25"/>
      <c r="I135" s="25"/>
      <c r="J135" s="24" t="s">
        <v>154</v>
      </c>
      <c r="K135" s="34" t="s">
        <v>664</v>
      </c>
      <c r="L135" s="34" t="s">
        <v>658</v>
      </c>
      <c r="M135" s="26" t="s">
        <v>40</v>
      </c>
      <c r="N135" s="23" t="s">
        <v>665</v>
      </c>
      <c r="O135" s="23" t="s">
        <v>660</v>
      </c>
      <c r="P135" s="23" t="s">
        <v>661</v>
      </c>
      <c r="Q135" s="22"/>
      <c r="R135" s="18"/>
      <c r="S135" s="18"/>
      <c r="T135" s="18"/>
      <c r="U135" s="18"/>
      <c r="V135" s="18"/>
      <c r="W135" s="18"/>
      <c r="X135" s="22"/>
      <c r="Y135" s="20" t="s">
        <v>43</v>
      </c>
      <c r="Z135" s="21" t="s">
        <v>666</v>
      </c>
      <c r="AA135" s="22" t="str">
        <f t="shared" si="1"/>
        <v>M3-NyO-32a-A-1</v>
      </c>
      <c r="AB135" s="20" t="s">
        <v>45</v>
      </c>
      <c r="AC135" s="9"/>
      <c r="AD135" s="9" t="s">
        <v>46</v>
      </c>
      <c r="AE135" s="9" t="s">
        <v>47</v>
      </c>
    </row>
    <row r="136" ht="112.5" customHeight="1">
      <c r="A136" s="24" t="s">
        <v>646</v>
      </c>
      <c r="B136" s="23" t="s">
        <v>647</v>
      </c>
      <c r="C136" s="24" t="s">
        <v>66</v>
      </c>
      <c r="D136" s="10" t="s">
        <v>34</v>
      </c>
      <c r="E136" s="11"/>
      <c r="F136" s="23" t="s">
        <v>667</v>
      </c>
      <c r="G136" s="23"/>
      <c r="H136" s="25"/>
      <c r="I136" s="25"/>
      <c r="J136" s="24" t="s">
        <v>154</v>
      </c>
      <c r="K136" s="34" t="s">
        <v>668</v>
      </c>
      <c r="L136" s="34" t="s">
        <v>658</v>
      </c>
      <c r="M136" s="26" t="s">
        <v>40</v>
      </c>
      <c r="N136" s="23" t="s">
        <v>659</v>
      </c>
      <c r="O136" s="23" t="s">
        <v>660</v>
      </c>
      <c r="P136" s="23" t="s">
        <v>661</v>
      </c>
      <c r="Q136" s="22"/>
      <c r="R136" s="18"/>
      <c r="S136" s="18"/>
      <c r="T136" s="18"/>
      <c r="U136" s="18"/>
      <c r="V136" s="18"/>
      <c r="W136" s="18"/>
      <c r="X136" s="22"/>
      <c r="Y136" s="20" t="s">
        <v>43</v>
      </c>
      <c r="Z136" s="21" t="s">
        <v>669</v>
      </c>
      <c r="AA136" s="22" t="str">
        <f t="shared" si="1"/>
        <v>M3-NyO-32a-A-2</v>
      </c>
      <c r="AB136" s="20" t="s">
        <v>45</v>
      </c>
      <c r="AC136" s="9"/>
      <c r="AD136" s="9" t="s">
        <v>46</v>
      </c>
      <c r="AE136" s="9" t="s">
        <v>47</v>
      </c>
    </row>
    <row r="137" ht="112.5" customHeight="1">
      <c r="A137" s="24" t="s">
        <v>646</v>
      </c>
      <c r="B137" s="23" t="s">
        <v>647</v>
      </c>
      <c r="C137" s="24" t="s">
        <v>66</v>
      </c>
      <c r="D137" s="10" t="s">
        <v>34</v>
      </c>
      <c r="E137" s="11"/>
      <c r="F137" s="23" t="s">
        <v>670</v>
      </c>
      <c r="G137" s="23"/>
      <c r="H137" s="25"/>
      <c r="I137" s="25"/>
      <c r="J137" s="24" t="s">
        <v>154</v>
      </c>
      <c r="K137" s="34" t="s">
        <v>671</v>
      </c>
      <c r="L137" s="34" t="s">
        <v>658</v>
      </c>
      <c r="M137" s="26" t="s">
        <v>40</v>
      </c>
      <c r="N137" s="23" t="s">
        <v>659</v>
      </c>
      <c r="O137" s="23" t="s">
        <v>660</v>
      </c>
      <c r="P137" s="23" t="s">
        <v>661</v>
      </c>
      <c r="Q137" s="22"/>
      <c r="R137" s="18"/>
      <c r="S137" s="18"/>
      <c r="T137" s="18"/>
      <c r="U137" s="18"/>
      <c r="V137" s="18"/>
      <c r="W137" s="18"/>
      <c r="X137" s="22"/>
      <c r="Y137" s="20" t="s">
        <v>43</v>
      </c>
      <c r="Z137" s="21" t="s">
        <v>672</v>
      </c>
      <c r="AA137" s="22" t="str">
        <f t="shared" si="1"/>
        <v>M3-NyO-32a-A-3</v>
      </c>
      <c r="AB137" s="20" t="s">
        <v>45</v>
      </c>
      <c r="AC137" s="9"/>
      <c r="AD137" s="9" t="s">
        <v>46</v>
      </c>
      <c r="AE137" s="9" t="s">
        <v>47</v>
      </c>
    </row>
    <row r="138" ht="112.5" customHeight="1">
      <c r="A138" s="24" t="s">
        <v>673</v>
      </c>
      <c r="B138" s="25" t="s">
        <v>674</v>
      </c>
      <c r="C138" s="9" t="s">
        <v>33</v>
      </c>
      <c r="D138" s="10" t="s">
        <v>34</v>
      </c>
      <c r="E138" s="11"/>
      <c r="F138" s="66" t="s">
        <v>675</v>
      </c>
      <c r="G138" s="23"/>
      <c r="H138" s="25"/>
      <c r="I138" s="24" t="s">
        <v>535</v>
      </c>
      <c r="J138" s="9" t="s">
        <v>676</v>
      </c>
      <c r="K138" s="34" t="s">
        <v>677</v>
      </c>
      <c r="L138" s="35" t="s">
        <v>678</v>
      </c>
      <c r="M138" s="26" t="s">
        <v>40</v>
      </c>
      <c r="N138" s="34" t="s">
        <v>679</v>
      </c>
      <c r="O138" s="61" t="s">
        <v>680</v>
      </c>
      <c r="P138" s="23"/>
      <c r="Q138" s="22"/>
      <c r="R138" s="18"/>
      <c r="S138" s="18"/>
      <c r="T138" s="18"/>
      <c r="U138" s="18"/>
      <c r="V138" s="18"/>
      <c r="W138" s="18"/>
      <c r="X138" s="22"/>
      <c r="Y138" s="20" t="s">
        <v>43</v>
      </c>
      <c r="Z138" s="23" t="s">
        <v>681</v>
      </c>
      <c r="AA138" s="22" t="str">
        <f t="shared" si="1"/>
        <v>M3-NyO-32b-I-1</v>
      </c>
      <c r="AB138" s="20"/>
      <c r="AC138" s="9"/>
      <c r="AD138" s="9" t="s">
        <v>46</v>
      </c>
      <c r="AE138" s="9" t="s">
        <v>47</v>
      </c>
    </row>
    <row r="139" ht="112.5" customHeight="1">
      <c r="A139" s="24" t="s">
        <v>673</v>
      </c>
      <c r="B139" s="25" t="s">
        <v>674</v>
      </c>
      <c r="C139" s="9" t="s">
        <v>48</v>
      </c>
      <c r="D139" s="10" t="s">
        <v>34</v>
      </c>
      <c r="E139" s="11"/>
      <c r="F139" s="67" t="s">
        <v>682</v>
      </c>
      <c r="G139" s="23" t="s">
        <v>683</v>
      </c>
      <c r="H139" s="25"/>
      <c r="I139" s="24" t="s">
        <v>535</v>
      </c>
      <c r="J139" s="24" t="s">
        <v>154</v>
      </c>
      <c r="K139" s="34" t="s">
        <v>684</v>
      </c>
      <c r="L139" s="34" t="s">
        <v>685</v>
      </c>
      <c r="M139" s="26" t="s">
        <v>40</v>
      </c>
      <c r="N139" s="34" t="s">
        <v>679</v>
      </c>
      <c r="O139" s="62" t="s">
        <v>686</v>
      </c>
      <c r="P139" s="23"/>
      <c r="Q139" s="22"/>
      <c r="R139" s="18"/>
      <c r="S139" s="18"/>
      <c r="T139" s="18"/>
      <c r="U139" s="18"/>
      <c r="V139" s="18"/>
      <c r="W139" s="18"/>
      <c r="X139" s="22"/>
      <c r="Y139" s="20" t="s">
        <v>43</v>
      </c>
      <c r="Z139" s="23" t="s">
        <v>687</v>
      </c>
      <c r="AA139" s="22" t="str">
        <f t="shared" si="1"/>
        <v>M3-NyO-32b-E-1</v>
      </c>
      <c r="AB139" s="20"/>
      <c r="AC139" s="9"/>
      <c r="AD139" s="9" t="s">
        <v>46</v>
      </c>
      <c r="AE139" s="9" t="s">
        <v>47</v>
      </c>
    </row>
    <row r="140" ht="112.5" customHeight="1">
      <c r="A140" s="24" t="s">
        <v>673</v>
      </c>
      <c r="B140" s="25" t="s">
        <v>674</v>
      </c>
      <c r="C140" s="9" t="s">
        <v>66</v>
      </c>
      <c r="D140" s="10" t="s">
        <v>34</v>
      </c>
      <c r="E140" s="11"/>
      <c r="F140" s="68" t="s">
        <v>688</v>
      </c>
      <c r="G140" s="23" t="s">
        <v>689</v>
      </c>
      <c r="H140" s="25"/>
      <c r="I140" s="24" t="s">
        <v>535</v>
      </c>
      <c r="J140" s="24" t="s">
        <v>154</v>
      </c>
      <c r="K140" s="34" t="s">
        <v>684</v>
      </c>
      <c r="L140" s="34" t="s">
        <v>685</v>
      </c>
      <c r="M140" s="26" t="s">
        <v>40</v>
      </c>
      <c r="N140" s="34" t="s">
        <v>679</v>
      </c>
      <c r="O140" s="62" t="s">
        <v>690</v>
      </c>
      <c r="P140" s="23"/>
      <c r="Q140" s="22"/>
      <c r="R140" s="18"/>
      <c r="S140" s="18"/>
      <c r="T140" s="18"/>
      <c r="U140" s="18"/>
      <c r="V140" s="18"/>
      <c r="W140" s="18"/>
      <c r="X140" s="22"/>
      <c r="Y140" s="20" t="s">
        <v>43</v>
      </c>
      <c r="Z140" s="21" t="s">
        <v>691</v>
      </c>
      <c r="AA140" s="22" t="str">
        <f t="shared" si="1"/>
        <v>M3-NyO-32b-A-1</v>
      </c>
      <c r="AB140" s="20"/>
      <c r="AC140" s="9"/>
      <c r="AD140" s="9" t="s">
        <v>46</v>
      </c>
      <c r="AE140" s="9" t="s">
        <v>47</v>
      </c>
    </row>
    <row r="141" ht="112.5" customHeight="1">
      <c r="A141" s="24" t="s">
        <v>673</v>
      </c>
      <c r="B141" s="25" t="s">
        <v>674</v>
      </c>
      <c r="C141" s="9" t="s">
        <v>66</v>
      </c>
      <c r="D141" s="10" t="s">
        <v>34</v>
      </c>
      <c r="E141" s="11"/>
      <c r="F141" s="68" t="s">
        <v>692</v>
      </c>
      <c r="G141" s="23" t="s">
        <v>693</v>
      </c>
      <c r="H141" s="25"/>
      <c r="I141" s="24" t="s">
        <v>535</v>
      </c>
      <c r="J141" s="24" t="s">
        <v>154</v>
      </c>
      <c r="K141" s="34" t="s">
        <v>684</v>
      </c>
      <c r="L141" s="34" t="s">
        <v>685</v>
      </c>
      <c r="M141" s="26" t="s">
        <v>40</v>
      </c>
      <c r="N141" s="34" t="s">
        <v>679</v>
      </c>
      <c r="O141" s="62" t="s">
        <v>694</v>
      </c>
      <c r="P141" s="23"/>
      <c r="Q141" s="22"/>
      <c r="R141" s="18"/>
      <c r="S141" s="18"/>
      <c r="T141" s="18"/>
      <c r="U141" s="18"/>
      <c r="V141" s="18"/>
      <c r="W141" s="18"/>
      <c r="X141" s="22"/>
      <c r="Y141" s="20" t="s">
        <v>43</v>
      </c>
      <c r="Z141" s="21" t="s">
        <v>695</v>
      </c>
      <c r="AA141" s="22" t="str">
        <f t="shared" si="1"/>
        <v>M3-NyO-32b-A-2</v>
      </c>
      <c r="AB141" s="20"/>
      <c r="AC141" s="9"/>
      <c r="AD141" s="9" t="s">
        <v>46</v>
      </c>
      <c r="AE141" s="9" t="s">
        <v>47</v>
      </c>
    </row>
    <row r="142" ht="112.5" customHeight="1">
      <c r="A142" s="24" t="s">
        <v>673</v>
      </c>
      <c r="B142" s="25" t="s">
        <v>674</v>
      </c>
      <c r="C142" s="9" t="s">
        <v>66</v>
      </c>
      <c r="D142" s="10" t="s">
        <v>34</v>
      </c>
      <c r="E142" s="11"/>
      <c r="F142" s="68" t="s">
        <v>696</v>
      </c>
      <c r="G142" s="23" t="s">
        <v>697</v>
      </c>
      <c r="H142" s="25"/>
      <c r="I142" s="24" t="s">
        <v>535</v>
      </c>
      <c r="J142" s="24" t="s">
        <v>154</v>
      </c>
      <c r="K142" s="34" t="s">
        <v>684</v>
      </c>
      <c r="L142" s="34" t="s">
        <v>685</v>
      </c>
      <c r="M142" s="26" t="s">
        <v>40</v>
      </c>
      <c r="N142" s="34" t="s">
        <v>679</v>
      </c>
      <c r="O142" s="62" t="s">
        <v>698</v>
      </c>
      <c r="P142" s="23"/>
      <c r="Q142" s="22"/>
      <c r="R142" s="18"/>
      <c r="S142" s="18"/>
      <c r="T142" s="18"/>
      <c r="U142" s="18"/>
      <c r="V142" s="18"/>
      <c r="W142" s="18"/>
      <c r="X142" s="22"/>
      <c r="Y142" s="20" t="s">
        <v>43</v>
      </c>
      <c r="Z142" s="21" t="s">
        <v>699</v>
      </c>
      <c r="AA142" s="22" t="str">
        <f t="shared" si="1"/>
        <v>M3-NyO-32b-A-3</v>
      </c>
      <c r="AB142" s="20"/>
      <c r="AC142" s="9"/>
      <c r="AD142" s="9" t="s">
        <v>46</v>
      </c>
      <c r="AE142" s="9" t="s">
        <v>47</v>
      </c>
    </row>
    <row r="143" ht="112.5" customHeight="1">
      <c r="A143" s="24" t="s">
        <v>700</v>
      </c>
      <c r="B143" s="23" t="s">
        <v>701</v>
      </c>
      <c r="C143" s="24" t="s">
        <v>33</v>
      </c>
      <c r="D143" s="10" t="s">
        <v>34</v>
      </c>
      <c r="E143" s="11"/>
      <c r="F143" s="25" t="s">
        <v>702</v>
      </c>
      <c r="G143" s="25"/>
      <c r="H143" s="25"/>
      <c r="I143" s="24" t="s">
        <v>510</v>
      </c>
      <c r="J143" s="24" t="s">
        <v>563</v>
      </c>
      <c r="K143" s="25" t="s">
        <v>703</v>
      </c>
      <c r="L143" s="25" t="s">
        <v>704</v>
      </c>
      <c r="M143" s="26" t="s">
        <v>320</v>
      </c>
      <c r="N143" s="15"/>
      <c r="O143" s="15"/>
      <c r="P143" s="18"/>
      <c r="Q143" s="22"/>
      <c r="R143" s="69"/>
      <c r="S143" s="69" t="s">
        <v>705</v>
      </c>
      <c r="T143" s="69" t="s">
        <v>706</v>
      </c>
      <c r="U143" s="69" t="s">
        <v>707</v>
      </c>
      <c r="V143" s="23" t="s">
        <v>708</v>
      </c>
      <c r="W143" s="18"/>
      <c r="X143" s="22"/>
      <c r="Y143" s="20" t="s">
        <v>43</v>
      </c>
      <c r="Z143" s="21" t="s">
        <v>709</v>
      </c>
      <c r="AA143" s="22" t="str">
        <f t="shared" si="1"/>
        <v>M3-NyO-32c-I-1</v>
      </c>
      <c r="AB143" s="20" t="s">
        <v>45</v>
      </c>
      <c r="AC143" s="9"/>
      <c r="AD143" s="9" t="s">
        <v>46</v>
      </c>
      <c r="AE143" s="9" t="s">
        <v>47</v>
      </c>
    </row>
    <row r="144" ht="112.5" customHeight="1">
      <c r="A144" s="24" t="s">
        <v>700</v>
      </c>
      <c r="B144" s="23" t="s">
        <v>701</v>
      </c>
      <c r="C144" s="24" t="s">
        <v>48</v>
      </c>
      <c r="D144" s="10" t="s">
        <v>34</v>
      </c>
      <c r="E144" s="11"/>
      <c r="F144" s="25" t="s">
        <v>702</v>
      </c>
      <c r="G144" s="25"/>
      <c r="H144" s="25"/>
      <c r="I144" s="24" t="s">
        <v>510</v>
      </c>
      <c r="J144" s="24" t="s">
        <v>154</v>
      </c>
      <c r="K144" s="25" t="s">
        <v>703</v>
      </c>
      <c r="L144" s="25" t="s">
        <v>704</v>
      </c>
      <c r="M144" s="26" t="s">
        <v>320</v>
      </c>
      <c r="N144" s="15"/>
      <c r="O144" s="15"/>
      <c r="P144" s="18"/>
      <c r="Q144" s="22"/>
      <c r="R144" s="69"/>
      <c r="S144" s="69" t="s">
        <v>705</v>
      </c>
      <c r="T144" s="69" t="s">
        <v>706</v>
      </c>
      <c r="U144" s="69" t="s">
        <v>707</v>
      </c>
      <c r="V144" s="23" t="s">
        <v>708</v>
      </c>
      <c r="W144" s="18"/>
      <c r="X144" s="22"/>
      <c r="Y144" s="20" t="s">
        <v>43</v>
      </c>
      <c r="Z144" s="21" t="s">
        <v>710</v>
      </c>
      <c r="AA144" s="22" t="str">
        <f t="shared" si="1"/>
        <v>M3-NyO-32c-E-1</v>
      </c>
      <c r="AB144" s="20" t="s">
        <v>45</v>
      </c>
      <c r="AC144" s="9"/>
      <c r="AD144" s="9" t="s">
        <v>46</v>
      </c>
      <c r="AE144" s="9" t="s">
        <v>47</v>
      </c>
    </row>
    <row r="145" ht="112.5" customHeight="1">
      <c r="A145" s="24" t="s">
        <v>700</v>
      </c>
      <c r="B145" s="23" t="s">
        <v>701</v>
      </c>
      <c r="C145" s="24" t="s">
        <v>66</v>
      </c>
      <c r="D145" s="10" t="s">
        <v>34</v>
      </c>
      <c r="E145" s="11"/>
      <c r="F145" s="23" t="s">
        <v>711</v>
      </c>
      <c r="G145" s="23"/>
      <c r="H145" s="25"/>
      <c r="I145" s="24" t="s">
        <v>510</v>
      </c>
      <c r="J145" s="24" t="s">
        <v>154</v>
      </c>
      <c r="K145" s="25" t="s">
        <v>703</v>
      </c>
      <c r="L145" s="25" t="s">
        <v>704</v>
      </c>
      <c r="M145" s="26" t="s">
        <v>320</v>
      </c>
      <c r="N145" s="15"/>
      <c r="O145" s="15"/>
      <c r="P145" s="18"/>
      <c r="Q145" s="22"/>
      <c r="R145" s="69"/>
      <c r="S145" s="69" t="s">
        <v>705</v>
      </c>
      <c r="T145" s="69" t="s">
        <v>706</v>
      </c>
      <c r="U145" s="69" t="s">
        <v>707</v>
      </c>
      <c r="V145" s="23" t="s">
        <v>708</v>
      </c>
      <c r="W145" s="18"/>
      <c r="X145" s="22"/>
      <c r="Y145" s="20" t="s">
        <v>43</v>
      </c>
      <c r="Z145" s="21" t="s">
        <v>712</v>
      </c>
      <c r="AA145" s="22" t="str">
        <f t="shared" si="1"/>
        <v>M3-NyO-32c-A-1</v>
      </c>
      <c r="AB145" s="20" t="s">
        <v>45</v>
      </c>
      <c r="AC145" s="9"/>
      <c r="AD145" s="9" t="s">
        <v>46</v>
      </c>
      <c r="AE145" s="9" t="s">
        <v>47</v>
      </c>
    </row>
    <row r="146" ht="112.5" customHeight="1">
      <c r="A146" s="24" t="s">
        <v>700</v>
      </c>
      <c r="B146" s="23" t="s">
        <v>701</v>
      </c>
      <c r="C146" s="24" t="s">
        <v>66</v>
      </c>
      <c r="D146" s="10" t="s">
        <v>34</v>
      </c>
      <c r="E146" s="11"/>
      <c r="F146" s="23" t="s">
        <v>713</v>
      </c>
      <c r="G146" s="23"/>
      <c r="H146" s="38"/>
      <c r="I146" s="24" t="s">
        <v>510</v>
      </c>
      <c r="J146" s="24" t="s">
        <v>154</v>
      </c>
      <c r="K146" s="25" t="s">
        <v>703</v>
      </c>
      <c r="L146" s="25" t="s">
        <v>704</v>
      </c>
      <c r="M146" s="26" t="s">
        <v>320</v>
      </c>
      <c r="N146" s="15"/>
      <c r="O146" s="15"/>
      <c r="P146" s="18"/>
      <c r="Q146" s="22"/>
      <c r="R146" s="69"/>
      <c r="S146" s="69" t="s">
        <v>705</v>
      </c>
      <c r="T146" s="69" t="s">
        <v>706</v>
      </c>
      <c r="U146" s="69" t="s">
        <v>707</v>
      </c>
      <c r="V146" s="23" t="s">
        <v>708</v>
      </c>
      <c r="W146" s="18"/>
      <c r="X146" s="22"/>
      <c r="Y146" s="20" t="s">
        <v>43</v>
      </c>
      <c r="Z146" s="21" t="s">
        <v>714</v>
      </c>
      <c r="AA146" s="22" t="str">
        <f t="shared" si="1"/>
        <v>M3-NyO-32c-A-2</v>
      </c>
      <c r="AB146" s="20" t="s">
        <v>45</v>
      </c>
      <c r="AC146" s="9"/>
      <c r="AD146" s="9" t="s">
        <v>46</v>
      </c>
      <c r="AE146" s="9" t="s">
        <v>47</v>
      </c>
    </row>
    <row r="147" ht="112.5" customHeight="1">
      <c r="A147" s="24" t="s">
        <v>700</v>
      </c>
      <c r="B147" s="23" t="s">
        <v>701</v>
      </c>
      <c r="C147" s="24" t="s">
        <v>66</v>
      </c>
      <c r="D147" s="10" t="s">
        <v>34</v>
      </c>
      <c r="E147" s="11"/>
      <c r="F147" s="23" t="s">
        <v>715</v>
      </c>
      <c r="G147" s="23"/>
      <c r="H147" s="38"/>
      <c r="I147" s="24" t="s">
        <v>510</v>
      </c>
      <c r="J147" s="24" t="s">
        <v>154</v>
      </c>
      <c r="K147" s="25" t="s">
        <v>703</v>
      </c>
      <c r="L147" s="25" t="s">
        <v>704</v>
      </c>
      <c r="M147" s="26" t="s">
        <v>320</v>
      </c>
      <c r="N147" s="15"/>
      <c r="O147" s="15"/>
      <c r="P147" s="18"/>
      <c r="Q147" s="22"/>
      <c r="R147" s="69"/>
      <c r="S147" s="69" t="s">
        <v>705</v>
      </c>
      <c r="T147" s="69" t="s">
        <v>706</v>
      </c>
      <c r="U147" s="69" t="s">
        <v>707</v>
      </c>
      <c r="V147" s="23" t="s">
        <v>708</v>
      </c>
      <c r="W147" s="18"/>
      <c r="X147" s="22"/>
      <c r="Y147" s="20" t="s">
        <v>43</v>
      </c>
      <c r="Z147" s="21" t="s">
        <v>716</v>
      </c>
      <c r="AA147" s="22" t="str">
        <f t="shared" si="1"/>
        <v>M3-NyO-32c-A-3</v>
      </c>
      <c r="AB147" s="20" t="s">
        <v>45</v>
      </c>
      <c r="AC147" s="9"/>
      <c r="AD147" s="9" t="s">
        <v>46</v>
      </c>
      <c r="AE147" s="9" t="s">
        <v>47</v>
      </c>
    </row>
    <row r="148" ht="112.5" customHeight="1">
      <c r="A148" s="9" t="s">
        <v>717</v>
      </c>
      <c r="B148" s="8" t="s">
        <v>718</v>
      </c>
      <c r="C148" s="9" t="s">
        <v>33</v>
      </c>
      <c r="D148" s="10" t="s">
        <v>34</v>
      </c>
      <c r="E148" s="11"/>
      <c r="F148" s="13" t="s">
        <v>719</v>
      </c>
      <c r="G148" s="13"/>
      <c r="H148" s="12"/>
      <c r="I148" s="14" t="s">
        <v>36</v>
      </c>
      <c r="J148" s="20" t="s">
        <v>307</v>
      </c>
      <c r="K148" s="13" t="s">
        <v>720</v>
      </c>
      <c r="L148" s="13" t="s">
        <v>721</v>
      </c>
      <c r="M148" s="11" t="s">
        <v>40</v>
      </c>
      <c r="N148" s="27" t="s">
        <v>659</v>
      </c>
      <c r="O148" s="8" t="s">
        <v>660</v>
      </c>
      <c r="P148" s="18" t="s">
        <v>661</v>
      </c>
      <c r="Q148" s="22"/>
      <c r="R148" s="18"/>
      <c r="S148" s="18"/>
      <c r="T148" s="18"/>
      <c r="U148" s="18"/>
      <c r="V148" s="18"/>
      <c r="W148" s="18"/>
      <c r="X148" s="22"/>
      <c r="Y148" s="20" t="s">
        <v>43</v>
      </c>
      <c r="Z148" s="21" t="s">
        <v>722</v>
      </c>
      <c r="AA148" s="22" t="str">
        <f t="shared" si="1"/>
        <v>M3-NyO-9a-I-1</v>
      </c>
      <c r="AB148" s="20" t="s">
        <v>45</v>
      </c>
      <c r="AC148" s="24"/>
      <c r="AD148" s="42"/>
      <c r="AE148" s="9" t="s">
        <v>47</v>
      </c>
    </row>
    <row r="149" ht="112.5" customHeight="1">
      <c r="A149" s="9" t="s">
        <v>717</v>
      </c>
      <c r="B149" s="8" t="s">
        <v>718</v>
      </c>
      <c r="C149" s="9" t="s">
        <v>48</v>
      </c>
      <c r="D149" s="10" t="s">
        <v>34</v>
      </c>
      <c r="E149" s="11"/>
      <c r="F149" s="12" t="s">
        <v>723</v>
      </c>
      <c r="G149" s="12"/>
      <c r="H149" s="44"/>
      <c r="I149" s="14" t="s">
        <v>36</v>
      </c>
      <c r="J149" s="11" t="s">
        <v>90</v>
      </c>
      <c r="K149" s="13" t="s">
        <v>724</v>
      </c>
      <c r="L149" s="13" t="s">
        <v>725</v>
      </c>
      <c r="M149" s="11" t="s">
        <v>40</v>
      </c>
      <c r="N149" s="8" t="s">
        <v>726</v>
      </c>
      <c r="O149" s="8" t="s">
        <v>727</v>
      </c>
      <c r="P149" s="8" t="s">
        <v>728</v>
      </c>
      <c r="Q149" s="22"/>
      <c r="R149" s="18"/>
      <c r="S149" s="18"/>
      <c r="T149" s="18"/>
      <c r="U149" s="18"/>
      <c r="V149" s="18"/>
      <c r="W149" s="18"/>
      <c r="X149" s="22"/>
      <c r="Y149" s="20" t="s">
        <v>43</v>
      </c>
      <c r="Z149" s="21" t="s">
        <v>729</v>
      </c>
      <c r="AA149" s="22" t="str">
        <f t="shared" si="1"/>
        <v>M3-NyO-9a-E-1</v>
      </c>
      <c r="AB149" s="20" t="s">
        <v>45</v>
      </c>
      <c r="AC149" s="24"/>
      <c r="AD149" s="42"/>
      <c r="AE149" s="9" t="s">
        <v>47</v>
      </c>
    </row>
    <row r="150" ht="112.5" customHeight="1">
      <c r="A150" s="9" t="s">
        <v>717</v>
      </c>
      <c r="B150" s="8" t="s">
        <v>718</v>
      </c>
      <c r="C150" s="9" t="s">
        <v>66</v>
      </c>
      <c r="D150" s="10" t="s">
        <v>34</v>
      </c>
      <c r="E150" s="11"/>
      <c r="F150" s="43" t="s">
        <v>730</v>
      </c>
      <c r="G150" s="43"/>
      <c r="H150" s="44"/>
      <c r="I150" s="14" t="s">
        <v>36</v>
      </c>
      <c r="J150" s="11" t="s">
        <v>90</v>
      </c>
      <c r="K150" s="44" t="s">
        <v>731</v>
      </c>
      <c r="L150" s="43" t="s">
        <v>725</v>
      </c>
      <c r="M150" s="11" t="s">
        <v>40</v>
      </c>
      <c r="N150" s="8" t="s">
        <v>726</v>
      </c>
      <c r="O150" s="8" t="s">
        <v>727</v>
      </c>
      <c r="P150" s="8" t="s">
        <v>728</v>
      </c>
      <c r="Q150" s="22"/>
      <c r="R150" s="18"/>
      <c r="S150" s="18"/>
      <c r="T150" s="18"/>
      <c r="U150" s="18"/>
      <c r="V150" s="18"/>
      <c r="W150" s="18"/>
      <c r="X150" s="22"/>
      <c r="Y150" s="20" t="s">
        <v>43</v>
      </c>
      <c r="Z150" s="21" t="s">
        <v>732</v>
      </c>
      <c r="AA150" s="22" t="str">
        <f t="shared" si="1"/>
        <v>M3-NyO-9a-A-1</v>
      </c>
      <c r="AB150" s="20" t="s">
        <v>45</v>
      </c>
      <c r="AC150" s="24"/>
      <c r="AD150" s="42"/>
      <c r="AE150" s="9" t="s">
        <v>47</v>
      </c>
    </row>
    <row r="151" ht="112.5" customHeight="1">
      <c r="A151" s="9" t="s">
        <v>717</v>
      </c>
      <c r="B151" s="8" t="s">
        <v>718</v>
      </c>
      <c r="C151" s="9" t="s">
        <v>66</v>
      </c>
      <c r="D151" s="10" t="s">
        <v>34</v>
      </c>
      <c r="E151" s="11"/>
      <c r="F151" s="44" t="s">
        <v>733</v>
      </c>
      <c r="G151" s="44"/>
      <c r="H151" s="44"/>
      <c r="I151" s="14" t="s">
        <v>36</v>
      </c>
      <c r="J151" s="11" t="s">
        <v>90</v>
      </c>
      <c r="K151" s="13" t="s">
        <v>724</v>
      </c>
      <c r="L151" s="13" t="s">
        <v>725</v>
      </c>
      <c r="M151" s="11" t="s">
        <v>40</v>
      </c>
      <c r="N151" s="8" t="s">
        <v>726</v>
      </c>
      <c r="O151" s="8" t="s">
        <v>727</v>
      </c>
      <c r="P151" s="8" t="s">
        <v>728</v>
      </c>
      <c r="Q151" s="22"/>
      <c r="R151" s="18"/>
      <c r="S151" s="18"/>
      <c r="T151" s="18"/>
      <c r="U151" s="18"/>
      <c r="V151" s="18"/>
      <c r="W151" s="18"/>
      <c r="X151" s="22"/>
      <c r="Y151" s="20" t="s">
        <v>43</v>
      </c>
      <c r="Z151" s="21" t="s">
        <v>734</v>
      </c>
      <c r="AA151" s="22" t="str">
        <f t="shared" si="1"/>
        <v>M3-NyO-9a-A-2</v>
      </c>
      <c r="AB151" s="20" t="s">
        <v>45</v>
      </c>
      <c r="AC151" s="24"/>
      <c r="AD151" s="42"/>
      <c r="AE151" s="9" t="s">
        <v>47</v>
      </c>
    </row>
    <row r="152" ht="112.5" customHeight="1">
      <c r="A152" s="9" t="s">
        <v>717</v>
      </c>
      <c r="B152" s="8" t="s">
        <v>718</v>
      </c>
      <c r="C152" s="9" t="s">
        <v>66</v>
      </c>
      <c r="D152" s="10" t="s">
        <v>34</v>
      </c>
      <c r="E152" s="11"/>
      <c r="F152" s="12" t="s">
        <v>735</v>
      </c>
      <c r="G152" s="12"/>
      <c r="H152" s="44"/>
      <c r="I152" s="14" t="s">
        <v>36</v>
      </c>
      <c r="J152" s="11" t="s">
        <v>90</v>
      </c>
      <c r="K152" s="13" t="s">
        <v>724</v>
      </c>
      <c r="L152" s="13" t="s">
        <v>725</v>
      </c>
      <c r="M152" s="11" t="s">
        <v>40</v>
      </c>
      <c r="N152" s="8" t="s">
        <v>726</v>
      </c>
      <c r="O152" s="8" t="s">
        <v>727</v>
      </c>
      <c r="P152" s="8" t="s">
        <v>728</v>
      </c>
      <c r="Q152" s="22"/>
      <c r="R152" s="18"/>
      <c r="S152" s="18"/>
      <c r="T152" s="18"/>
      <c r="U152" s="18"/>
      <c r="V152" s="18"/>
      <c r="W152" s="18"/>
      <c r="X152" s="22"/>
      <c r="Y152" s="20" t="s">
        <v>43</v>
      </c>
      <c r="Z152" s="21" t="s">
        <v>736</v>
      </c>
      <c r="AA152" s="22" t="str">
        <f t="shared" si="1"/>
        <v>M3-NyO-9a-A-3</v>
      </c>
      <c r="AB152" s="20" t="s">
        <v>45</v>
      </c>
      <c r="AC152" s="24"/>
      <c r="AD152" s="42"/>
      <c r="AE152" s="9" t="s">
        <v>47</v>
      </c>
    </row>
    <row r="153" ht="112.5" customHeight="1">
      <c r="A153" s="9" t="s">
        <v>717</v>
      </c>
      <c r="B153" s="8" t="s">
        <v>718</v>
      </c>
      <c r="C153" s="9" t="s">
        <v>66</v>
      </c>
      <c r="D153" s="10" t="s">
        <v>34</v>
      </c>
      <c r="E153" s="11"/>
      <c r="F153" s="43" t="s">
        <v>737</v>
      </c>
      <c r="G153" s="43"/>
      <c r="H153" s="44"/>
      <c r="I153" s="14" t="s">
        <v>36</v>
      </c>
      <c r="J153" s="11" t="s">
        <v>90</v>
      </c>
      <c r="K153" s="44" t="s">
        <v>738</v>
      </c>
      <c r="L153" s="43" t="s">
        <v>725</v>
      </c>
      <c r="M153" s="11" t="s">
        <v>40</v>
      </c>
      <c r="N153" s="8" t="s">
        <v>726</v>
      </c>
      <c r="O153" s="8" t="s">
        <v>727</v>
      </c>
      <c r="P153" s="8" t="s">
        <v>728</v>
      </c>
      <c r="Q153" s="22"/>
      <c r="R153" s="18"/>
      <c r="S153" s="18"/>
      <c r="T153" s="18"/>
      <c r="U153" s="18"/>
      <c r="V153" s="18"/>
      <c r="W153" s="18"/>
      <c r="X153" s="22"/>
      <c r="Y153" s="20" t="s">
        <v>43</v>
      </c>
      <c r="Z153" s="21" t="s">
        <v>739</v>
      </c>
      <c r="AA153" s="22" t="str">
        <f t="shared" si="1"/>
        <v>M3-NyO-9a-A-4</v>
      </c>
      <c r="AB153" s="20" t="s">
        <v>45</v>
      </c>
      <c r="AC153" s="24"/>
      <c r="AD153" s="42"/>
      <c r="AE153" s="9" t="s">
        <v>47</v>
      </c>
    </row>
    <row r="154" ht="112.5" customHeight="1">
      <c r="A154" s="9" t="s">
        <v>717</v>
      </c>
      <c r="B154" s="8" t="s">
        <v>718</v>
      </c>
      <c r="C154" s="9" t="s">
        <v>66</v>
      </c>
      <c r="D154" s="10" t="s">
        <v>34</v>
      </c>
      <c r="E154" s="11"/>
      <c r="F154" s="43" t="s">
        <v>740</v>
      </c>
      <c r="G154" s="43"/>
      <c r="H154" s="44"/>
      <c r="I154" s="14" t="s">
        <v>36</v>
      </c>
      <c r="J154" s="11" t="s">
        <v>90</v>
      </c>
      <c r="K154" s="43" t="s">
        <v>731</v>
      </c>
      <c r="L154" s="43" t="s">
        <v>725</v>
      </c>
      <c r="M154" s="11" t="s">
        <v>40</v>
      </c>
      <c r="N154" s="8" t="s">
        <v>726</v>
      </c>
      <c r="O154" s="8" t="s">
        <v>727</v>
      </c>
      <c r="P154" s="8" t="s">
        <v>728</v>
      </c>
      <c r="Q154" s="22"/>
      <c r="R154" s="18"/>
      <c r="S154" s="18"/>
      <c r="T154" s="18"/>
      <c r="U154" s="18"/>
      <c r="V154" s="18"/>
      <c r="W154" s="18"/>
      <c r="X154" s="22"/>
      <c r="Y154" s="20" t="s">
        <v>43</v>
      </c>
      <c r="Z154" s="21" t="s">
        <v>741</v>
      </c>
      <c r="AA154" s="22" t="str">
        <f t="shared" si="1"/>
        <v>M3-NyO-9a-A-5</v>
      </c>
      <c r="AB154" s="20" t="s">
        <v>45</v>
      </c>
      <c r="AC154" s="24"/>
      <c r="AD154" s="42"/>
      <c r="AE154" s="9" t="s">
        <v>47</v>
      </c>
    </row>
    <row r="155" ht="112.5" customHeight="1">
      <c r="A155" s="9" t="s">
        <v>742</v>
      </c>
      <c r="B155" s="8" t="s">
        <v>743</v>
      </c>
      <c r="C155" s="9" t="s">
        <v>33</v>
      </c>
      <c r="D155" s="10" t="s">
        <v>34</v>
      </c>
      <c r="E155" s="11"/>
      <c r="F155" s="43" t="s">
        <v>744</v>
      </c>
      <c r="G155" s="43"/>
      <c r="H155" s="12" t="s">
        <v>745</v>
      </c>
      <c r="I155" s="14" t="s">
        <v>36</v>
      </c>
      <c r="J155" s="11" t="s">
        <v>307</v>
      </c>
      <c r="K155" s="13" t="s">
        <v>746</v>
      </c>
      <c r="L155" s="13" t="s">
        <v>747</v>
      </c>
      <c r="M155" s="14" t="s">
        <v>40</v>
      </c>
      <c r="N155" s="32" t="s">
        <v>748</v>
      </c>
      <c r="O155" s="32" t="s">
        <v>749</v>
      </c>
      <c r="P155" s="8"/>
      <c r="Q155" s="20"/>
      <c r="R155" s="8"/>
      <c r="S155" s="8"/>
      <c r="T155" s="8"/>
      <c r="U155" s="8"/>
      <c r="V155" s="8"/>
      <c r="W155" s="8"/>
      <c r="X155" s="20"/>
      <c r="Y155" s="20" t="s">
        <v>43</v>
      </c>
      <c r="Z155" s="21" t="s">
        <v>750</v>
      </c>
      <c r="AA155" s="22" t="str">
        <f t="shared" si="1"/>
        <v>M3-NyO-10a-I-1</v>
      </c>
      <c r="AB155" s="20" t="s">
        <v>45</v>
      </c>
      <c r="AC155" s="9"/>
      <c r="AD155" s="42"/>
      <c r="AE155" s="9" t="s">
        <v>47</v>
      </c>
    </row>
    <row r="156" ht="112.5" customHeight="1">
      <c r="A156" s="9" t="s">
        <v>742</v>
      </c>
      <c r="B156" s="8" t="s">
        <v>743</v>
      </c>
      <c r="C156" s="9" t="s">
        <v>48</v>
      </c>
      <c r="D156" s="10" t="s">
        <v>34</v>
      </c>
      <c r="E156" s="11"/>
      <c r="F156" s="43" t="s">
        <v>751</v>
      </c>
      <c r="G156" s="43"/>
      <c r="H156" s="12" t="s">
        <v>752</v>
      </c>
      <c r="I156" s="11" t="s">
        <v>36</v>
      </c>
      <c r="J156" s="11" t="s">
        <v>90</v>
      </c>
      <c r="K156" s="12" t="s">
        <v>753</v>
      </c>
      <c r="L156" s="13" t="s">
        <v>754</v>
      </c>
      <c r="M156" s="14" t="s">
        <v>40</v>
      </c>
      <c r="N156" s="32" t="s">
        <v>748</v>
      </c>
      <c r="O156" s="32" t="s">
        <v>755</v>
      </c>
      <c r="P156" s="32"/>
      <c r="Q156" s="14"/>
      <c r="R156" s="27"/>
      <c r="S156" s="27"/>
      <c r="T156" s="27"/>
      <c r="U156" s="27"/>
      <c r="V156" s="27"/>
      <c r="W156" s="27"/>
      <c r="X156" s="12"/>
      <c r="Y156" s="20" t="s">
        <v>43</v>
      </c>
      <c r="Z156" s="21" t="s">
        <v>756</v>
      </c>
      <c r="AA156" s="22" t="str">
        <f t="shared" si="1"/>
        <v>M3-NyO-10a-E-1</v>
      </c>
      <c r="AB156" s="20" t="s">
        <v>45</v>
      </c>
      <c r="AC156" s="9"/>
      <c r="AD156" s="42"/>
      <c r="AE156" s="9" t="s">
        <v>47</v>
      </c>
    </row>
    <row r="157" ht="112.5" customHeight="1">
      <c r="A157" s="9" t="s">
        <v>757</v>
      </c>
      <c r="B157" s="8" t="s">
        <v>758</v>
      </c>
      <c r="C157" s="9" t="s">
        <v>33</v>
      </c>
      <c r="D157" s="10" t="s">
        <v>34</v>
      </c>
      <c r="E157" s="11"/>
      <c r="F157" s="12" t="s">
        <v>759</v>
      </c>
      <c r="G157" s="12"/>
      <c r="H157" s="70" t="s">
        <v>760</v>
      </c>
      <c r="I157" s="14" t="s">
        <v>36</v>
      </c>
      <c r="J157" s="14" t="s">
        <v>761</v>
      </c>
      <c r="K157" s="44" t="s">
        <v>762</v>
      </c>
      <c r="L157" s="43" t="s">
        <v>763</v>
      </c>
      <c r="M157" s="14" t="s">
        <v>40</v>
      </c>
      <c r="N157" s="15" t="s">
        <v>764</v>
      </c>
      <c r="O157" s="15" t="s">
        <v>765</v>
      </c>
      <c r="P157" s="15" t="s">
        <v>623</v>
      </c>
      <c r="Q157" s="22"/>
      <c r="R157" s="18"/>
      <c r="S157" s="18"/>
      <c r="T157" s="18"/>
      <c r="U157" s="18"/>
      <c r="V157" s="18"/>
      <c r="W157" s="18"/>
      <c r="X157" s="22"/>
      <c r="Y157" s="20" t="s">
        <v>43</v>
      </c>
      <c r="Z157" s="21" t="s">
        <v>766</v>
      </c>
      <c r="AA157" s="22" t="str">
        <f t="shared" si="1"/>
        <v>M3-NyO-11a-I-1</v>
      </c>
      <c r="AB157" s="20" t="s">
        <v>45</v>
      </c>
      <c r="AC157" s="10"/>
      <c r="AD157" s="42"/>
      <c r="AE157" s="9" t="s">
        <v>47</v>
      </c>
    </row>
    <row r="158" ht="112.5" customHeight="1">
      <c r="A158" s="9" t="s">
        <v>757</v>
      </c>
      <c r="B158" s="8" t="s">
        <v>758</v>
      </c>
      <c r="C158" s="9" t="s">
        <v>33</v>
      </c>
      <c r="D158" s="10" t="s">
        <v>34</v>
      </c>
      <c r="E158" s="11"/>
      <c r="F158" s="12" t="s">
        <v>767</v>
      </c>
      <c r="G158" s="12"/>
      <c r="H158" s="70" t="s">
        <v>760</v>
      </c>
      <c r="I158" s="14" t="s">
        <v>36</v>
      </c>
      <c r="J158" s="14" t="s">
        <v>761</v>
      </c>
      <c r="K158" s="44" t="s">
        <v>768</v>
      </c>
      <c r="L158" s="44" t="s">
        <v>769</v>
      </c>
      <c r="M158" s="14" t="s">
        <v>40</v>
      </c>
      <c r="N158" s="15" t="s">
        <v>770</v>
      </c>
      <c r="O158" s="15" t="s">
        <v>771</v>
      </c>
      <c r="P158" s="15" t="s">
        <v>772</v>
      </c>
      <c r="Q158" s="22"/>
      <c r="R158" s="18"/>
      <c r="S158" s="18"/>
      <c r="T158" s="18"/>
      <c r="U158" s="18"/>
      <c r="V158" s="18"/>
      <c r="W158" s="18"/>
      <c r="X158" s="22"/>
      <c r="Y158" s="20" t="s">
        <v>43</v>
      </c>
      <c r="Z158" s="21" t="s">
        <v>773</v>
      </c>
      <c r="AA158" s="22" t="str">
        <f t="shared" si="1"/>
        <v>M3-NyO-11a-I-2</v>
      </c>
      <c r="AB158" s="20" t="s">
        <v>45</v>
      </c>
      <c r="AC158" s="10"/>
      <c r="AD158" s="42"/>
      <c r="AE158" s="9" t="s">
        <v>47</v>
      </c>
    </row>
    <row r="159" ht="112.5" customHeight="1">
      <c r="A159" s="9" t="s">
        <v>757</v>
      </c>
      <c r="B159" s="8" t="s">
        <v>758</v>
      </c>
      <c r="C159" s="9" t="s">
        <v>48</v>
      </c>
      <c r="D159" s="10" t="s">
        <v>34</v>
      </c>
      <c r="E159" s="11"/>
      <c r="F159" s="13" t="s">
        <v>774</v>
      </c>
      <c r="G159" s="13"/>
      <c r="H159" s="71" t="s">
        <v>775</v>
      </c>
      <c r="I159" s="11" t="s">
        <v>36</v>
      </c>
      <c r="J159" s="11" t="s">
        <v>90</v>
      </c>
      <c r="K159" s="12" t="s">
        <v>776</v>
      </c>
      <c r="L159" s="12" t="s">
        <v>777</v>
      </c>
      <c r="M159" s="14" t="s">
        <v>40</v>
      </c>
      <c r="N159" s="15" t="s">
        <v>778</v>
      </c>
      <c r="O159" s="15" t="s">
        <v>779</v>
      </c>
      <c r="P159" s="15" t="s">
        <v>772</v>
      </c>
      <c r="Q159" s="22"/>
      <c r="R159" s="18"/>
      <c r="S159" s="18"/>
      <c r="T159" s="18"/>
      <c r="U159" s="18"/>
      <c r="V159" s="18"/>
      <c r="W159" s="18"/>
      <c r="X159" s="22"/>
      <c r="Y159" s="20" t="s">
        <v>43</v>
      </c>
      <c r="Z159" s="21" t="s">
        <v>780</v>
      </c>
      <c r="AA159" s="22" t="str">
        <f t="shared" si="1"/>
        <v>M3-NyO-11a-E-1</v>
      </c>
      <c r="AB159" s="20" t="s">
        <v>45</v>
      </c>
      <c r="AC159" s="10"/>
      <c r="AD159" s="42"/>
      <c r="AE159" s="9" t="s">
        <v>47</v>
      </c>
    </row>
    <row r="160" ht="112.5" customHeight="1">
      <c r="A160" s="9" t="s">
        <v>757</v>
      </c>
      <c r="B160" s="8" t="s">
        <v>758</v>
      </c>
      <c r="C160" s="9" t="s">
        <v>48</v>
      </c>
      <c r="D160" s="10" t="s">
        <v>34</v>
      </c>
      <c r="E160" s="11"/>
      <c r="F160" s="13" t="s">
        <v>781</v>
      </c>
      <c r="G160" s="13"/>
      <c r="H160" s="71" t="s">
        <v>775</v>
      </c>
      <c r="I160" s="11" t="s">
        <v>36</v>
      </c>
      <c r="J160" s="11" t="s">
        <v>90</v>
      </c>
      <c r="K160" s="12" t="s">
        <v>782</v>
      </c>
      <c r="L160" s="12" t="s">
        <v>783</v>
      </c>
      <c r="M160" s="14" t="s">
        <v>40</v>
      </c>
      <c r="N160" s="15" t="s">
        <v>770</v>
      </c>
      <c r="O160" s="15" t="s">
        <v>784</v>
      </c>
      <c r="P160" s="15" t="s">
        <v>772</v>
      </c>
      <c r="Q160" s="22"/>
      <c r="R160" s="18"/>
      <c r="S160" s="18"/>
      <c r="T160" s="18"/>
      <c r="U160" s="18"/>
      <c r="V160" s="18"/>
      <c r="W160" s="18"/>
      <c r="X160" s="22"/>
      <c r="Y160" s="20" t="s">
        <v>43</v>
      </c>
      <c r="Z160" s="21" t="s">
        <v>785</v>
      </c>
      <c r="AA160" s="22" t="str">
        <f t="shared" si="1"/>
        <v>M3-NyO-11a-E-2</v>
      </c>
      <c r="AB160" s="20" t="s">
        <v>45</v>
      </c>
      <c r="AC160" s="10"/>
      <c r="AD160" s="42"/>
      <c r="AE160" s="9" t="s">
        <v>47</v>
      </c>
    </row>
    <row r="161" ht="112.5" customHeight="1">
      <c r="A161" s="9" t="s">
        <v>757</v>
      </c>
      <c r="B161" s="8" t="s">
        <v>758</v>
      </c>
      <c r="C161" s="9" t="s">
        <v>66</v>
      </c>
      <c r="D161" s="10" t="s">
        <v>34</v>
      </c>
      <c r="E161" s="11"/>
      <c r="F161" s="23" t="s">
        <v>786</v>
      </c>
      <c r="G161" s="25"/>
      <c r="H161" s="25" t="s">
        <v>787</v>
      </c>
      <c r="I161" s="24" t="s">
        <v>36</v>
      </c>
      <c r="J161" s="24" t="s">
        <v>90</v>
      </c>
      <c r="K161" s="25" t="s">
        <v>788</v>
      </c>
      <c r="L161" s="25" t="s">
        <v>789</v>
      </c>
      <c r="M161" s="26" t="s">
        <v>320</v>
      </c>
      <c r="N161" s="34"/>
      <c r="O161" s="34"/>
      <c r="P161" s="69"/>
      <c r="Q161" s="69"/>
      <c r="R161" s="69"/>
      <c r="S161" s="23" t="s">
        <v>790</v>
      </c>
      <c r="T161" s="23" t="s">
        <v>791</v>
      </c>
      <c r="U161" s="69" t="s">
        <v>792</v>
      </c>
      <c r="V161" s="23" t="s">
        <v>793</v>
      </c>
      <c r="W161" s="23" t="s">
        <v>794</v>
      </c>
      <c r="X161" s="22"/>
      <c r="Y161" s="20" t="s">
        <v>43</v>
      </c>
      <c r="Z161" s="21" t="s">
        <v>795</v>
      </c>
      <c r="AA161" s="22" t="str">
        <f t="shared" si="1"/>
        <v>M3-NyO-11a-A-1</v>
      </c>
      <c r="AB161" s="20" t="s">
        <v>45</v>
      </c>
      <c r="AC161" s="24"/>
      <c r="AD161" s="42"/>
      <c r="AE161" s="9" t="s">
        <v>47</v>
      </c>
    </row>
    <row r="162" ht="112.5" customHeight="1">
      <c r="A162" s="9" t="s">
        <v>757</v>
      </c>
      <c r="B162" s="8" t="s">
        <v>758</v>
      </c>
      <c r="C162" s="9" t="s">
        <v>66</v>
      </c>
      <c r="D162" s="10" t="s">
        <v>34</v>
      </c>
      <c r="E162" s="11"/>
      <c r="F162" s="23" t="s">
        <v>796</v>
      </c>
      <c r="G162" s="25"/>
      <c r="H162" s="25" t="s">
        <v>797</v>
      </c>
      <c r="I162" s="24" t="s">
        <v>36</v>
      </c>
      <c r="J162" s="24" t="s">
        <v>90</v>
      </c>
      <c r="K162" s="34" t="s">
        <v>798</v>
      </c>
      <c r="L162" s="25" t="s">
        <v>789</v>
      </c>
      <c r="M162" s="26" t="s">
        <v>320</v>
      </c>
      <c r="N162" s="34"/>
      <c r="O162" s="34"/>
      <c r="P162" s="69"/>
      <c r="Q162" s="69"/>
      <c r="R162" s="69"/>
      <c r="S162" s="23" t="s">
        <v>799</v>
      </c>
      <c r="T162" s="23" t="s">
        <v>800</v>
      </c>
      <c r="U162" s="23" t="s">
        <v>801</v>
      </c>
      <c r="V162" s="23" t="s">
        <v>802</v>
      </c>
      <c r="W162" s="23" t="s">
        <v>803</v>
      </c>
      <c r="X162" s="22"/>
      <c r="Y162" s="20" t="s">
        <v>43</v>
      </c>
      <c r="Z162" s="21" t="s">
        <v>804</v>
      </c>
      <c r="AA162" s="22" t="str">
        <f t="shared" si="1"/>
        <v>M3-NyO-11a-A-2</v>
      </c>
      <c r="AB162" s="20" t="s">
        <v>45</v>
      </c>
      <c r="AC162" s="24"/>
      <c r="AD162" s="42"/>
      <c r="AE162" s="9" t="s">
        <v>47</v>
      </c>
    </row>
    <row r="163" ht="112.5" customHeight="1">
      <c r="A163" s="9" t="s">
        <v>757</v>
      </c>
      <c r="B163" s="8" t="s">
        <v>758</v>
      </c>
      <c r="C163" s="9" t="s">
        <v>66</v>
      </c>
      <c r="D163" s="10" t="s">
        <v>34</v>
      </c>
      <c r="E163" s="11"/>
      <c r="F163" s="13" t="s">
        <v>805</v>
      </c>
      <c r="G163" s="13"/>
      <c r="H163" s="12" t="s">
        <v>806</v>
      </c>
      <c r="I163" s="11" t="s">
        <v>36</v>
      </c>
      <c r="J163" s="11" t="s">
        <v>90</v>
      </c>
      <c r="K163" s="12" t="s">
        <v>807</v>
      </c>
      <c r="L163" s="13" t="s">
        <v>808</v>
      </c>
      <c r="M163" s="14" t="s">
        <v>320</v>
      </c>
      <c r="N163" s="32"/>
      <c r="O163" s="16"/>
      <c r="P163" s="18"/>
      <c r="Q163" s="22"/>
      <c r="R163" s="8"/>
      <c r="S163" s="8" t="s">
        <v>809</v>
      </c>
      <c r="T163" s="8" t="s">
        <v>810</v>
      </c>
      <c r="U163" s="18" t="s">
        <v>811</v>
      </c>
      <c r="V163" s="8" t="s">
        <v>812</v>
      </c>
      <c r="W163" s="8" t="s">
        <v>813</v>
      </c>
      <c r="X163" s="22"/>
      <c r="Y163" s="20" t="s">
        <v>43</v>
      </c>
      <c r="Z163" s="21" t="s">
        <v>814</v>
      </c>
      <c r="AA163" s="22" t="str">
        <f t="shared" si="1"/>
        <v>M3-NyO-11a-A-3</v>
      </c>
      <c r="AB163" s="20" t="s">
        <v>45</v>
      </c>
      <c r="AC163" s="24"/>
      <c r="AD163" s="42"/>
      <c r="AE163" s="9" t="s">
        <v>47</v>
      </c>
    </row>
    <row r="164" ht="112.5" customHeight="1">
      <c r="A164" s="9" t="s">
        <v>757</v>
      </c>
      <c r="B164" s="8" t="s">
        <v>758</v>
      </c>
      <c r="C164" s="9" t="s">
        <v>66</v>
      </c>
      <c r="D164" s="10" t="s">
        <v>34</v>
      </c>
      <c r="E164" s="11"/>
      <c r="F164" s="13" t="s">
        <v>815</v>
      </c>
      <c r="G164" s="13"/>
      <c r="H164" s="44"/>
      <c r="I164" s="11" t="s">
        <v>36</v>
      </c>
      <c r="J164" s="11" t="s">
        <v>90</v>
      </c>
      <c r="K164" s="12" t="s">
        <v>816</v>
      </c>
      <c r="L164" s="13" t="s">
        <v>808</v>
      </c>
      <c r="M164" s="14" t="s">
        <v>320</v>
      </c>
      <c r="N164" s="32"/>
      <c r="O164" s="16"/>
      <c r="P164" s="18"/>
      <c r="Q164" s="22"/>
      <c r="R164" s="8"/>
      <c r="S164" s="8" t="s">
        <v>817</v>
      </c>
      <c r="T164" s="8" t="s">
        <v>818</v>
      </c>
      <c r="U164" s="8" t="s">
        <v>819</v>
      </c>
      <c r="V164" s="8" t="s">
        <v>820</v>
      </c>
      <c r="W164" s="8" t="s">
        <v>821</v>
      </c>
      <c r="X164" s="22"/>
      <c r="Y164" s="20" t="s">
        <v>43</v>
      </c>
      <c r="Z164" s="21" t="s">
        <v>822</v>
      </c>
      <c r="AA164" s="22" t="str">
        <f t="shared" si="1"/>
        <v>M3-NyO-11a-A-4</v>
      </c>
      <c r="AB164" s="20" t="s">
        <v>45</v>
      </c>
      <c r="AC164" s="24"/>
      <c r="AD164" s="42"/>
      <c r="AE164" s="9" t="s">
        <v>47</v>
      </c>
    </row>
    <row r="165" ht="112.5" customHeight="1">
      <c r="A165" s="9" t="s">
        <v>757</v>
      </c>
      <c r="B165" s="8" t="s">
        <v>758</v>
      </c>
      <c r="C165" s="9" t="s">
        <v>66</v>
      </c>
      <c r="D165" s="10" t="s">
        <v>34</v>
      </c>
      <c r="E165" s="11"/>
      <c r="F165" s="13" t="s">
        <v>823</v>
      </c>
      <c r="G165" s="13"/>
      <c r="H165" s="12"/>
      <c r="I165" s="11" t="s">
        <v>36</v>
      </c>
      <c r="J165" s="11" t="s">
        <v>90</v>
      </c>
      <c r="K165" s="12" t="s">
        <v>824</v>
      </c>
      <c r="L165" s="13" t="s">
        <v>808</v>
      </c>
      <c r="M165" s="11" t="s">
        <v>320</v>
      </c>
      <c r="N165" s="27"/>
      <c r="O165" s="18"/>
      <c r="P165" s="18"/>
      <c r="Q165" s="22"/>
      <c r="R165" s="8"/>
      <c r="S165" s="8" t="s">
        <v>825</v>
      </c>
      <c r="T165" s="8" t="s">
        <v>826</v>
      </c>
      <c r="U165" s="8" t="s">
        <v>827</v>
      </c>
      <c r="V165" s="18" t="s">
        <v>828</v>
      </c>
      <c r="W165" s="8" t="s">
        <v>829</v>
      </c>
      <c r="X165" s="22"/>
      <c r="Y165" s="20" t="s">
        <v>43</v>
      </c>
      <c r="Z165" s="21" t="s">
        <v>830</v>
      </c>
      <c r="AA165" s="22" t="str">
        <f t="shared" si="1"/>
        <v>M3-NyO-11a-A-5</v>
      </c>
      <c r="AB165" s="20" t="s">
        <v>45</v>
      </c>
      <c r="AC165" s="24"/>
      <c r="AD165" s="42"/>
      <c r="AE165" s="9" t="s">
        <v>47</v>
      </c>
    </row>
    <row r="166" ht="112.5" customHeight="1">
      <c r="A166" s="9" t="s">
        <v>831</v>
      </c>
      <c r="B166" s="8" t="s">
        <v>832</v>
      </c>
      <c r="C166" s="9" t="s">
        <v>33</v>
      </c>
      <c r="D166" s="9" t="s">
        <v>34</v>
      </c>
      <c r="E166" s="11"/>
      <c r="F166" s="13" t="s">
        <v>833</v>
      </c>
      <c r="G166" s="13"/>
      <c r="H166" s="12" t="s">
        <v>834</v>
      </c>
      <c r="I166" s="11" t="s">
        <v>36</v>
      </c>
      <c r="J166" s="20" t="s">
        <v>307</v>
      </c>
      <c r="K166" s="12" t="s">
        <v>835</v>
      </c>
      <c r="L166" s="13" t="s">
        <v>836</v>
      </c>
      <c r="M166" s="11" t="s">
        <v>40</v>
      </c>
      <c r="N166" s="27" t="s">
        <v>837</v>
      </c>
      <c r="O166" s="27" t="s">
        <v>838</v>
      </c>
      <c r="P166" s="18" t="s">
        <v>839</v>
      </c>
      <c r="Q166" s="22"/>
      <c r="R166" s="18"/>
      <c r="S166" s="18"/>
      <c r="T166" s="18"/>
      <c r="U166" s="18"/>
      <c r="V166" s="18"/>
      <c r="W166" s="18"/>
      <c r="X166" s="22"/>
      <c r="Y166" s="20" t="s">
        <v>43</v>
      </c>
      <c r="Z166" s="21" t="s">
        <v>840</v>
      </c>
      <c r="AA166" s="22" t="str">
        <f t="shared" si="1"/>
        <v>M3-NyO-12a-I-1</v>
      </c>
      <c r="AB166" s="20" t="s">
        <v>45</v>
      </c>
      <c r="AC166" s="24"/>
      <c r="AD166" s="42"/>
      <c r="AE166" s="42"/>
    </row>
    <row r="167" ht="112.5" customHeight="1">
      <c r="A167" s="9" t="s">
        <v>831</v>
      </c>
      <c r="B167" s="8" t="s">
        <v>832</v>
      </c>
      <c r="C167" s="9" t="s">
        <v>33</v>
      </c>
      <c r="D167" s="9" t="s">
        <v>34</v>
      </c>
      <c r="E167" s="11"/>
      <c r="F167" s="13" t="s">
        <v>841</v>
      </c>
      <c r="G167" s="13"/>
      <c r="H167" s="12" t="s">
        <v>842</v>
      </c>
      <c r="I167" s="11" t="s">
        <v>36</v>
      </c>
      <c r="J167" s="20" t="s">
        <v>307</v>
      </c>
      <c r="K167" s="12" t="s">
        <v>843</v>
      </c>
      <c r="L167" s="13" t="s">
        <v>844</v>
      </c>
      <c r="M167" s="11" t="s">
        <v>40</v>
      </c>
      <c r="N167" s="27" t="s">
        <v>845</v>
      </c>
      <c r="O167" s="27" t="s">
        <v>846</v>
      </c>
      <c r="P167" s="18" t="s">
        <v>847</v>
      </c>
      <c r="Q167" s="22"/>
      <c r="R167" s="18"/>
      <c r="S167" s="18"/>
      <c r="T167" s="18"/>
      <c r="U167" s="18"/>
      <c r="V167" s="18"/>
      <c r="W167" s="18"/>
      <c r="X167" s="22"/>
      <c r="Y167" s="20" t="s">
        <v>43</v>
      </c>
      <c r="Z167" s="21" t="s">
        <v>848</v>
      </c>
      <c r="AA167" s="22" t="str">
        <f t="shared" si="1"/>
        <v>M3-NyO-12a-I-2</v>
      </c>
      <c r="AB167" s="20" t="s">
        <v>45</v>
      </c>
      <c r="AC167" s="24"/>
      <c r="AD167" s="42"/>
      <c r="AE167" s="42"/>
    </row>
    <row r="168" ht="112.5" customHeight="1">
      <c r="A168" s="9" t="s">
        <v>831</v>
      </c>
      <c r="B168" s="8" t="s">
        <v>832</v>
      </c>
      <c r="C168" s="9" t="s">
        <v>48</v>
      </c>
      <c r="D168" s="10" t="s">
        <v>34</v>
      </c>
      <c r="E168" s="11"/>
      <c r="F168" s="13" t="s">
        <v>849</v>
      </c>
      <c r="G168" s="13"/>
      <c r="H168" s="8"/>
      <c r="I168" s="11" t="s">
        <v>36</v>
      </c>
      <c r="J168" s="11" t="s">
        <v>90</v>
      </c>
      <c r="K168" s="44" t="s">
        <v>850</v>
      </c>
      <c r="L168" s="13" t="s">
        <v>851</v>
      </c>
      <c r="M168" s="14" t="s">
        <v>320</v>
      </c>
      <c r="N168" s="32"/>
      <c r="O168" s="32"/>
      <c r="P168" s="16"/>
      <c r="Q168" s="17"/>
      <c r="R168" s="8"/>
      <c r="S168" s="8" t="s">
        <v>852</v>
      </c>
      <c r="T168" s="8" t="s">
        <v>853</v>
      </c>
      <c r="U168" s="8" t="s">
        <v>854</v>
      </c>
      <c r="V168" s="8" t="s">
        <v>855</v>
      </c>
      <c r="W168" s="19"/>
      <c r="X168" s="22"/>
      <c r="Y168" s="20" t="s">
        <v>43</v>
      </c>
      <c r="Z168" s="21" t="s">
        <v>856</v>
      </c>
      <c r="AA168" s="22" t="str">
        <f t="shared" si="1"/>
        <v>M3-NyO-12a-E-1</v>
      </c>
      <c r="AB168" s="20" t="s">
        <v>45</v>
      </c>
      <c r="AC168" s="9"/>
      <c r="AD168" s="42"/>
      <c r="AE168" s="42"/>
    </row>
    <row r="169" ht="112.5" customHeight="1">
      <c r="A169" s="9" t="s">
        <v>831</v>
      </c>
      <c r="B169" s="8" t="s">
        <v>832</v>
      </c>
      <c r="C169" s="9" t="s">
        <v>48</v>
      </c>
      <c r="D169" s="10" t="s">
        <v>34</v>
      </c>
      <c r="E169" s="11"/>
      <c r="F169" s="13" t="s">
        <v>857</v>
      </c>
      <c r="G169" s="13"/>
      <c r="H169" s="8"/>
      <c r="I169" s="11" t="s">
        <v>36</v>
      </c>
      <c r="J169" s="11" t="s">
        <v>90</v>
      </c>
      <c r="K169" s="44" t="s">
        <v>858</v>
      </c>
      <c r="L169" s="13" t="s">
        <v>859</v>
      </c>
      <c r="M169" s="14" t="s">
        <v>320</v>
      </c>
      <c r="N169" s="32"/>
      <c r="O169" s="32"/>
      <c r="P169" s="16"/>
      <c r="Q169" s="17"/>
      <c r="R169" s="18"/>
      <c r="S169" s="18" t="s">
        <v>860</v>
      </c>
      <c r="T169" s="8" t="s">
        <v>861</v>
      </c>
      <c r="U169" s="8" t="s">
        <v>862</v>
      </c>
      <c r="V169" s="8" t="s">
        <v>863</v>
      </c>
      <c r="W169" s="19"/>
      <c r="X169" s="22"/>
      <c r="Y169" s="20" t="s">
        <v>43</v>
      </c>
      <c r="Z169" s="21" t="s">
        <v>864</v>
      </c>
      <c r="AA169" s="22" t="str">
        <f t="shared" si="1"/>
        <v>M3-NyO-12a-E-2</v>
      </c>
      <c r="AB169" s="20" t="s">
        <v>45</v>
      </c>
      <c r="AC169" s="9"/>
      <c r="AD169" s="42"/>
      <c r="AE169" s="42"/>
    </row>
    <row r="170" ht="112.5" customHeight="1">
      <c r="A170" s="9" t="s">
        <v>831</v>
      </c>
      <c r="B170" s="8" t="s">
        <v>832</v>
      </c>
      <c r="C170" s="9" t="s">
        <v>66</v>
      </c>
      <c r="D170" s="10" t="s">
        <v>34</v>
      </c>
      <c r="E170" s="11"/>
      <c r="F170" s="13" t="s">
        <v>865</v>
      </c>
      <c r="G170" s="13"/>
      <c r="H170" s="12"/>
      <c r="I170" s="11" t="s">
        <v>36</v>
      </c>
      <c r="J170" s="11" t="s">
        <v>90</v>
      </c>
      <c r="K170" s="44" t="s">
        <v>866</v>
      </c>
      <c r="L170" s="43" t="s">
        <v>867</v>
      </c>
      <c r="M170" s="14" t="s">
        <v>320</v>
      </c>
      <c r="N170" s="32"/>
      <c r="O170" s="32"/>
      <c r="P170" s="16"/>
      <c r="Q170" s="17"/>
      <c r="R170" s="8"/>
      <c r="S170" s="8" t="s">
        <v>868</v>
      </c>
      <c r="T170" s="8" t="s">
        <v>869</v>
      </c>
      <c r="U170" s="8" t="s">
        <v>870</v>
      </c>
      <c r="V170" s="8" t="s">
        <v>854</v>
      </c>
      <c r="W170" s="8" t="s">
        <v>871</v>
      </c>
      <c r="X170" s="22"/>
      <c r="Y170" s="20" t="s">
        <v>43</v>
      </c>
      <c r="Z170" s="21" t="s">
        <v>872</v>
      </c>
      <c r="AA170" s="22" t="str">
        <f t="shared" si="1"/>
        <v>M3-NyO-12a-A-1</v>
      </c>
      <c r="AB170" s="20" t="s">
        <v>45</v>
      </c>
      <c r="AC170" s="9"/>
      <c r="AD170" s="42"/>
      <c r="AE170" s="42"/>
    </row>
    <row r="171" ht="112.5" customHeight="1">
      <c r="A171" s="9" t="s">
        <v>831</v>
      </c>
      <c r="B171" s="8" t="s">
        <v>832</v>
      </c>
      <c r="C171" s="9" t="s">
        <v>66</v>
      </c>
      <c r="D171" s="10" t="s">
        <v>34</v>
      </c>
      <c r="E171" s="11"/>
      <c r="F171" s="13" t="s">
        <v>873</v>
      </c>
      <c r="G171" s="13"/>
      <c r="H171" s="8"/>
      <c r="I171" s="11" t="s">
        <v>36</v>
      </c>
      <c r="J171" s="11" t="s">
        <v>90</v>
      </c>
      <c r="K171" s="44" t="s">
        <v>874</v>
      </c>
      <c r="L171" s="43" t="s">
        <v>875</v>
      </c>
      <c r="M171" s="14" t="s">
        <v>320</v>
      </c>
      <c r="N171" s="32"/>
      <c r="O171" s="16"/>
      <c r="P171" s="16"/>
      <c r="Q171" s="17"/>
      <c r="R171" s="8"/>
      <c r="S171" s="8" t="s">
        <v>876</v>
      </c>
      <c r="T171" s="8" t="s">
        <v>877</v>
      </c>
      <c r="U171" s="8" t="s">
        <v>878</v>
      </c>
      <c r="V171" s="8" t="s">
        <v>862</v>
      </c>
      <c r="W171" s="8" t="s">
        <v>879</v>
      </c>
      <c r="X171" s="22"/>
      <c r="Y171" s="20" t="s">
        <v>43</v>
      </c>
      <c r="Z171" s="21" t="s">
        <v>880</v>
      </c>
      <c r="AA171" s="22" t="str">
        <f t="shared" si="1"/>
        <v>M3-NyO-12a-A-2</v>
      </c>
      <c r="AB171" s="20" t="s">
        <v>45</v>
      </c>
      <c r="AC171" s="9"/>
      <c r="AD171" s="42"/>
      <c r="AE171" s="42"/>
    </row>
    <row r="172" ht="112.5" customHeight="1">
      <c r="A172" s="9" t="s">
        <v>831</v>
      </c>
      <c r="B172" s="8" t="s">
        <v>832</v>
      </c>
      <c r="C172" s="9" t="s">
        <v>66</v>
      </c>
      <c r="D172" s="10" t="s">
        <v>34</v>
      </c>
      <c r="E172" s="11"/>
      <c r="F172" s="12" t="s">
        <v>881</v>
      </c>
      <c r="G172" s="12"/>
      <c r="H172" s="8"/>
      <c r="I172" s="11" t="s">
        <v>36</v>
      </c>
      <c r="J172" s="11" t="s">
        <v>90</v>
      </c>
      <c r="K172" s="44" t="s">
        <v>882</v>
      </c>
      <c r="L172" s="43" t="s">
        <v>875</v>
      </c>
      <c r="M172" s="14" t="s">
        <v>320</v>
      </c>
      <c r="N172" s="32"/>
      <c r="O172" s="16"/>
      <c r="P172" s="16"/>
      <c r="Q172" s="17"/>
      <c r="R172" s="8"/>
      <c r="S172" s="8" t="s">
        <v>883</v>
      </c>
      <c r="T172" s="8" t="s">
        <v>884</v>
      </c>
      <c r="U172" s="18" t="s">
        <v>885</v>
      </c>
      <c r="V172" s="8" t="s">
        <v>862</v>
      </c>
      <c r="W172" s="8" t="s">
        <v>886</v>
      </c>
      <c r="X172" s="22"/>
      <c r="Y172" s="20" t="s">
        <v>43</v>
      </c>
      <c r="Z172" s="21" t="s">
        <v>887</v>
      </c>
      <c r="AA172" s="22" t="str">
        <f t="shared" si="1"/>
        <v>M3-NyO-12a-A-3</v>
      </c>
      <c r="AB172" s="20" t="s">
        <v>45</v>
      </c>
      <c r="AC172" s="9"/>
      <c r="AD172" s="42"/>
      <c r="AE172" s="42"/>
    </row>
    <row r="173" ht="112.5" customHeight="1">
      <c r="A173" s="9" t="s">
        <v>831</v>
      </c>
      <c r="B173" s="8" t="s">
        <v>832</v>
      </c>
      <c r="C173" s="9" t="s">
        <v>66</v>
      </c>
      <c r="D173" s="10" t="s">
        <v>34</v>
      </c>
      <c r="E173" s="11"/>
      <c r="F173" s="12" t="s">
        <v>888</v>
      </c>
      <c r="G173" s="12"/>
      <c r="H173" s="8"/>
      <c r="I173" s="11" t="s">
        <v>36</v>
      </c>
      <c r="J173" s="11" t="s">
        <v>90</v>
      </c>
      <c r="K173" s="44" t="s">
        <v>889</v>
      </c>
      <c r="L173" s="43" t="s">
        <v>867</v>
      </c>
      <c r="M173" s="14" t="s">
        <v>320</v>
      </c>
      <c r="N173" s="32"/>
      <c r="O173" s="16"/>
      <c r="P173" s="16"/>
      <c r="Q173" s="17"/>
      <c r="R173" s="8"/>
      <c r="S173" s="8" t="s">
        <v>890</v>
      </c>
      <c r="T173" s="8" t="s">
        <v>891</v>
      </c>
      <c r="U173" s="18" t="s">
        <v>892</v>
      </c>
      <c r="V173" s="8" t="s">
        <v>854</v>
      </c>
      <c r="W173" s="8" t="s">
        <v>893</v>
      </c>
      <c r="X173" s="22"/>
      <c r="Y173" s="20" t="s">
        <v>43</v>
      </c>
      <c r="Z173" s="21" t="s">
        <v>894</v>
      </c>
      <c r="AA173" s="22" t="str">
        <f t="shared" si="1"/>
        <v>M3-NyO-12a-A-4</v>
      </c>
      <c r="AB173" s="20" t="s">
        <v>45</v>
      </c>
      <c r="AC173" s="9"/>
      <c r="AD173" s="42"/>
      <c r="AE173" s="42"/>
    </row>
    <row r="174" ht="112.5" customHeight="1">
      <c r="A174" s="9" t="s">
        <v>831</v>
      </c>
      <c r="B174" s="8" t="s">
        <v>832</v>
      </c>
      <c r="C174" s="9" t="s">
        <v>66</v>
      </c>
      <c r="D174" s="10" t="s">
        <v>34</v>
      </c>
      <c r="E174" s="11"/>
      <c r="F174" s="12" t="s">
        <v>895</v>
      </c>
      <c r="G174" s="12"/>
      <c r="H174" s="12" t="s">
        <v>896</v>
      </c>
      <c r="I174" s="11" t="s">
        <v>36</v>
      </c>
      <c r="J174" s="11" t="s">
        <v>90</v>
      </c>
      <c r="K174" s="12" t="s">
        <v>897</v>
      </c>
      <c r="L174" s="13" t="s">
        <v>898</v>
      </c>
      <c r="M174" s="14" t="s">
        <v>320</v>
      </c>
      <c r="N174" s="44"/>
      <c r="O174" s="72"/>
      <c r="P174" s="72"/>
      <c r="Q174" s="17"/>
      <c r="R174" s="13"/>
      <c r="S174" s="13" t="s">
        <v>899</v>
      </c>
      <c r="T174" s="19" t="s">
        <v>900</v>
      </c>
      <c r="U174" s="19" t="s">
        <v>901</v>
      </c>
      <c r="V174" s="13" t="s">
        <v>902</v>
      </c>
      <c r="W174" s="13" t="s">
        <v>903</v>
      </c>
      <c r="X174" s="22"/>
      <c r="Y174" s="20" t="s">
        <v>43</v>
      </c>
      <c r="Z174" s="21" t="s">
        <v>904</v>
      </c>
      <c r="AA174" s="22" t="str">
        <f t="shared" si="1"/>
        <v>M3-NyO-12a-A-5</v>
      </c>
      <c r="AB174" s="20" t="s">
        <v>45</v>
      </c>
      <c r="AC174" s="24"/>
      <c r="AD174" s="42"/>
      <c r="AE174" s="42"/>
    </row>
    <row r="175" ht="112.5" customHeight="1">
      <c r="A175" s="9" t="s">
        <v>905</v>
      </c>
      <c r="B175" s="8" t="s">
        <v>906</v>
      </c>
      <c r="C175" s="9" t="s">
        <v>33</v>
      </c>
      <c r="D175" s="10" t="s">
        <v>34</v>
      </c>
      <c r="E175" s="11"/>
      <c r="F175" s="25" t="s">
        <v>907</v>
      </c>
      <c r="G175" s="25"/>
      <c r="H175" s="25"/>
      <c r="I175" s="24" t="s">
        <v>36</v>
      </c>
      <c r="J175" s="24" t="s">
        <v>908</v>
      </c>
      <c r="K175" s="73" t="s">
        <v>909</v>
      </c>
      <c r="L175" s="73" t="s">
        <v>910</v>
      </c>
      <c r="M175" s="26" t="s">
        <v>40</v>
      </c>
      <c r="N175" s="34" t="s">
        <v>911</v>
      </c>
      <c r="O175" s="35" t="s">
        <v>912</v>
      </c>
      <c r="P175" s="18"/>
      <c r="Q175" s="22"/>
      <c r="R175" s="18"/>
      <c r="S175" s="18"/>
      <c r="T175" s="18"/>
      <c r="U175" s="18"/>
      <c r="V175" s="18"/>
      <c r="W175" s="18"/>
      <c r="X175" s="22"/>
      <c r="Y175" s="20" t="s">
        <v>43</v>
      </c>
      <c r="Z175" s="21" t="s">
        <v>913</v>
      </c>
      <c r="AA175" s="22" t="str">
        <f t="shared" si="1"/>
        <v>M3-NyO-13a-I-1</v>
      </c>
      <c r="AB175" s="20" t="s">
        <v>45</v>
      </c>
      <c r="AC175" s="9"/>
      <c r="AD175" s="9" t="s">
        <v>46</v>
      </c>
      <c r="AE175" s="9" t="s">
        <v>47</v>
      </c>
    </row>
    <row r="176" ht="112.5" customHeight="1">
      <c r="A176" s="9" t="s">
        <v>905</v>
      </c>
      <c r="B176" s="8" t="s">
        <v>906</v>
      </c>
      <c r="C176" s="9" t="s">
        <v>48</v>
      </c>
      <c r="D176" s="10" t="s">
        <v>34</v>
      </c>
      <c r="E176" s="11"/>
      <c r="F176" s="23" t="s">
        <v>914</v>
      </c>
      <c r="G176" s="23"/>
      <c r="H176" s="25"/>
      <c r="I176" s="24" t="s">
        <v>36</v>
      </c>
      <c r="J176" s="24" t="s">
        <v>154</v>
      </c>
      <c r="K176" s="25" t="s">
        <v>909</v>
      </c>
      <c r="L176" s="23" t="s">
        <v>915</v>
      </c>
      <c r="M176" s="26" t="s">
        <v>40</v>
      </c>
      <c r="N176" s="34" t="s">
        <v>916</v>
      </c>
      <c r="O176" s="34" t="s">
        <v>917</v>
      </c>
      <c r="P176" s="18"/>
      <c r="Q176" s="22"/>
      <c r="R176" s="18"/>
      <c r="S176" s="18"/>
      <c r="T176" s="18"/>
      <c r="U176" s="18"/>
      <c r="V176" s="18"/>
      <c r="W176" s="18"/>
      <c r="X176" s="22"/>
      <c r="Y176" s="20" t="s">
        <v>43</v>
      </c>
      <c r="Z176" s="21" t="s">
        <v>918</v>
      </c>
      <c r="AA176" s="22" t="str">
        <f t="shared" si="1"/>
        <v>M3-NyO-13a-E-1</v>
      </c>
      <c r="AB176" s="20" t="s">
        <v>45</v>
      </c>
      <c r="AC176" s="24"/>
      <c r="AD176" s="9" t="s">
        <v>46</v>
      </c>
      <c r="AE176" s="9" t="s">
        <v>47</v>
      </c>
    </row>
    <row r="177" ht="112.5" customHeight="1">
      <c r="A177" s="9" t="s">
        <v>919</v>
      </c>
      <c r="B177" s="8" t="s">
        <v>920</v>
      </c>
      <c r="C177" s="9" t="s">
        <v>33</v>
      </c>
      <c r="D177" s="10" t="s">
        <v>34</v>
      </c>
      <c r="E177" s="11"/>
      <c r="F177" s="23" t="s">
        <v>921</v>
      </c>
      <c r="G177" s="23"/>
      <c r="H177" s="25"/>
      <c r="I177" s="24" t="s">
        <v>36</v>
      </c>
      <c r="J177" s="24" t="s">
        <v>908</v>
      </c>
      <c r="K177" s="25" t="s">
        <v>909</v>
      </c>
      <c r="L177" s="23" t="s">
        <v>922</v>
      </c>
      <c r="M177" s="26" t="s">
        <v>40</v>
      </c>
      <c r="N177" s="34" t="s">
        <v>923</v>
      </c>
      <c r="O177" s="34" t="s">
        <v>924</v>
      </c>
      <c r="P177" s="18"/>
      <c r="Q177" s="22"/>
      <c r="R177" s="18"/>
      <c r="S177" s="18"/>
      <c r="T177" s="18"/>
      <c r="U177" s="18"/>
      <c r="V177" s="18"/>
      <c r="W177" s="18"/>
      <c r="X177" s="22"/>
      <c r="Y177" s="20" t="s">
        <v>43</v>
      </c>
      <c r="Z177" s="21" t="s">
        <v>925</v>
      </c>
      <c r="AA177" s="22" t="str">
        <f t="shared" si="1"/>
        <v>M3-NyO-13b-I-1</v>
      </c>
      <c r="AB177" s="20" t="s">
        <v>45</v>
      </c>
      <c r="AC177" s="24"/>
      <c r="AD177" s="9" t="s">
        <v>46</v>
      </c>
      <c r="AE177" s="9" t="s">
        <v>47</v>
      </c>
    </row>
    <row r="178" ht="112.5" customHeight="1">
      <c r="A178" s="9" t="s">
        <v>919</v>
      </c>
      <c r="B178" s="8" t="s">
        <v>920</v>
      </c>
      <c r="C178" s="9" t="s">
        <v>48</v>
      </c>
      <c r="D178" s="10" t="s">
        <v>34</v>
      </c>
      <c r="E178" s="11"/>
      <c r="F178" s="23" t="s">
        <v>914</v>
      </c>
      <c r="G178" s="23"/>
      <c r="H178" s="25"/>
      <c r="I178" s="24" t="s">
        <v>36</v>
      </c>
      <c r="J178" s="24" t="s">
        <v>154</v>
      </c>
      <c r="K178" s="25" t="s">
        <v>909</v>
      </c>
      <c r="L178" s="23" t="s">
        <v>922</v>
      </c>
      <c r="M178" s="26" t="s">
        <v>40</v>
      </c>
      <c r="N178" s="34" t="s">
        <v>923</v>
      </c>
      <c r="O178" s="34" t="s">
        <v>924</v>
      </c>
      <c r="P178" s="18"/>
      <c r="Q178" s="22"/>
      <c r="R178" s="18"/>
      <c r="S178" s="18"/>
      <c r="T178" s="18"/>
      <c r="U178" s="18"/>
      <c r="V178" s="18"/>
      <c r="W178" s="18"/>
      <c r="X178" s="22"/>
      <c r="Y178" s="20" t="s">
        <v>43</v>
      </c>
      <c r="Z178" s="21" t="s">
        <v>926</v>
      </c>
      <c r="AA178" s="22" t="str">
        <f t="shared" si="1"/>
        <v>M3-NyO-13b-E-1</v>
      </c>
      <c r="AB178" s="20" t="s">
        <v>45</v>
      </c>
      <c r="AC178" s="24"/>
      <c r="AD178" s="9" t="s">
        <v>46</v>
      </c>
      <c r="AE178" s="9" t="s">
        <v>47</v>
      </c>
    </row>
    <row r="179" ht="112.5" customHeight="1">
      <c r="A179" s="24" t="s">
        <v>927</v>
      </c>
      <c r="B179" s="25" t="s">
        <v>928</v>
      </c>
      <c r="C179" s="9" t="s">
        <v>33</v>
      </c>
      <c r="D179" s="10" t="s">
        <v>34</v>
      </c>
      <c r="E179" s="11"/>
      <c r="F179" s="23" t="s">
        <v>929</v>
      </c>
      <c r="G179" s="23"/>
      <c r="H179" s="25"/>
      <c r="I179" s="25"/>
      <c r="J179" s="24" t="s">
        <v>37</v>
      </c>
      <c r="K179" s="23" t="s">
        <v>930</v>
      </c>
      <c r="L179" s="23" t="s">
        <v>931</v>
      </c>
      <c r="M179" s="26" t="s">
        <v>40</v>
      </c>
      <c r="N179" s="34" t="s">
        <v>932</v>
      </c>
      <c r="O179" s="34" t="s">
        <v>933</v>
      </c>
      <c r="P179" s="18"/>
      <c r="Q179" s="22"/>
      <c r="R179" s="18"/>
      <c r="S179" s="18"/>
      <c r="T179" s="18"/>
      <c r="U179" s="18"/>
      <c r="V179" s="18"/>
      <c r="W179" s="18"/>
      <c r="X179" s="22"/>
      <c r="Y179" s="20" t="s">
        <v>43</v>
      </c>
      <c r="Z179" s="74" t="s">
        <v>934</v>
      </c>
      <c r="AA179" s="22" t="str">
        <f t="shared" si="1"/>
        <v>M3-NyO-33a-I-1</v>
      </c>
      <c r="AB179" s="22"/>
      <c r="AC179" s="24"/>
      <c r="AD179" s="9" t="s">
        <v>46</v>
      </c>
      <c r="AE179" s="9"/>
    </row>
    <row r="180" ht="112.5" customHeight="1">
      <c r="A180" s="24" t="s">
        <v>927</v>
      </c>
      <c r="B180" s="25" t="s">
        <v>928</v>
      </c>
      <c r="C180" s="9" t="s">
        <v>48</v>
      </c>
      <c r="D180" s="10" t="s">
        <v>34</v>
      </c>
      <c r="E180" s="11"/>
      <c r="F180" s="25" t="s">
        <v>935</v>
      </c>
      <c r="G180" s="25"/>
      <c r="H180" s="25"/>
      <c r="I180" s="25"/>
      <c r="J180" s="24" t="s">
        <v>154</v>
      </c>
      <c r="K180" s="23" t="s">
        <v>936</v>
      </c>
      <c r="L180" s="25" t="s">
        <v>937</v>
      </c>
      <c r="M180" s="26" t="s">
        <v>40</v>
      </c>
      <c r="N180" s="34" t="s">
        <v>932</v>
      </c>
      <c r="O180" s="35" t="s">
        <v>938</v>
      </c>
      <c r="P180" s="18"/>
      <c r="Q180" s="22"/>
      <c r="R180" s="18"/>
      <c r="S180" s="18"/>
      <c r="T180" s="18"/>
      <c r="U180" s="18"/>
      <c r="V180" s="18"/>
      <c r="W180" s="18"/>
      <c r="X180" s="22"/>
      <c r="Y180" s="20" t="s">
        <v>43</v>
      </c>
      <c r="Z180" s="74" t="s">
        <v>939</v>
      </c>
      <c r="AA180" s="22" t="str">
        <f t="shared" si="1"/>
        <v>M3-NyO-33a-E-1</v>
      </c>
      <c r="AB180" s="22"/>
      <c r="AC180" s="24"/>
      <c r="AD180" s="9" t="s">
        <v>46</v>
      </c>
      <c r="AE180" s="9"/>
    </row>
    <row r="181" ht="112.5" customHeight="1">
      <c r="A181" s="9" t="s">
        <v>940</v>
      </c>
      <c r="B181" s="25" t="s">
        <v>941</v>
      </c>
      <c r="C181" s="9" t="s">
        <v>33</v>
      </c>
      <c r="D181" s="10" t="s">
        <v>34</v>
      </c>
      <c r="E181" s="11"/>
      <c r="F181" s="23" t="s">
        <v>942</v>
      </c>
      <c r="G181" s="23"/>
      <c r="H181" s="25"/>
      <c r="I181" s="25"/>
      <c r="J181" s="24" t="s">
        <v>37</v>
      </c>
      <c r="K181" s="25" t="s">
        <v>943</v>
      </c>
      <c r="L181" s="25" t="s">
        <v>944</v>
      </c>
      <c r="M181" s="26" t="s">
        <v>40</v>
      </c>
      <c r="N181" s="34" t="s">
        <v>945</v>
      </c>
      <c r="O181" s="35" t="s">
        <v>946</v>
      </c>
      <c r="P181" s="18"/>
      <c r="Q181" s="22"/>
      <c r="R181" s="18"/>
      <c r="S181" s="18"/>
      <c r="T181" s="18"/>
      <c r="U181" s="18"/>
      <c r="V181" s="18"/>
      <c r="W181" s="18"/>
      <c r="X181" s="22"/>
      <c r="Y181" s="20" t="s">
        <v>43</v>
      </c>
      <c r="Z181" s="74" t="s">
        <v>947</v>
      </c>
      <c r="AA181" s="22" t="str">
        <f t="shared" si="1"/>
        <v>M3-NyO-37a-I-1</v>
      </c>
      <c r="AB181" s="22"/>
      <c r="AC181" s="24"/>
      <c r="AD181" s="9" t="s">
        <v>46</v>
      </c>
      <c r="AE181" s="9"/>
    </row>
    <row r="182" ht="112.5" customHeight="1">
      <c r="A182" s="9" t="s">
        <v>940</v>
      </c>
      <c r="B182" s="25" t="s">
        <v>941</v>
      </c>
      <c r="C182" s="9" t="s">
        <v>48</v>
      </c>
      <c r="D182" s="10" t="s">
        <v>34</v>
      </c>
      <c r="E182" s="11"/>
      <c r="F182" s="25" t="s">
        <v>948</v>
      </c>
      <c r="G182" s="25"/>
      <c r="H182" s="25"/>
      <c r="I182" s="25"/>
      <c r="J182" s="24" t="s">
        <v>154</v>
      </c>
      <c r="K182" s="25" t="s">
        <v>949</v>
      </c>
      <c r="L182" s="25" t="s">
        <v>950</v>
      </c>
      <c r="M182" s="26" t="s">
        <v>40</v>
      </c>
      <c r="N182" s="34" t="s">
        <v>945</v>
      </c>
      <c r="O182" s="35" t="s">
        <v>951</v>
      </c>
      <c r="P182" s="18"/>
      <c r="Q182" s="22"/>
      <c r="R182" s="18"/>
      <c r="S182" s="18"/>
      <c r="T182" s="18"/>
      <c r="U182" s="18"/>
      <c r="V182" s="18"/>
      <c r="W182" s="18"/>
      <c r="X182" s="22"/>
      <c r="Y182" s="20" t="s">
        <v>43</v>
      </c>
      <c r="Z182" s="74" t="s">
        <v>952</v>
      </c>
      <c r="AA182" s="22" t="str">
        <f t="shared" si="1"/>
        <v>M3-NyO-37a-E-1</v>
      </c>
      <c r="AB182" s="22"/>
      <c r="AC182" s="24"/>
      <c r="AD182" s="9" t="s">
        <v>46</v>
      </c>
      <c r="AE182" s="9"/>
    </row>
    <row r="183" ht="112.5" customHeight="1">
      <c r="A183" s="9" t="s">
        <v>953</v>
      </c>
      <c r="B183" s="8" t="s">
        <v>954</v>
      </c>
      <c r="C183" s="9" t="s">
        <v>33</v>
      </c>
      <c r="D183" s="10" t="s">
        <v>34</v>
      </c>
      <c r="E183" s="11"/>
      <c r="F183" s="13" t="s">
        <v>955</v>
      </c>
      <c r="G183" s="13"/>
      <c r="H183" s="8"/>
      <c r="I183" s="14" t="s">
        <v>36</v>
      </c>
      <c r="J183" s="14" t="s">
        <v>761</v>
      </c>
      <c r="K183" s="44" t="s">
        <v>956</v>
      </c>
      <c r="L183" s="43" t="s">
        <v>957</v>
      </c>
      <c r="M183" s="14" t="s">
        <v>40</v>
      </c>
      <c r="N183" s="8" t="s">
        <v>958</v>
      </c>
      <c r="O183" s="8" t="s">
        <v>959</v>
      </c>
      <c r="P183" s="8" t="s">
        <v>960</v>
      </c>
      <c r="Q183" s="22"/>
      <c r="R183" s="18"/>
      <c r="S183" s="18"/>
      <c r="T183" s="18"/>
      <c r="U183" s="18"/>
      <c r="V183" s="18"/>
      <c r="W183" s="18"/>
      <c r="X183" s="19"/>
      <c r="Y183" s="20" t="s">
        <v>43</v>
      </c>
      <c r="Z183" s="21" t="s">
        <v>961</v>
      </c>
      <c r="AA183" s="22" t="str">
        <f t="shared" si="1"/>
        <v>M3-NyO-14a-I-1</v>
      </c>
      <c r="AB183" s="20" t="s">
        <v>45</v>
      </c>
      <c r="AC183" s="24"/>
      <c r="AD183" s="9" t="s">
        <v>46</v>
      </c>
      <c r="AE183" s="9" t="s">
        <v>47</v>
      </c>
    </row>
    <row r="184" ht="112.5" customHeight="1">
      <c r="A184" s="9" t="s">
        <v>953</v>
      </c>
      <c r="B184" s="8" t="s">
        <v>954</v>
      </c>
      <c r="C184" s="9" t="s">
        <v>48</v>
      </c>
      <c r="D184" s="10" t="s">
        <v>34</v>
      </c>
      <c r="E184" s="11"/>
      <c r="F184" s="13" t="s">
        <v>962</v>
      </c>
      <c r="G184" s="13"/>
      <c r="H184" s="8"/>
      <c r="I184" s="11" t="s">
        <v>36</v>
      </c>
      <c r="J184" s="11" t="s">
        <v>90</v>
      </c>
      <c r="K184" s="12" t="s">
        <v>963</v>
      </c>
      <c r="L184" s="13" t="s">
        <v>964</v>
      </c>
      <c r="M184" s="11" t="s">
        <v>40</v>
      </c>
      <c r="N184" s="8" t="s">
        <v>965</v>
      </c>
      <c r="O184" s="8" t="s">
        <v>959</v>
      </c>
      <c r="P184" s="8" t="s">
        <v>960</v>
      </c>
      <c r="Q184" s="22"/>
      <c r="R184" s="18"/>
      <c r="S184" s="18"/>
      <c r="T184" s="18"/>
      <c r="U184" s="18"/>
      <c r="V184" s="18"/>
      <c r="W184" s="18"/>
      <c r="X184" s="19"/>
      <c r="Y184" s="20" t="s">
        <v>43</v>
      </c>
      <c r="Z184" s="21" t="s">
        <v>966</v>
      </c>
      <c r="AA184" s="22" t="str">
        <f t="shared" si="1"/>
        <v>M3-NyO-14a-E-1</v>
      </c>
      <c r="AB184" s="20" t="s">
        <v>45</v>
      </c>
      <c r="AC184" s="24"/>
      <c r="AD184" s="9" t="s">
        <v>46</v>
      </c>
      <c r="AE184" s="9" t="s">
        <v>47</v>
      </c>
    </row>
    <row r="185" ht="112.5" customHeight="1">
      <c r="A185" s="9" t="s">
        <v>953</v>
      </c>
      <c r="B185" s="8" t="s">
        <v>954</v>
      </c>
      <c r="C185" s="9" t="s">
        <v>66</v>
      </c>
      <c r="D185" s="10" t="s">
        <v>34</v>
      </c>
      <c r="E185" s="11"/>
      <c r="F185" s="13" t="s">
        <v>967</v>
      </c>
      <c r="G185" s="13"/>
      <c r="H185" s="44"/>
      <c r="I185" s="14" t="s">
        <v>36</v>
      </c>
      <c r="J185" s="11" t="s">
        <v>90</v>
      </c>
      <c r="K185" s="12" t="s">
        <v>968</v>
      </c>
      <c r="L185" s="13" t="s">
        <v>969</v>
      </c>
      <c r="M185" s="14" t="s">
        <v>40</v>
      </c>
      <c r="N185" s="15" t="s">
        <v>970</v>
      </c>
      <c r="O185" s="15" t="s">
        <v>971</v>
      </c>
      <c r="P185" s="15" t="s">
        <v>972</v>
      </c>
      <c r="Q185" s="17"/>
      <c r="R185" s="18"/>
      <c r="S185" s="18"/>
      <c r="T185" s="18"/>
      <c r="U185" s="18"/>
      <c r="V185" s="18"/>
      <c r="W185" s="18"/>
      <c r="X185" s="19"/>
      <c r="Y185" s="20" t="s">
        <v>43</v>
      </c>
      <c r="Z185" s="21" t="s">
        <v>973</v>
      </c>
      <c r="AA185" s="22" t="str">
        <f t="shared" si="1"/>
        <v>M3-NyO-14a-A-1</v>
      </c>
      <c r="AB185" s="20" t="s">
        <v>45</v>
      </c>
      <c r="AC185" s="9"/>
      <c r="AD185" s="9" t="s">
        <v>46</v>
      </c>
      <c r="AE185" s="9" t="s">
        <v>47</v>
      </c>
    </row>
    <row r="186" ht="112.5" customHeight="1">
      <c r="A186" s="9" t="s">
        <v>953</v>
      </c>
      <c r="B186" s="8" t="s">
        <v>954</v>
      </c>
      <c r="C186" s="9" t="s">
        <v>66</v>
      </c>
      <c r="D186" s="10" t="s">
        <v>34</v>
      </c>
      <c r="E186" s="11"/>
      <c r="F186" s="13" t="s">
        <v>974</v>
      </c>
      <c r="G186" s="13"/>
      <c r="H186" s="44"/>
      <c r="I186" s="14" t="s">
        <v>36</v>
      </c>
      <c r="J186" s="11" t="s">
        <v>90</v>
      </c>
      <c r="K186" s="13" t="s">
        <v>975</v>
      </c>
      <c r="L186" s="13" t="s">
        <v>969</v>
      </c>
      <c r="M186" s="14" t="s">
        <v>40</v>
      </c>
      <c r="N186" s="15" t="s">
        <v>970</v>
      </c>
      <c r="O186" s="15" t="s">
        <v>976</v>
      </c>
      <c r="P186" s="15" t="s">
        <v>972</v>
      </c>
      <c r="Q186" s="17"/>
      <c r="R186" s="18"/>
      <c r="S186" s="18"/>
      <c r="T186" s="18"/>
      <c r="U186" s="18"/>
      <c r="V186" s="18"/>
      <c r="W186" s="18"/>
      <c r="X186" s="19"/>
      <c r="Y186" s="20" t="s">
        <v>43</v>
      </c>
      <c r="Z186" s="21" t="s">
        <v>977</v>
      </c>
      <c r="AA186" s="22" t="str">
        <f t="shared" si="1"/>
        <v>M3-NyO-14a-A-2</v>
      </c>
      <c r="AB186" s="20" t="s">
        <v>45</v>
      </c>
      <c r="AC186" s="9"/>
      <c r="AD186" s="9" t="s">
        <v>46</v>
      </c>
      <c r="AE186" s="9" t="s">
        <v>47</v>
      </c>
    </row>
    <row r="187" ht="112.5" customHeight="1">
      <c r="A187" s="9" t="s">
        <v>953</v>
      </c>
      <c r="B187" s="8" t="s">
        <v>954</v>
      </c>
      <c r="C187" s="9" t="s">
        <v>66</v>
      </c>
      <c r="D187" s="10" t="s">
        <v>34</v>
      </c>
      <c r="E187" s="11"/>
      <c r="F187" s="13" t="s">
        <v>978</v>
      </c>
      <c r="G187" s="13"/>
      <c r="H187" s="44"/>
      <c r="I187" s="14" t="s">
        <v>36</v>
      </c>
      <c r="J187" s="11" t="s">
        <v>90</v>
      </c>
      <c r="K187" s="12" t="s">
        <v>979</v>
      </c>
      <c r="L187" s="13" t="s">
        <v>969</v>
      </c>
      <c r="M187" s="14" t="s">
        <v>40</v>
      </c>
      <c r="N187" s="15" t="s">
        <v>970</v>
      </c>
      <c r="O187" s="15" t="s">
        <v>980</v>
      </c>
      <c r="P187" s="15" t="s">
        <v>972</v>
      </c>
      <c r="Q187" s="17"/>
      <c r="R187" s="18"/>
      <c r="S187" s="18"/>
      <c r="T187" s="18"/>
      <c r="U187" s="18"/>
      <c r="V187" s="18"/>
      <c r="W187" s="18"/>
      <c r="X187" s="19"/>
      <c r="Y187" s="20" t="s">
        <v>43</v>
      </c>
      <c r="Z187" s="21" t="s">
        <v>981</v>
      </c>
      <c r="AA187" s="22" t="str">
        <f t="shared" si="1"/>
        <v>M3-NyO-14a-A-3</v>
      </c>
      <c r="AB187" s="20" t="s">
        <v>45</v>
      </c>
      <c r="AC187" s="9"/>
      <c r="AD187" s="9" t="s">
        <v>46</v>
      </c>
      <c r="AE187" s="9" t="s">
        <v>47</v>
      </c>
    </row>
    <row r="188" ht="112.5" customHeight="1">
      <c r="A188" s="9" t="s">
        <v>953</v>
      </c>
      <c r="B188" s="8" t="s">
        <v>954</v>
      </c>
      <c r="C188" s="9" t="s">
        <v>66</v>
      </c>
      <c r="D188" s="10" t="s">
        <v>34</v>
      </c>
      <c r="E188" s="11"/>
      <c r="F188" s="13" t="s">
        <v>982</v>
      </c>
      <c r="G188" s="13"/>
      <c r="H188" s="44"/>
      <c r="I188" s="14" t="s">
        <v>36</v>
      </c>
      <c r="J188" s="11" t="s">
        <v>90</v>
      </c>
      <c r="K188" s="12" t="s">
        <v>983</v>
      </c>
      <c r="L188" s="13" t="s">
        <v>969</v>
      </c>
      <c r="M188" s="14" t="s">
        <v>40</v>
      </c>
      <c r="N188" s="15" t="s">
        <v>970</v>
      </c>
      <c r="O188" s="15" t="s">
        <v>984</v>
      </c>
      <c r="P188" s="15" t="s">
        <v>972</v>
      </c>
      <c r="Q188" s="17"/>
      <c r="R188" s="18"/>
      <c r="S188" s="18"/>
      <c r="T188" s="18"/>
      <c r="U188" s="18"/>
      <c r="V188" s="18"/>
      <c r="W188" s="18"/>
      <c r="X188" s="19"/>
      <c r="Y188" s="20" t="s">
        <v>43</v>
      </c>
      <c r="Z188" s="21" t="s">
        <v>985</v>
      </c>
      <c r="AA188" s="22" t="str">
        <f t="shared" si="1"/>
        <v>M3-NyO-14a-A-4</v>
      </c>
      <c r="AB188" s="20" t="s">
        <v>45</v>
      </c>
      <c r="AC188" s="9"/>
      <c r="AD188" s="9" t="s">
        <v>46</v>
      </c>
      <c r="AE188" s="9" t="s">
        <v>47</v>
      </c>
    </row>
    <row r="189" ht="112.5" customHeight="1">
      <c r="A189" s="9" t="s">
        <v>953</v>
      </c>
      <c r="B189" s="8" t="s">
        <v>954</v>
      </c>
      <c r="C189" s="9" t="s">
        <v>66</v>
      </c>
      <c r="D189" s="10" t="s">
        <v>34</v>
      </c>
      <c r="E189" s="11"/>
      <c r="F189" s="13" t="s">
        <v>986</v>
      </c>
      <c r="G189" s="13"/>
      <c r="H189" s="44"/>
      <c r="I189" s="14" t="s">
        <v>36</v>
      </c>
      <c r="J189" s="11" t="s">
        <v>90</v>
      </c>
      <c r="K189" s="13" t="s">
        <v>987</v>
      </c>
      <c r="L189" s="13" t="s">
        <v>969</v>
      </c>
      <c r="M189" s="14" t="s">
        <v>40</v>
      </c>
      <c r="N189" s="15" t="s">
        <v>970</v>
      </c>
      <c r="O189" s="15" t="s">
        <v>988</v>
      </c>
      <c r="P189" s="15" t="s">
        <v>972</v>
      </c>
      <c r="Q189" s="17"/>
      <c r="R189" s="18"/>
      <c r="S189" s="18"/>
      <c r="T189" s="18"/>
      <c r="U189" s="18"/>
      <c r="V189" s="18"/>
      <c r="W189" s="18"/>
      <c r="X189" s="19"/>
      <c r="Y189" s="20" t="s">
        <v>43</v>
      </c>
      <c r="Z189" s="21" t="s">
        <v>989</v>
      </c>
      <c r="AA189" s="22" t="str">
        <f t="shared" si="1"/>
        <v>M3-NyO-14a-A-5</v>
      </c>
      <c r="AB189" s="20" t="s">
        <v>45</v>
      </c>
      <c r="AC189" s="9"/>
      <c r="AD189" s="9" t="s">
        <v>46</v>
      </c>
      <c r="AE189" s="9" t="s">
        <v>47</v>
      </c>
    </row>
    <row r="190" ht="112.5" customHeight="1">
      <c r="A190" s="9" t="s">
        <v>990</v>
      </c>
      <c r="B190" s="8" t="s">
        <v>991</v>
      </c>
      <c r="C190" s="9" t="s">
        <v>33</v>
      </c>
      <c r="D190" s="10" t="s">
        <v>34</v>
      </c>
      <c r="E190" s="20"/>
      <c r="F190" s="13" t="s">
        <v>992</v>
      </c>
      <c r="G190" s="13"/>
      <c r="H190" s="8"/>
      <c r="I190" s="14" t="s">
        <v>36</v>
      </c>
      <c r="J190" s="50" t="s">
        <v>307</v>
      </c>
      <c r="K190" s="43" t="s">
        <v>993</v>
      </c>
      <c r="L190" s="43" t="s">
        <v>994</v>
      </c>
      <c r="M190" s="11" t="s">
        <v>40</v>
      </c>
      <c r="N190" s="15" t="s">
        <v>995</v>
      </c>
      <c r="O190" s="8" t="s">
        <v>996</v>
      </c>
      <c r="P190" s="43" t="s">
        <v>997</v>
      </c>
      <c r="Q190" s="22"/>
      <c r="R190" s="18"/>
      <c r="S190" s="18"/>
      <c r="T190" s="18"/>
      <c r="U190" s="18"/>
      <c r="V190" s="18"/>
      <c r="W190" s="18"/>
      <c r="X190" s="22"/>
      <c r="Y190" s="20" t="s">
        <v>43</v>
      </c>
      <c r="Z190" s="21" t="s">
        <v>998</v>
      </c>
      <c r="AA190" s="22" t="str">
        <f t="shared" si="1"/>
        <v>M3-NyO-14b-I-1</v>
      </c>
      <c r="AB190" s="20" t="s">
        <v>45</v>
      </c>
      <c r="AC190" s="9"/>
      <c r="AD190" s="9" t="s">
        <v>46</v>
      </c>
      <c r="AE190" s="9" t="s">
        <v>47</v>
      </c>
    </row>
    <row r="191" ht="112.5" customHeight="1">
      <c r="A191" s="9" t="s">
        <v>990</v>
      </c>
      <c r="B191" s="8" t="s">
        <v>991</v>
      </c>
      <c r="C191" s="9" t="s">
        <v>48</v>
      </c>
      <c r="D191" s="10" t="s">
        <v>34</v>
      </c>
      <c r="E191" s="20"/>
      <c r="F191" s="13" t="s">
        <v>999</v>
      </c>
      <c r="G191" s="13"/>
      <c r="H191" s="12"/>
      <c r="I191" s="11" t="s">
        <v>36</v>
      </c>
      <c r="J191" s="11" t="s">
        <v>90</v>
      </c>
      <c r="K191" s="43" t="s">
        <v>1000</v>
      </c>
      <c r="L191" s="43" t="s">
        <v>1001</v>
      </c>
      <c r="M191" s="14" t="s">
        <v>40</v>
      </c>
      <c r="N191" s="15" t="s">
        <v>995</v>
      </c>
      <c r="O191" s="8" t="s">
        <v>1002</v>
      </c>
      <c r="P191" s="43"/>
      <c r="Q191" s="22"/>
      <c r="R191" s="18"/>
      <c r="S191" s="18"/>
      <c r="T191" s="18"/>
      <c r="U191" s="18"/>
      <c r="V191" s="18"/>
      <c r="W191" s="18"/>
      <c r="X191" s="22"/>
      <c r="Y191" s="20" t="s">
        <v>43</v>
      </c>
      <c r="Z191" s="21" t="s">
        <v>1003</v>
      </c>
      <c r="AA191" s="22" t="str">
        <f t="shared" si="1"/>
        <v>M3-NyO-14b-E-1</v>
      </c>
      <c r="AB191" s="20" t="s">
        <v>45</v>
      </c>
      <c r="AC191" s="9"/>
      <c r="AD191" s="9" t="s">
        <v>46</v>
      </c>
      <c r="AE191" s="9" t="s">
        <v>47</v>
      </c>
    </row>
    <row r="192" ht="112.5" customHeight="1">
      <c r="A192" s="9" t="s">
        <v>1004</v>
      </c>
      <c r="B192" s="8" t="s">
        <v>1005</v>
      </c>
      <c r="C192" s="9" t="s">
        <v>33</v>
      </c>
      <c r="D192" s="10" t="s">
        <v>34</v>
      </c>
      <c r="E192" s="11"/>
      <c r="F192" s="12" t="s">
        <v>1006</v>
      </c>
      <c r="G192" s="12"/>
      <c r="H192" s="12"/>
      <c r="I192" s="11" t="s">
        <v>36</v>
      </c>
      <c r="J192" s="11" t="s">
        <v>307</v>
      </c>
      <c r="K192" s="13" t="s">
        <v>1007</v>
      </c>
      <c r="L192" s="12" t="s">
        <v>1008</v>
      </c>
      <c r="M192" s="14" t="s">
        <v>40</v>
      </c>
      <c r="N192" s="8" t="s">
        <v>1009</v>
      </c>
      <c r="O192" s="8" t="s">
        <v>1010</v>
      </c>
      <c r="P192" s="8" t="s">
        <v>1011</v>
      </c>
      <c r="Q192" s="17"/>
      <c r="R192" s="18"/>
      <c r="S192" s="18"/>
      <c r="T192" s="18"/>
      <c r="U192" s="18"/>
      <c r="V192" s="18"/>
      <c r="W192" s="18"/>
      <c r="X192" s="19"/>
      <c r="Y192" s="20" t="s">
        <v>43</v>
      </c>
      <c r="Z192" s="21" t="s">
        <v>1012</v>
      </c>
      <c r="AA192" s="22" t="str">
        <f t="shared" si="1"/>
        <v>M3-NyO-14c-I-1</v>
      </c>
      <c r="AB192" s="20" t="s">
        <v>45</v>
      </c>
      <c r="AC192" s="9"/>
      <c r="AD192" s="9" t="s">
        <v>46</v>
      </c>
      <c r="AE192" s="9" t="s">
        <v>47</v>
      </c>
    </row>
    <row r="193" ht="112.5" customHeight="1">
      <c r="A193" s="9" t="s">
        <v>1004</v>
      </c>
      <c r="B193" s="8" t="s">
        <v>1005</v>
      </c>
      <c r="C193" s="9" t="s">
        <v>33</v>
      </c>
      <c r="D193" s="10" t="s">
        <v>34</v>
      </c>
      <c r="E193" s="11"/>
      <c r="F193" s="13" t="s">
        <v>1013</v>
      </c>
      <c r="G193" s="13"/>
      <c r="H193" s="12"/>
      <c r="I193" s="11" t="s">
        <v>36</v>
      </c>
      <c r="J193" s="11" t="s">
        <v>307</v>
      </c>
      <c r="K193" s="13" t="s">
        <v>1014</v>
      </c>
      <c r="L193" s="12" t="s">
        <v>1008</v>
      </c>
      <c r="M193" s="14" t="s">
        <v>40</v>
      </c>
      <c r="N193" s="8" t="s">
        <v>1009</v>
      </c>
      <c r="O193" s="8" t="s">
        <v>1010</v>
      </c>
      <c r="P193" s="8" t="s">
        <v>1011</v>
      </c>
      <c r="Q193" s="17"/>
      <c r="R193" s="18"/>
      <c r="S193" s="18"/>
      <c r="T193" s="18"/>
      <c r="U193" s="18"/>
      <c r="V193" s="18"/>
      <c r="W193" s="18"/>
      <c r="X193" s="19"/>
      <c r="Y193" s="20" t="s">
        <v>43</v>
      </c>
      <c r="Z193" s="21" t="s">
        <v>1015</v>
      </c>
      <c r="AA193" s="22" t="str">
        <f t="shared" si="1"/>
        <v>M3-NyO-14c-I-2</v>
      </c>
      <c r="AB193" s="20" t="s">
        <v>45</v>
      </c>
      <c r="AC193" s="9"/>
      <c r="AD193" s="9" t="s">
        <v>46</v>
      </c>
      <c r="AE193" s="9" t="s">
        <v>47</v>
      </c>
    </row>
    <row r="194" ht="112.5" customHeight="1">
      <c r="A194" s="9" t="s">
        <v>1004</v>
      </c>
      <c r="B194" s="8" t="s">
        <v>1005</v>
      </c>
      <c r="C194" s="9" t="s">
        <v>48</v>
      </c>
      <c r="D194" s="10" t="s">
        <v>34</v>
      </c>
      <c r="E194" s="11"/>
      <c r="F194" s="12" t="s">
        <v>1016</v>
      </c>
      <c r="G194" s="12"/>
      <c r="H194" s="12"/>
      <c r="I194" s="11" t="s">
        <v>36</v>
      </c>
      <c r="J194" s="11" t="s">
        <v>90</v>
      </c>
      <c r="K194" s="13" t="s">
        <v>1017</v>
      </c>
      <c r="L194" s="13" t="s">
        <v>1018</v>
      </c>
      <c r="M194" s="14" t="s">
        <v>40</v>
      </c>
      <c r="N194" s="8" t="s">
        <v>1019</v>
      </c>
      <c r="O194" s="8" t="s">
        <v>1020</v>
      </c>
      <c r="P194" s="8" t="s">
        <v>1021</v>
      </c>
      <c r="Q194" s="17"/>
      <c r="R194" s="18"/>
      <c r="S194" s="18"/>
      <c r="T194" s="18"/>
      <c r="U194" s="18"/>
      <c r="V194" s="18"/>
      <c r="W194" s="18"/>
      <c r="X194" s="19"/>
      <c r="Y194" s="20" t="s">
        <v>43</v>
      </c>
      <c r="Z194" s="21" t="s">
        <v>1022</v>
      </c>
      <c r="AA194" s="22" t="str">
        <f t="shared" si="1"/>
        <v>M3-NyO-14c-E-1</v>
      </c>
      <c r="AB194" s="20" t="s">
        <v>45</v>
      </c>
      <c r="AC194" s="9"/>
      <c r="AD194" s="9" t="s">
        <v>46</v>
      </c>
      <c r="AE194" s="9" t="s">
        <v>47</v>
      </c>
    </row>
    <row r="195" ht="112.5" customHeight="1">
      <c r="A195" s="9" t="s">
        <v>1004</v>
      </c>
      <c r="B195" s="8" t="s">
        <v>1005</v>
      </c>
      <c r="C195" s="9" t="s">
        <v>48</v>
      </c>
      <c r="D195" s="10" t="s">
        <v>34</v>
      </c>
      <c r="E195" s="11"/>
      <c r="F195" s="12" t="s">
        <v>1023</v>
      </c>
      <c r="G195" s="12"/>
      <c r="H195" s="12"/>
      <c r="I195" s="11" t="s">
        <v>36</v>
      </c>
      <c r="J195" s="11" t="s">
        <v>90</v>
      </c>
      <c r="K195" s="13" t="s">
        <v>1024</v>
      </c>
      <c r="L195" s="13" t="s">
        <v>1018</v>
      </c>
      <c r="M195" s="14" t="s">
        <v>40</v>
      </c>
      <c r="N195" s="8" t="s">
        <v>1019</v>
      </c>
      <c r="O195" s="8" t="s">
        <v>1020</v>
      </c>
      <c r="P195" s="8" t="s">
        <v>1021</v>
      </c>
      <c r="Q195" s="17"/>
      <c r="R195" s="18"/>
      <c r="S195" s="18"/>
      <c r="T195" s="18"/>
      <c r="U195" s="18"/>
      <c r="V195" s="18"/>
      <c r="W195" s="18"/>
      <c r="X195" s="19"/>
      <c r="Y195" s="20" t="s">
        <v>43</v>
      </c>
      <c r="Z195" s="21" t="s">
        <v>1025</v>
      </c>
      <c r="AA195" s="22" t="str">
        <f t="shared" si="1"/>
        <v>M3-NyO-14c-E-2</v>
      </c>
      <c r="AB195" s="20" t="s">
        <v>45</v>
      </c>
      <c r="AC195" s="9"/>
      <c r="AD195" s="9" t="s">
        <v>46</v>
      </c>
      <c r="AE195" s="9" t="s">
        <v>47</v>
      </c>
    </row>
    <row r="196" ht="112.5" customHeight="1">
      <c r="A196" s="9" t="s">
        <v>1004</v>
      </c>
      <c r="B196" s="8" t="s">
        <v>1005</v>
      </c>
      <c r="C196" s="9" t="s">
        <v>66</v>
      </c>
      <c r="D196" s="10" t="s">
        <v>34</v>
      </c>
      <c r="E196" s="11"/>
      <c r="F196" s="13" t="s">
        <v>1026</v>
      </c>
      <c r="G196" s="13"/>
      <c r="H196" s="19"/>
      <c r="I196" s="11" t="s">
        <v>36</v>
      </c>
      <c r="J196" s="11" t="s">
        <v>90</v>
      </c>
      <c r="K196" s="44" t="s">
        <v>1027</v>
      </c>
      <c r="L196" s="13" t="s">
        <v>1028</v>
      </c>
      <c r="M196" s="14" t="s">
        <v>40</v>
      </c>
      <c r="N196" s="8" t="s">
        <v>1009</v>
      </c>
      <c r="O196" s="8" t="s">
        <v>1010</v>
      </c>
      <c r="P196" s="8" t="s">
        <v>1011</v>
      </c>
      <c r="Q196" s="17"/>
      <c r="R196" s="18"/>
      <c r="S196" s="18"/>
      <c r="T196" s="18"/>
      <c r="U196" s="18"/>
      <c r="V196" s="18"/>
      <c r="W196" s="18"/>
      <c r="X196" s="19"/>
      <c r="Y196" s="20" t="s">
        <v>43</v>
      </c>
      <c r="Z196" s="21" t="s">
        <v>1029</v>
      </c>
      <c r="AA196" s="22" t="str">
        <f t="shared" si="1"/>
        <v>M3-NyO-14c-A-1</v>
      </c>
      <c r="AB196" s="20" t="s">
        <v>45</v>
      </c>
      <c r="AC196" s="9"/>
      <c r="AD196" s="9" t="s">
        <v>46</v>
      </c>
      <c r="AE196" s="9" t="s">
        <v>47</v>
      </c>
    </row>
    <row r="197" ht="112.5" customHeight="1">
      <c r="A197" s="9" t="s">
        <v>1004</v>
      </c>
      <c r="B197" s="8" t="s">
        <v>1005</v>
      </c>
      <c r="C197" s="9" t="s">
        <v>66</v>
      </c>
      <c r="D197" s="10" t="s">
        <v>34</v>
      </c>
      <c r="E197" s="11"/>
      <c r="F197" s="13" t="s">
        <v>1030</v>
      </c>
      <c r="G197" s="13"/>
      <c r="H197" s="12" t="s">
        <v>1031</v>
      </c>
      <c r="I197" s="11" t="s">
        <v>36</v>
      </c>
      <c r="J197" s="11" t="s">
        <v>90</v>
      </c>
      <c r="K197" s="44" t="s">
        <v>1027</v>
      </c>
      <c r="L197" s="13" t="s">
        <v>1028</v>
      </c>
      <c r="M197" s="14" t="s">
        <v>40</v>
      </c>
      <c r="N197" s="8" t="s">
        <v>1009</v>
      </c>
      <c r="O197" s="8" t="s">
        <v>1010</v>
      </c>
      <c r="P197" s="8" t="s">
        <v>1011</v>
      </c>
      <c r="Q197" s="22"/>
      <c r="R197" s="18"/>
      <c r="S197" s="18"/>
      <c r="T197" s="18"/>
      <c r="U197" s="18"/>
      <c r="V197" s="18"/>
      <c r="W197" s="18"/>
      <c r="X197" s="22"/>
      <c r="Y197" s="20" t="s">
        <v>43</v>
      </c>
      <c r="Z197" s="21" t="s">
        <v>1032</v>
      </c>
      <c r="AA197" s="22" t="str">
        <f t="shared" si="1"/>
        <v>M3-NyO-14c-A-2</v>
      </c>
      <c r="AB197" s="20" t="s">
        <v>45</v>
      </c>
      <c r="AC197" s="24"/>
      <c r="AD197" s="9" t="s">
        <v>46</v>
      </c>
      <c r="AE197" s="9" t="s">
        <v>47</v>
      </c>
    </row>
    <row r="198" ht="112.5" customHeight="1">
      <c r="A198" s="9" t="s">
        <v>1004</v>
      </c>
      <c r="B198" s="8" t="s">
        <v>1005</v>
      </c>
      <c r="C198" s="9" t="s">
        <v>66</v>
      </c>
      <c r="D198" s="10" t="s">
        <v>34</v>
      </c>
      <c r="E198" s="11"/>
      <c r="F198" s="13" t="s">
        <v>1033</v>
      </c>
      <c r="G198" s="13"/>
      <c r="H198" s="12"/>
      <c r="I198" s="11" t="s">
        <v>36</v>
      </c>
      <c r="J198" s="11" t="s">
        <v>90</v>
      </c>
      <c r="K198" s="43" t="s">
        <v>1034</v>
      </c>
      <c r="L198" s="13" t="s">
        <v>1028</v>
      </c>
      <c r="M198" s="14" t="s">
        <v>40</v>
      </c>
      <c r="N198" s="8" t="s">
        <v>1009</v>
      </c>
      <c r="O198" s="8" t="s">
        <v>1010</v>
      </c>
      <c r="P198" s="8" t="s">
        <v>1011</v>
      </c>
      <c r="Q198" s="22"/>
      <c r="R198" s="18"/>
      <c r="S198" s="18"/>
      <c r="T198" s="18"/>
      <c r="U198" s="18"/>
      <c r="V198" s="18"/>
      <c r="W198" s="18"/>
      <c r="X198" s="22"/>
      <c r="Y198" s="20" t="s">
        <v>43</v>
      </c>
      <c r="Z198" s="21" t="s">
        <v>1035</v>
      </c>
      <c r="AA198" s="22" t="str">
        <f t="shared" si="1"/>
        <v>M3-NyO-14c-A-3</v>
      </c>
      <c r="AB198" s="20" t="s">
        <v>45</v>
      </c>
      <c r="AC198" s="24"/>
      <c r="AD198" s="9" t="s">
        <v>46</v>
      </c>
      <c r="AE198" s="9" t="s">
        <v>47</v>
      </c>
    </row>
    <row r="199" ht="112.5" customHeight="1">
      <c r="A199" s="9" t="s">
        <v>1004</v>
      </c>
      <c r="B199" s="8" t="s">
        <v>1005</v>
      </c>
      <c r="C199" s="9" t="s">
        <v>66</v>
      </c>
      <c r="D199" s="10" t="s">
        <v>34</v>
      </c>
      <c r="E199" s="11"/>
      <c r="F199" s="13" t="s">
        <v>1036</v>
      </c>
      <c r="G199" s="13"/>
      <c r="H199" s="12" t="s">
        <v>1037</v>
      </c>
      <c r="I199" s="11" t="s">
        <v>36</v>
      </c>
      <c r="J199" s="11" t="s">
        <v>90</v>
      </c>
      <c r="K199" s="44" t="s">
        <v>1027</v>
      </c>
      <c r="L199" s="13" t="s">
        <v>1028</v>
      </c>
      <c r="M199" s="14" t="s">
        <v>40</v>
      </c>
      <c r="N199" s="8" t="s">
        <v>1009</v>
      </c>
      <c r="O199" s="8" t="s">
        <v>1010</v>
      </c>
      <c r="P199" s="8" t="s">
        <v>1011</v>
      </c>
      <c r="Q199" s="22"/>
      <c r="R199" s="18"/>
      <c r="S199" s="18"/>
      <c r="T199" s="18"/>
      <c r="U199" s="18"/>
      <c r="V199" s="18"/>
      <c r="W199" s="18"/>
      <c r="X199" s="22"/>
      <c r="Y199" s="20" t="s">
        <v>43</v>
      </c>
      <c r="Z199" s="21" t="s">
        <v>1038</v>
      </c>
      <c r="AA199" s="22" t="str">
        <f t="shared" si="1"/>
        <v>M3-NyO-14c-A-4</v>
      </c>
      <c r="AB199" s="20" t="s">
        <v>45</v>
      </c>
      <c r="AC199" s="24"/>
      <c r="AD199" s="9" t="s">
        <v>46</v>
      </c>
      <c r="AE199" s="9" t="s">
        <v>47</v>
      </c>
    </row>
    <row r="200" ht="112.5" customHeight="1">
      <c r="A200" s="9" t="s">
        <v>1004</v>
      </c>
      <c r="B200" s="8" t="s">
        <v>1005</v>
      </c>
      <c r="C200" s="9" t="s">
        <v>66</v>
      </c>
      <c r="D200" s="10" t="s">
        <v>34</v>
      </c>
      <c r="E200" s="11"/>
      <c r="F200" s="13" t="s">
        <v>1039</v>
      </c>
      <c r="G200" s="13"/>
      <c r="H200" s="12" t="s">
        <v>1040</v>
      </c>
      <c r="I200" s="11" t="s">
        <v>36</v>
      </c>
      <c r="J200" s="11" t="s">
        <v>90</v>
      </c>
      <c r="K200" s="43" t="s">
        <v>1041</v>
      </c>
      <c r="L200" s="13" t="s">
        <v>1028</v>
      </c>
      <c r="M200" s="14" t="s">
        <v>40</v>
      </c>
      <c r="N200" s="8" t="s">
        <v>1009</v>
      </c>
      <c r="O200" s="8" t="s">
        <v>1010</v>
      </c>
      <c r="P200" s="8" t="s">
        <v>1011</v>
      </c>
      <c r="Q200" s="22"/>
      <c r="R200" s="18"/>
      <c r="S200" s="18"/>
      <c r="T200" s="18"/>
      <c r="U200" s="18"/>
      <c r="V200" s="18"/>
      <c r="W200" s="18"/>
      <c r="X200" s="22"/>
      <c r="Y200" s="20" t="s">
        <v>43</v>
      </c>
      <c r="Z200" s="21" t="s">
        <v>1042</v>
      </c>
      <c r="AA200" s="22" t="str">
        <f t="shared" si="1"/>
        <v>M3-NyO-14c-A-5</v>
      </c>
      <c r="AB200" s="20" t="s">
        <v>45</v>
      </c>
      <c r="AC200" s="24"/>
      <c r="AD200" s="9" t="s">
        <v>46</v>
      </c>
      <c r="AE200" s="9" t="s">
        <v>47</v>
      </c>
    </row>
    <row r="201" ht="112.5" customHeight="1">
      <c r="A201" s="24" t="s">
        <v>1043</v>
      </c>
      <c r="B201" s="75" t="s">
        <v>1044</v>
      </c>
      <c r="C201" s="37" t="s">
        <v>33</v>
      </c>
      <c r="D201" s="10" t="s">
        <v>34</v>
      </c>
      <c r="E201" s="11"/>
      <c r="F201" s="13" t="s">
        <v>1045</v>
      </c>
      <c r="G201" s="13"/>
      <c r="H201" s="12"/>
      <c r="I201" s="20" t="s">
        <v>535</v>
      </c>
      <c r="J201" s="20" t="s">
        <v>307</v>
      </c>
      <c r="K201" s="43" t="s">
        <v>1046</v>
      </c>
      <c r="L201" s="76" t="s">
        <v>1047</v>
      </c>
      <c r="M201" s="50" t="s">
        <v>40</v>
      </c>
      <c r="N201" s="8" t="s">
        <v>1048</v>
      </c>
      <c r="O201" s="8" t="s">
        <v>1048</v>
      </c>
      <c r="P201" s="8"/>
      <c r="Q201" s="22"/>
      <c r="R201" s="18"/>
      <c r="S201" s="18"/>
      <c r="T201" s="18"/>
      <c r="U201" s="18"/>
      <c r="V201" s="18"/>
      <c r="W201" s="18"/>
      <c r="X201" s="22"/>
      <c r="Y201" s="20" t="s">
        <v>43</v>
      </c>
      <c r="Z201" s="64" t="s">
        <v>1049</v>
      </c>
      <c r="AA201" s="22" t="str">
        <f t="shared" si="1"/>
        <v>M3-NyO-14d-I-1</v>
      </c>
      <c r="AB201" s="20"/>
      <c r="AC201" s="24"/>
      <c r="AD201" s="9"/>
      <c r="AE201" s="9" t="s">
        <v>47</v>
      </c>
    </row>
    <row r="202" ht="112.5" customHeight="1">
      <c r="A202" s="24" t="s">
        <v>1043</v>
      </c>
      <c r="B202" s="75" t="s">
        <v>1044</v>
      </c>
      <c r="C202" s="37" t="s">
        <v>33</v>
      </c>
      <c r="D202" s="10" t="s">
        <v>34</v>
      </c>
      <c r="E202" s="11"/>
      <c r="F202" s="13" t="s">
        <v>1050</v>
      </c>
      <c r="G202" s="13"/>
      <c r="H202" s="12"/>
      <c r="I202" s="20" t="s">
        <v>535</v>
      </c>
      <c r="J202" s="20" t="s">
        <v>307</v>
      </c>
      <c r="K202" s="43" t="s">
        <v>1046</v>
      </c>
      <c r="L202" s="77" t="s">
        <v>1051</v>
      </c>
      <c r="M202" s="50" t="s">
        <v>40</v>
      </c>
      <c r="N202" s="8" t="s">
        <v>1048</v>
      </c>
      <c r="O202" s="8" t="s">
        <v>1048</v>
      </c>
      <c r="P202" s="8"/>
      <c r="Q202" s="22"/>
      <c r="R202" s="18"/>
      <c r="S202" s="18"/>
      <c r="T202" s="18"/>
      <c r="U202" s="18"/>
      <c r="V202" s="18"/>
      <c r="W202" s="18"/>
      <c r="X202" s="22"/>
      <c r="Y202" s="20" t="s">
        <v>43</v>
      </c>
      <c r="Z202" s="64" t="s">
        <v>1052</v>
      </c>
      <c r="AA202" s="22" t="str">
        <f t="shared" si="1"/>
        <v>M3-NyO-14d-I-2</v>
      </c>
      <c r="AB202" s="20"/>
      <c r="AC202" s="24"/>
      <c r="AD202" s="9"/>
      <c r="AE202" s="9" t="s">
        <v>47</v>
      </c>
    </row>
    <row r="203" ht="112.5" customHeight="1">
      <c r="A203" s="24" t="s">
        <v>1043</v>
      </c>
      <c r="B203" s="75" t="s">
        <v>1044</v>
      </c>
      <c r="C203" s="37" t="s">
        <v>33</v>
      </c>
      <c r="D203" s="10" t="s">
        <v>34</v>
      </c>
      <c r="E203" s="11"/>
      <c r="F203" s="13" t="s">
        <v>1053</v>
      </c>
      <c r="G203" s="13"/>
      <c r="H203" s="12"/>
      <c r="I203" s="20" t="s">
        <v>535</v>
      </c>
      <c r="J203" s="20" t="s">
        <v>307</v>
      </c>
      <c r="K203" s="43" t="s">
        <v>1046</v>
      </c>
      <c r="L203" s="77" t="s">
        <v>1054</v>
      </c>
      <c r="M203" s="50" t="s">
        <v>40</v>
      </c>
      <c r="N203" s="8" t="s">
        <v>1048</v>
      </c>
      <c r="O203" s="8" t="s">
        <v>1048</v>
      </c>
      <c r="P203" s="8"/>
      <c r="Q203" s="22"/>
      <c r="R203" s="18"/>
      <c r="S203" s="18"/>
      <c r="T203" s="18"/>
      <c r="U203" s="18"/>
      <c r="V203" s="18"/>
      <c r="W203" s="18"/>
      <c r="X203" s="22"/>
      <c r="Y203" s="20" t="s">
        <v>43</v>
      </c>
      <c r="Z203" s="64" t="s">
        <v>1055</v>
      </c>
      <c r="AA203" s="22" t="str">
        <f t="shared" si="1"/>
        <v>M3-NyO-14d-I-3</v>
      </c>
      <c r="AB203" s="20"/>
      <c r="AC203" s="24"/>
      <c r="AD203" s="9"/>
      <c r="AE203" s="9" t="s">
        <v>47</v>
      </c>
    </row>
    <row r="204" ht="112.5" customHeight="1">
      <c r="A204" s="24" t="s">
        <v>1043</v>
      </c>
      <c r="B204" s="75" t="s">
        <v>1044</v>
      </c>
      <c r="C204" s="39" t="s">
        <v>48</v>
      </c>
      <c r="D204" s="10" t="s">
        <v>34</v>
      </c>
      <c r="E204" s="11"/>
      <c r="F204" s="13" t="s">
        <v>1056</v>
      </c>
      <c r="G204" s="13" t="s">
        <v>1057</v>
      </c>
      <c r="H204" s="12"/>
      <c r="I204" s="20" t="s">
        <v>535</v>
      </c>
      <c r="J204" s="20" t="s">
        <v>90</v>
      </c>
      <c r="K204" s="43" t="s">
        <v>1058</v>
      </c>
      <c r="L204" s="76" t="s">
        <v>1059</v>
      </c>
      <c r="M204" s="50" t="s">
        <v>40</v>
      </c>
      <c r="N204" s="8" t="s">
        <v>1048</v>
      </c>
      <c r="O204" s="8" t="s">
        <v>1048</v>
      </c>
      <c r="P204" s="8"/>
      <c r="Q204" s="22"/>
      <c r="R204" s="18"/>
      <c r="S204" s="18"/>
      <c r="T204" s="18"/>
      <c r="U204" s="18"/>
      <c r="V204" s="18"/>
      <c r="W204" s="18"/>
      <c r="X204" s="22"/>
      <c r="Y204" s="20" t="s">
        <v>43</v>
      </c>
      <c r="Z204" s="21" t="s">
        <v>1060</v>
      </c>
      <c r="AA204" s="22" t="str">
        <f t="shared" si="1"/>
        <v>M3-NyO-14d-E-1</v>
      </c>
      <c r="AB204" s="20"/>
      <c r="AC204" s="24"/>
      <c r="AD204" s="9"/>
      <c r="AE204" s="9" t="s">
        <v>47</v>
      </c>
    </row>
    <row r="205" ht="112.5" customHeight="1">
      <c r="A205" s="24" t="s">
        <v>1043</v>
      </c>
      <c r="B205" s="75" t="s">
        <v>1044</v>
      </c>
      <c r="C205" s="39" t="s">
        <v>48</v>
      </c>
      <c r="D205" s="10" t="s">
        <v>34</v>
      </c>
      <c r="E205" s="11"/>
      <c r="F205" s="13" t="s">
        <v>1061</v>
      </c>
      <c r="G205" s="13" t="s">
        <v>1057</v>
      </c>
      <c r="H205" s="12"/>
      <c r="I205" s="20" t="s">
        <v>535</v>
      </c>
      <c r="J205" s="20" t="s">
        <v>90</v>
      </c>
      <c r="K205" s="43" t="s">
        <v>1058</v>
      </c>
      <c r="L205" s="76" t="s">
        <v>1062</v>
      </c>
      <c r="M205" s="50" t="s">
        <v>40</v>
      </c>
      <c r="N205" s="8" t="s">
        <v>1048</v>
      </c>
      <c r="O205" s="8" t="s">
        <v>1048</v>
      </c>
      <c r="P205" s="8"/>
      <c r="Q205" s="22"/>
      <c r="R205" s="18"/>
      <c r="S205" s="18"/>
      <c r="T205" s="18"/>
      <c r="U205" s="18"/>
      <c r="V205" s="18"/>
      <c r="W205" s="18"/>
      <c r="X205" s="22"/>
      <c r="Y205" s="20" t="s">
        <v>43</v>
      </c>
      <c r="Z205" s="21" t="s">
        <v>1063</v>
      </c>
      <c r="AA205" s="22" t="str">
        <f t="shared" si="1"/>
        <v>M3-NyO-14d-E-2</v>
      </c>
      <c r="AB205" s="20"/>
      <c r="AC205" s="24"/>
      <c r="AD205" s="9"/>
      <c r="AE205" s="9" t="s">
        <v>47</v>
      </c>
    </row>
    <row r="206" ht="112.5" customHeight="1">
      <c r="A206" s="24" t="s">
        <v>1043</v>
      </c>
      <c r="B206" s="75" t="s">
        <v>1044</v>
      </c>
      <c r="C206" s="39" t="s">
        <v>48</v>
      </c>
      <c r="D206" s="10" t="s">
        <v>34</v>
      </c>
      <c r="E206" s="11"/>
      <c r="F206" s="13" t="s">
        <v>1064</v>
      </c>
      <c r="G206" s="13" t="s">
        <v>1057</v>
      </c>
      <c r="H206" s="12"/>
      <c r="I206" s="20" t="s">
        <v>535</v>
      </c>
      <c r="J206" s="20" t="s">
        <v>90</v>
      </c>
      <c r="K206" s="43" t="s">
        <v>1058</v>
      </c>
      <c r="L206" s="13" t="s">
        <v>1065</v>
      </c>
      <c r="M206" s="50" t="s">
        <v>40</v>
      </c>
      <c r="N206" s="8" t="s">
        <v>1048</v>
      </c>
      <c r="O206" s="8" t="s">
        <v>1048</v>
      </c>
      <c r="P206" s="8"/>
      <c r="Q206" s="22"/>
      <c r="R206" s="18"/>
      <c r="S206" s="18"/>
      <c r="T206" s="18"/>
      <c r="U206" s="18"/>
      <c r="V206" s="18"/>
      <c r="W206" s="18"/>
      <c r="X206" s="22"/>
      <c r="Y206" s="20" t="s">
        <v>43</v>
      </c>
      <c r="Z206" s="21" t="s">
        <v>1066</v>
      </c>
      <c r="AA206" s="22" t="str">
        <f t="shared" si="1"/>
        <v>M3-NyO-14d-E-3</v>
      </c>
      <c r="AB206" s="20"/>
      <c r="AC206" s="24"/>
      <c r="AD206" s="9"/>
      <c r="AE206" s="9" t="s">
        <v>47</v>
      </c>
    </row>
    <row r="207" ht="112.5" customHeight="1">
      <c r="A207" s="24" t="s">
        <v>1067</v>
      </c>
      <c r="B207" s="75" t="s">
        <v>1068</v>
      </c>
      <c r="C207" s="37" t="s">
        <v>33</v>
      </c>
      <c r="D207" s="10" t="s">
        <v>34</v>
      </c>
      <c r="E207" s="11"/>
      <c r="F207" s="78" t="s">
        <v>1069</v>
      </c>
      <c r="G207" s="13" t="s">
        <v>1070</v>
      </c>
      <c r="H207" s="12"/>
      <c r="I207" s="24" t="s">
        <v>36</v>
      </c>
      <c r="J207" s="24" t="s">
        <v>563</v>
      </c>
      <c r="K207" s="25" t="s">
        <v>1071</v>
      </c>
      <c r="L207" s="25" t="s">
        <v>1072</v>
      </c>
      <c r="M207" s="24" t="s">
        <v>40</v>
      </c>
      <c r="N207" s="25" t="s">
        <v>1073</v>
      </c>
      <c r="O207" s="25" t="s">
        <v>1074</v>
      </c>
      <c r="P207" s="8"/>
      <c r="Q207" s="22"/>
      <c r="R207" s="18"/>
      <c r="S207" s="18"/>
      <c r="T207" s="18"/>
      <c r="U207" s="18"/>
      <c r="V207" s="18"/>
      <c r="W207" s="18"/>
      <c r="X207" s="22"/>
      <c r="Y207" s="20" t="s">
        <v>43</v>
      </c>
      <c r="Z207" s="23" t="s">
        <v>1075</v>
      </c>
      <c r="AA207" s="22" t="str">
        <f t="shared" si="1"/>
        <v>M3-NyO-14e-I-1</v>
      </c>
      <c r="AB207" s="20"/>
      <c r="AC207" s="24"/>
      <c r="AD207" s="9"/>
      <c r="AE207" s="9" t="s">
        <v>47</v>
      </c>
    </row>
    <row r="208" ht="112.5" customHeight="1">
      <c r="A208" s="24" t="s">
        <v>1067</v>
      </c>
      <c r="B208" s="75" t="s">
        <v>1068</v>
      </c>
      <c r="C208" s="37" t="s">
        <v>33</v>
      </c>
      <c r="D208" s="10" t="s">
        <v>34</v>
      </c>
      <c r="E208" s="11"/>
      <c r="F208" s="78" t="s">
        <v>1076</v>
      </c>
      <c r="G208" s="13" t="s">
        <v>1077</v>
      </c>
      <c r="H208" s="12"/>
      <c r="I208" s="24" t="s">
        <v>36</v>
      </c>
      <c r="J208" s="24" t="s">
        <v>563</v>
      </c>
      <c r="K208" s="25" t="s">
        <v>1078</v>
      </c>
      <c r="L208" s="25" t="s">
        <v>1072</v>
      </c>
      <c r="M208" s="24" t="s">
        <v>40</v>
      </c>
      <c r="N208" s="25" t="s">
        <v>1073</v>
      </c>
      <c r="O208" s="25" t="s">
        <v>1074</v>
      </c>
      <c r="P208" s="8"/>
      <c r="Q208" s="22"/>
      <c r="R208" s="18"/>
      <c r="S208" s="18"/>
      <c r="T208" s="18"/>
      <c r="U208" s="18"/>
      <c r="V208" s="18"/>
      <c r="W208" s="18"/>
      <c r="X208" s="22"/>
      <c r="Y208" s="20" t="s">
        <v>43</v>
      </c>
      <c r="Z208" s="23" t="s">
        <v>1079</v>
      </c>
      <c r="AA208" s="22" t="str">
        <f t="shared" si="1"/>
        <v>M3-NyO-14e-I-2</v>
      </c>
      <c r="AB208" s="20"/>
      <c r="AC208" s="24"/>
      <c r="AD208" s="9"/>
      <c r="AE208" s="9" t="s">
        <v>47</v>
      </c>
    </row>
    <row r="209" ht="112.5" customHeight="1">
      <c r="A209" s="24" t="s">
        <v>1067</v>
      </c>
      <c r="B209" s="75" t="s">
        <v>1068</v>
      </c>
      <c r="C209" s="37" t="s">
        <v>33</v>
      </c>
      <c r="D209" s="10" t="s">
        <v>34</v>
      </c>
      <c r="E209" s="11"/>
      <c r="F209" s="78" t="s">
        <v>1080</v>
      </c>
      <c r="G209" s="13" t="s">
        <v>1081</v>
      </c>
      <c r="H209" s="12"/>
      <c r="I209" s="24" t="s">
        <v>36</v>
      </c>
      <c r="J209" s="24" t="s">
        <v>563</v>
      </c>
      <c r="K209" s="25" t="s">
        <v>1078</v>
      </c>
      <c r="L209" s="25" t="s">
        <v>1072</v>
      </c>
      <c r="M209" s="24" t="s">
        <v>40</v>
      </c>
      <c r="N209" s="25" t="s">
        <v>1073</v>
      </c>
      <c r="O209" s="25" t="s">
        <v>1074</v>
      </c>
      <c r="P209" s="8"/>
      <c r="Q209" s="22"/>
      <c r="R209" s="18"/>
      <c r="S209" s="18"/>
      <c r="T209" s="18"/>
      <c r="U209" s="18"/>
      <c r="V209" s="18"/>
      <c r="W209" s="18"/>
      <c r="X209" s="22"/>
      <c r="Y209" s="20" t="s">
        <v>43</v>
      </c>
      <c r="Z209" s="23" t="s">
        <v>1082</v>
      </c>
      <c r="AA209" s="22" t="str">
        <f t="shared" si="1"/>
        <v>M3-NyO-14e-I-3</v>
      </c>
      <c r="AB209" s="20"/>
      <c r="AC209" s="24"/>
      <c r="AD209" s="9"/>
      <c r="AE209" s="9" t="s">
        <v>47</v>
      </c>
    </row>
    <row r="210" ht="112.5" customHeight="1">
      <c r="A210" s="24" t="s">
        <v>1067</v>
      </c>
      <c r="B210" s="75" t="s">
        <v>1068</v>
      </c>
      <c r="C210" s="39" t="s">
        <v>48</v>
      </c>
      <c r="D210" s="10" t="s">
        <v>34</v>
      </c>
      <c r="E210" s="11"/>
      <c r="F210" s="23" t="s">
        <v>1083</v>
      </c>
      <c r="G210" s="13" t="s">
        <v>1084</v>
      </c>
      <c r="H210" s="12"/>
      <c r="I210" s="24" t="s">
        <v>36</v>
      </c>
      <c r="J210" s="24" t="s">
        <v>154</v>
      </c>
      <c r="K210" s="34" t="s">
        <v>1085</v>
      </c>
      <c r="L210" s="25" t="s">
        <v>969</v>
      </c>
      <c r="M210" s="24" t="s">
        <v>40</v>
      </c>
      <c r="N210" s="25" t="s">
        <v>1073</v>
      </c>
      <c r="O210" s="25" t="s">
        <v>1074</v>
      </c>
      <c r="P210" s="8"/>
      <c r="Q210" s="22"/>
      <c r="R210" s="18"/>
      <c r="S210" s="18"/>
      <c r="T210" s="18"/>
      <c r="U210" s="18"/>
      <c r="V210" s="18"/>
      <c r="W210" s="18"/>
      <c r="X210" s="22"/>
      <c r="Y210" s="20" t="s">
        <v>43</v>
      </c>
      <c r="Z210" s="23" t="s">
        <v>1086</v>
      </c>
      <c r="AA210" s="22" t="str">
        <f t="shared" si="1"/>
        <v>M3-NyO-14e-E-1</v>
      </c>
      <c r="AB210" s="20"/>
      <c r="AC210" s="24"/>
      <c r="AD210" s="9"/>
      <c r="AE210" s="9" t="s">
        <v>47</v>
      </c>
    </row>
    <row r="211" ht="112.5" customHeight="1">
      <c r="A211" s="24" t="s">
        <v>1067</v>
      </c>
      <c r="B211" s="75" t="s">
        <v>1068</v>
      </c>
      <c r="C211" s="39" t="s">
        <v>48</v>
      </c>
      <c r="D211" s="10" t="s">
        <v>34</v>
      </c>
      <c r="E211" s="11"/>
      <c r="F211" s="23" t="s">
        <v>1087</v>
      </c>
      <c r="G211" s="13" t="s">
        <v>1088</v>
      </c>
      <c r="H211" s="12"/>
      <c r="I211" s="24" t="s">
        <v>36</v>
      </c>
      <c r="J211" s="24" t="s">
        <v>154</v>
      </c>
      <c r="K211" s="34" t="s">
        <v>1089</v>
      </c>
      <c r="L211" s="25" t="s">
        <v>969</v>
      </c>
      <c r="M211" s="24" t="s">
        <v>40</v>
      </c>
      <c r="N211" s="25" t="s">
        <v>1073</v>
      </c>
      <c r="O211" s="25" t="s">
        <v>1074</v>
      </c>
      <c r="P211" s="8"/>
      <c r="Q211" s="22"/>
      <c r="R211" s="18"/>
      <c r="S211" s="18"/>
      <c r="T211" s="18"/>
      <c r="U211" s="18"/>
      <c r="V211" s="18"/>
      <c r="W211" s="18"/>
      <c r="X211" s="22"/>
      <c r="Y211" s="20" t="s">
        <v>43</v>
      </c>
      <c r="Z211" s="23" t="s">
        <v>1090</v>
      </c>
      <c r="AA211" s="22" t="str">
        <f t="shared" si="1"/>
        <v>M3-NyO-14e-E-2</v>
      </c>
      <c r="AB211" s="20"/>
      <c r="AC211" s="24"/>
      <c r="AD211" s="9"/>
      <c r="AE211" s="9" t="s">
        <v>47</v>
      </c>
    </row>
    <row r="212" ht="112.5" customHeight="1">
      <c r="A212" s="24" t="s">
        <v>1067</v>
      </c>
      <c r="B212" s="75" t="s">
        <v>1068</v>
      </c>
      <c r="C212" s="39" t="s">
        <v>48</v>
      </c>
      <c r="D212" s="10" t="s">
        <v>34</v>
      </c>
      <c r="E212" s="11"/>
      <c r="F212" s="78" t="s">
        <v>1091</v>
      </c>
      <c r="G212" s="13" t="s">
        <v>1092</v>
      </c>
      <c r="H212" s="12"/>
      <c r="I212" s="24" t="s">
        <v>36</v>
      </c>
      <c r="J212" s="24" t="s">
        <v>154</v>
      </c>
      <c r="K212" s="34" t="s">
        <v>1089</v>
      </c>
      <c r="L212" s="25" t="s">
        <v>969</v>
      </c>
      <c r="M212" s="24" t="s">
        <v>40</v>
      </c>
      <c r="N212" s="25" t="s">
        <v>1073</v>
      </c>
      <c r="O212" s="25" t="s">
        <v>1074</v>
      </c>
      <c r="P212" s="8"/>
      <c r="Q212" s="22"/>
      <c r="R212" s="18"/>
      <c r="S212" s="18"/>
      <c r="T212" s="18"/>
      <c r="U212" s="18"/>
      <c r="V212" s="18"/>
      <c r="W212" s="18"/>
      <c r="X212" s="22"/>
      <c r="Y212" s="20" t="s">
        <v>43</v>
      </c>
      <c r="Z212" s="23" t="s">
        <v>1093</v>
      </c>
      <c r="AA212" s="22" t="str">
        <f t="shared" si="1"/>
        <v>M3-NyO-14e-E-3</v>
      </c>
      <c r="AB212" s="20"/>
      <c r="AC212" s="24"/>
      <c r="AD212" s="9"/>
      <c r="AE212" s="9" t="s">
        <v>47</v>
      </c>
    </row>
    <row r="213" ht="112.5" customHeight="1">
      <c r="A213" s="24" t="s">
        <v>1094</v>
      </c>
      <c r="B213" s="75" t="s">
        <v>1095</v>
      </c>
      <c r="C213" s="37" t="s">
        <v>33</v>
      </c>
      <c r="D213" s="10" t="s">
        <v>34</v>
      </c>
      <c r="E213" s="11"/>
      <c r="F213" s="13" t="s">
        <v>1096</v>
      </c>
      <c r="G213" s="13"/>
      <c r="H213" s="12"/>
      <c r="I213" s="20" t="s">
        <v>535</v>
      </c>
      <c r="J213" s="20" t="s">
        <v>307</v>
      </c>
      <c r="K213" s="43" t="s">
        <v>1046</v>
      </c>
      <c r="L213" s="13" t="s">
        <v>1097</v>
      </c>
      <c r="M213" s="24" t="s">
        <v>40</v>
      </c>
      <c r="N213" s="8" t="s">
        <v>1098</v>
      </c>
      <c r="O213" s="8" t="s">
        <v>1099</v>
      </c>
      <c r="P213" s="8"/>
      <c r="Q213" s="22"/>
      <c r="R213" s="18"/>
      <c r="S213" s="18"/>
      <c r="T213" s="18"/>
      <c r="U213" s="18"/>
      <c r="V213" s="18"/>
      <c r="W213" s="18"/>
      <c r="X213" s="22"/>
      <c r="Y213" s="20" t="s">
        <v>43</v>
      </c>
      <c r="Z213" s="21" t="s">
        <v>1100</v>
      </c>
      <c r="AA213" s="22" t="str">
        <f t="shared" si="1"/>
        <v>M3-NyO-14f-I-1</v>
      </c>
      <c r="AB213" s="20"/>
      <c r="AC213" s="24"/>
      <c r="AD213" s="9"/>
      <c r="AE213" s="9" t="s">
        <v>47</v>
      </c>
    </row>
    <row r="214" ht="112.5" customHeight="1">
      <c r="A214" s="24" t="s">
        <v>1094</v>
      </c>
      <c r="B214" s="75" t="s">
        <v>1095</v>
      </c>
      <c r="C214" s="37" t="s">
        <v>33</v>
      </c>
      <c r="D214" s="10" t="s">
        <v>34</v>
      </c>
      <c r="E214" s="11"/>
      <c r="F214" s="13" t="s">
        <v>1101</v>
      </c>
      <c r="G214" s="13"/>
      <c r="H214" s="12"/>
      <c r="I214" s="20" t="s">
        <v>535</v>
      </c>
      <c r="J214" s="20" t="s">
        <v>307</v>
      </c>
      <c r="K214" s="43" t="s">
        <v>1046</v>
      </c>
      <c r="L214" s="13" t="s">
        <v>1097</v>
      </c>
      <c r="M214" s="24" t="s">
        <v>40</v>
      </c>
      <c r="N214" s="8" t="s">
        <v>1102</v>
      </c>
      <c r="O214" s="8" t="s">
        <v>1099</v>
      </c>
      <c r="P214" s="8"/>
      <c r="Q214" s="22"/>
      <c r="R214" s="18"/>
      <c r="S214" s="18"/>
      <c r="T214" s="18"/>
      <c r="U214" s="18"/>
      <c r="V214" s="18"/>
      <c r="W214" s="18"/>
      <c r="X214" s="22"/>
      <c r="Y214" s="20" t="s">
        <v>43</v>
      </c>
      <c r="Z214" s="21" t="s">
        <v>1103</v>
      </c>
      <c r="AA214" s="22" t="str">
        <f t="shared" si="1"/>
        <v>M3-NyO-14f-I-2</v>
      </c>
      <c r="AB214" s="20"/>
      <c r="AC214" s="24"/>
      <c r="AD214" s="9"/>
      <c r="AE214" s="9" t="s">
        <v>47</v>
      </c>
    </row>
    <row r="215" ht="112.5" customHeight="1">
      <c r="A215" s="24" t="s">
        <v>1094</v>
      </c>
      <c r="B215" s="75" t="s">
        <v>1095</v>
      </c>
      <c r="C215" s="37" t="s">
        <v>33</v>
      </c>
      <c r="D215" s="10" t="s">
        <v>34</v>
      </c>
      <c r="E215" s="11"/>
      <c r="F215" s="13" t="s">
        <v>1104</v>
      </c>
      <c r="G215" s="13"/>
      <c r="H215" s="12"/>
      <c r="I215" s="20" t="s">
        <v>535</v>
      </c>
      <c r="J215" s="20" t="s">
        <v>307</v>
      </c>
      <c r="K215" s="43" t="s">
        <v>1046</v>
      </c>
      <c r="L215" s="13" t="s">
        <v>1097</v>
      </c>
      <c r="M215" s="24" t="s">
        <v>40</v>
      </c>
      <c r="N215" s="8" t="s">
        <v>1105</v>
      </c>
      <c r="O215" s="8" t="s">
        <v>1099</v>
      </c>
      <c r="P215" s="8"/>
      <c r="Q215" s="22"/>
      <c r="R215" s="18"/>
      <c r="S215" s="18"/>
      <c r="T215" s="18"/>
      <c r="U215" s="18"/>
      <c r="V215" s="18"/>
      <c r="W215" s="18"/>
      <c r="X215" s="22"/>
      <c r="Y215" s="20" t="s">
        <v>43</v>
      </c>
      <c r="Z215" s="21" t="s">
        <v>1106</v>
      </c>
      <c r="AA215" s="22" t="str">
        <f t="shared" si="1"/>
        <v>M3-NyO-14f-I-3</v>
      </c>
      <c r="AB215" s="20"/>
      <c r="AC215" s="24"/>
      <c r="AD215" s="9"/>
      <c r="AE215" s="9" t="s">
        <v>47</v>
      </c>
    </row>
    <row r="216" ht="112.5" customHeight="1">
      <c r="A216" s="24" t="s">
        <v>1107</v>
      </c>
      <c r="B216" s="75" t="s">
        <v>1108</v>
      </c>
      <c r="C216" s="37" t="s">
        <v>33</v>
      </c>
      <c r="D216" s="10" t="s">
        <v>34</v>
      </c>
      <c r="E216" s="11"/>
      <c r="F216" s="23" t="s">
        <v>1109</v>
      </c>
      <c r="G216" s="13" t="s">
        <v>1110</v>
      </c>
      <c r="H216" s="12"/>
      <c r="I216" s="24" t="s">
        <v>535</v>
      </c>
      <c r="J216" s="24" t="s">
        <v>563</v>
      </c>
      <c r="K216" s="34" t="s">
        <v>1111</v>
      </c>
      <c r="L216" s="25" t="s">
        <v>1072</v>
      </c>
      <c r="M216" s="26" t="s">
        <v>40</v>
      </c>
      <c r="N216" s="34" t="s">
        <v>1112</v>
      </c>
      <c r="O216" s="34" t="s">
        <v>1113</v>
      </c>
      <c r="P216" s="8"/>
      <c r="Q216" s="22"/>
      <c r="R216" s="18"/>
      <c r="S216" s="18"/>
      <c r="T216" s="18"/>
      <c r="U216" s="18"/>
      <c r="V216" s="18"/>
      <c r="W216" s="18"/>
      <c r="X216" s="22"/>
      <c r="Y216" s="20" t="s">
        <v>43</v>
      </c>
      <c r="Z216" s="23" t="s">
        <v>1114</v>
      </c>
      <c r="AA216" s="22" t="str">
        <f t="shared" si="1"/>
        <v>M3-NyO-42a-I-1</v>
      </c>
      <c r="AB216" s="20"/>
      <c r="AC216" s="24"/>
      <c r="AD216" s="9"/>
      <c r="AE216" s="9" t="s">
        <v>47</v>
      </c>
    </row>
    <row r="217" ht="112.5" customHeight="1">
      <c r="A217" s="24" t="s">
        <v>1107</v>
      </c>
      <c r="B217" s="75" t="s">
        <v>1108</v>
      </c>
      <c r="C217" s="39" t="s">
        <v>48</v>
      </c>
      <c r="D217" s="10" t="s">
        <v>34</v>
      </c>
      <c r="E217" s="11"/>
      <c r="F217" s="23" t="s">
        <v>1115</v>
      </c>
      <c r="G217" s="13" t="s">
        <v>1116</v>
      </c>
      <c r="H217" s="12"/>
      <c r="I217" s="24" t="s">
        <v>535</v>
      </c>
      <c r="J217" s="24" t="s">
        <v>90</v>
      </c>
      <c r="K217" s="34" t="s">
        <v>1117</v>
      </c>
      <c r="L217" s="25" t="s">
        <v>969</v>
      </c>
      <c r="M217" s="26" t="s">
        <v>40</v>
      </c>
      <c r="N217" s="34" t="s">
        <v>1118</v>
      </c>
      <c r="O217" s="34" t="s">
        <v>1113</v>
      </c>
      <c r="P217" s="8"/>
      <c r="Q217" s="22"/>
      <c r="R217" s="18"/>
      <c r="S217" s="18"/>
      <c r="T217" s="18"/>
      <c r="U217" s="18"/>
      <c r="V217" s="18"/>
      <c r="W217" s="18"/>
      <c r="X217" s="22"/>
      <c r="Y217" s="20" t="s">
        <v>43</v>
      </c>
      <c r="Z217" s="23" t="s">
        <v>1119</v>
      </c>
      <c r="AA217" s="22" t="str">
        <f t="shared" si="1"/>
        <v>M3-NyO-42a-E-1</v>
      </c>
      <c r="AB217" s="20"/>
      <c r="AC217" s="24"/>
      <c r="AD217" s="9"/>
      <c r="AE217" s="9" t="s">
        <v>47</v>
      </c>
    </row>
    <row r="218" ht="112.5" customHeight="1">
      <c r="A218" s="24" t="s">
        <v>1107</v>
      </c>
      <c r="B218" s="75" t="s">
        <v>1108</v>
      </c>
      <c r="C218" s="40" t="s">
        <v>66</v>
      </c>
      <c r="D218" s="10" t="s">
        <v>34</v>
      </c>
      <c r="E218" s="11"/>
      <c r="F218" s="13" t="s">
        <v>1120</v>
      </c>
      <c r="G218" s="13" t="s">
        <v>1121</v>
      </c>
      <c r="H218" s="12"/>
      <c r="I218" s="24" t="s">
        <v>535</v>
      </c>
      <c r="J218" s="9" t="s">
        <v>154</v>
      </c>
      <c r="K218" s="34" t="s">
        <v>1117</v>
      </c>
      <c r="L218" s="25" t="s">
        <v>969</v>
      </c>
      <c r="M218" s="26" t="s">
        <v>40</v>
      </c>
      <c r="N218" s="35" t="s">
        <v>1122</v>
      </c>
      <c r="O218" s="34" t="s">
        <v>1113</v>
      </c>
      <c r="P218" s="8"/>
      <c r="Q218" s="22"/>
      <c r="R218" s="18"/>
      <c r="S218" s="18"/>
      <c r="T218" s="18"/>
      <c r="U218" s="18"/>
      <c r="V218" s="18"/>
      <c r="W218" s="18"/>
      <c r="X218" s="22"/>
      <c r="Y218" s="20" t="s">
        <v>43</v>
      </c>
      <c r="Z218" s="21" t="s">
        <v>1123</v>
      </c>
      <c r="AA218" s="22" t="str">
        <f t="shared" si="1"/>
        <v>M3-NyO-42a-A-1</v>
      </c>
      <c r="AB218" s="20"/>
      <c r="AC218" s="24"/>
      <c r="AD218" s="9"/>
      <c r="AE218" s="9" t="s">
        <v>47</v>
      </c>
    </row>
    <row r="219" ht="112.5" customHeight="1">
      <c r="A219" s="24" t="s">
        <v>1107</v>
      </c>
      <c r="B219" s="75" t="s">
        <v>1108</v>
      </c>
      <c r="C219" s="40" t="s">
        <v>66</v>
      </c>
      <c r="D219" s="10" t="s">
        <v>34</v>
      </c>
      <c r="E219" s="11"/>
      <c r="F219" s="13" t="s">
        <v>1124</v>
      </c>
      <c r="G219" s="13" t="s">
        <v>1125</v>
      </c>
      <c r="H219" s="12"/>
      <c r="I219" s="24" t="s">
        <v>535</v>
      </c>
      <c r="J219" s="9" t="s">
        <v>154</v>
      </c>
      <c r="K219" s="34" t="s">
        <v>1117</v>
      </c>
      <c r="L219" s="25" t="s">
        <v>969</v>
      </c>
      <c r="M219" s="26" t="s">
        <v>40</v>
      </c>
      <c r="N219" s="35" t="s">
        <v>1122</v>
      </c>
      <c r="O219" s="34" t="s">
        <v>1113</v>
      </c>
      <c r="P219" s="8"/>
      <c r="Q219" s="22"/>
      <c r="R219" s="18"/>
      <c r="S219" s="18"/>
      <c r="T219" s="18"/>
      <c r="U219" s="18"/>
      <c r="V219" s="18"/>
      <c r="W219" s="18"/>
      <c r="X219" s="22"/>
      <c r="Y219" s="20" t="s">
        <v>43</v>
      </c>
      <c r="Z219" s="21" t="s">
        <v>1126</v>
      </c>
      <c r="AA219" s="22" t="str">
        <f t="shared" si="1"/>
        <v>M3-NyO-42a-A-2</v>
      </c>
      <c r="AB219" s="20"/>
      <c r="AC219" s="24"/>
      <c r="AD219" s="9"/>
      <c r="AE219" s="9" t="s">
        <v>47</v>
      </c>
    </row>
    <row r="220" ht="112.5" customHeight="1">
      <c r="A220" s="24" t="s">
        <v>1107</v>
      </c>
      <c r="B220" s="75" t="s">
        <v>1108</v>
      </c>
      <c r="C220" s="40" t="s">
        <v>66</v>
      </c>
      <c r="D220" s="10" t="s">
        <v>34</v>
      </c>
      <c r="E220" s="11"/>
      <c r="F220" s="13" t="s">
        <v>1127</v>
      </c>
      <c r="G220" s="13" t="s">
        <v>1128</v>
      </c>
      <c r="H220" s="12"/>
      <c r="I220" s="24" t="s">
        <v>535</v>
      </c>
      <c r="J220" s="9" t="s">
        <v>154</v>
      </c>
      <c r="K220" s="34" t="s">
        <v>1117</v>
      </c>
      <c r="L220" s="25" t="s">
        <v>969</v>
      </c>
      <c r="M220" s="26" t="s">
        <v>40</v>
      </c>
      <c r="N220" s="35" t="s">
        <v>1122</v>
      </c>
      <c r="O220" s="34" t="s">
        <v>1113</v>
      </c>
      <c r="P220" s="8"/>
      <c r="Q220" s="22"/>
      <c r="R220" s="18"/>
      <c r="S220" s="18"/>
      <c r="T220" s="18"/>
      <c r="U220" s="18"/>
      <c r="V220" s="18"/>
      <c r="W220" s="18"/>
      <c r="X220" s="22"/>
      <c r="Y220" s="20" t="s">
        <v>43</v>
      </c>
      <c r="Z220" s="21" t="s">
        <v>1129</v>
      </c>
      <c r="AA220" s="22" t="str">
        <f t="shared" si="1"/>
        <v>M3-NyO-42a-A-3</v>
      </c>
      <c r="AB220" s="20"/>
      <c r="AC220" s="24"/>
      <c r="AD220" s="9"/>
      <c r="AE220" s="9" t="s">
        <v>47</v>
      </c>
    </row>
    <row r="221" ht="112.5" customHeight="1">
      <c r="A221" s="9" t="s">
        <v>1130</v>
      </c>
      <c r="B221" s="8" t="s">
        <v>1131</v>
      </c>
      <c r="C221" s="9" t="s">
        <v>33</v>
      </c>
      <c r="D221" s="10" t="s">
        <v>34</v>
      </c>
      <c r="E221" s="11"/>
      <c r="F221" s="13" t="s">
        <v>1132</v>
      </c>
      <c r="G221" s="13"/>
      <c r="H221" s="12" t="s">
        <v>1133</v>
      </c>
      <c r="I221" s="11" t="s">
        <v>36</v>
      </c>
      <c r="J221" s="11" t="s">
        <v>307</v>
      </c>
      <c r="K221" s="13" t="s">
        <v>1134</v>
      </c>
      <c r="L221" s="12" t="s">
        <v>111</v>
      </c>
      <c r="M221" s="14" t="s">
        <v>40</v>
      </c>
      <c r="N221" s="32" t="s">
        <v>1135</v>
      </c>
      <c r="O221" s="8" t="s">
        <v>1136</v>
      </c>
      <c r="P221" s="15" t="s">
        <v>1137</v>
      </c>
      <c r="Q221" s="22"/>
      <c r="R221" s="18"/>
      <c r="S221" s="18"/>
      <c r="T221" s="18"/>
      <c r="U221" s="18"/>
      <c r="V221" s="18"/>
      <c r="W221" s="18"/>
      <c r="X221" s="22"/>
      <c r="Y221" s="20" t="s">
        <v>43</v>
      </c>
      <c r="Z221" s="21" t="s">
        <v>1138</v>
      </c>
      <c r="AA221" s="22" t="str">
        <f t="shared" si="1"/>
        <v>M3-NyO-15a-I-1</v>
      </c>
      <c r="AB221" s="20" t="s">
        <v>45</v>
      </c>
      <c r="AC221" s="9"/>
      <c r="AD221" s="42"/>
      <c r="AE221" s="9" t="s">
        <v>47</v>
      </c>
    </row>
    <row r="222" ht="112.5" customHeight="1">
      <c r="A222" s="9" t="s">
        <v>1130</v>
      </c>
      <c r="B222" s="8" t="s">
        <v>1131</v>
      </c>
      <c r="C222" s="9" t="s">
        <v>48</v>
      </c>
      <c r="D222" s="10" t="s">
        <v>34</v>
      </c>
      <c r="E222" s="11"/>
      <c r="F222" s="12" t="s">
        <v>1139</v>
      </c>
      <c r="G222" s="12"/>
      <c r="H222" s="12"/>
      <c r="I222" s="11" t="s">
        <v>36</v>
      </c>
      <c r="J222" s="11" t="s">
        <v>90</v>
      </c>
      <c r="K222" s="12" t="s">
        <v>1140</v>
      </c>
      <c r="L222" s="12" t="s">
        <v>1141</v>
      </c>
      <c r="M222" s="14" t="s">
        <v>40</v>
      </c>
      <c r="N222" s="32" t="s">
        <v>1135</v>
      </c>
      <c r="O222" s="15" t="s">
        <v>1142</v>
      </c>
      <c r="P222" s="15" t="s">
        <v>1137</v>
      </c>
      <c r="Q222" s="22"/>
      <c r="R222" s="18"/>
      <c r="S222" s="18"/>
      <c r="T222" s="18"/>
      <c r="U222" s="18"/>
      <c r="V222" s="18"/>
      <c r="W222" s="18"/>
      <c r="X222" s="22"/>
      <c r="Y222" s="20" t="s">
        <v>43</v>
      </c>
      <c r="Z222" s="21" t="s">
        <v>1143</v>
      </c>
      <c r="AA222" s="22" t="str">
        <f t="shared" si="1"/>
        <v>M3-NyO-15a-E-1</v>
      </c>
      <c r="AB222" s="20" t="s">
        <v>45</v>
      </c>
      <c r="AC222" s="9"/>
      <c r="AD222" s="42"/>
      <c r="AE222" s="9" t="s">
        <v>47</v>
      </c>
    </row>
    <row r="223" ht="112.5" customHeight="1">
      <c r="A223" s="9" t="s">
        <v>1144</v>
      </c>
      <c r="B223" s="8" t="s">
        <v>1145</v>
      </c>
      <c r="C223" s="9" t="s">
        <v>33</v>
      </c>
      <c r="D223" s="10" t="s">
        <v>34</v>
      </c>
      <c r="E223" s="11"/>
      <c r="F223" s="13" t="s">
        <v>1146</v>
      </c>
      <c r="G223" s="13"/>
      <c r="H223" s="12"/>
      <c r="I223" s="11" t="s">
        <v>36</v>
      </c>
      <c r="J223" s="20" t="s">
        <v>619</v>
      </c>
      <c r="K223" s="43" t="s">
        <v>1147</v>
      </c>
      <c r="L223" s="44" t="s">
        <v>111</v>
      </c>
      <c r="M223" s="14" t="s">
        <v>40</v>
      </c>
      <c r="N223" s="15" t="s">
        <v>1148</v>
      </c>
      <c r="O223" s="8" t="s">
        <v>1149</v>
      </c>
      <c r="P223" s="15" t="s">
        <v>1150</v>
      </c>
      <c r="Q223" s="17"/>
      <c r="R223" s="18"/>
      <c r="S223" s="18"/>
      <c r="T223" s="18"/>
      <c r="U223" s="18"/>
      <c r="V223" s="18"/>
      <c r="W223" s="18"/>
      <c r="X223" s="19"/>
      <c r="Y223" s="20" t="s">
        <v>43</v>
      </c>
      <c r="Z223" s="21" t="s">
        <v>1151</v>
      </c>
      <c r="AA223" s="22" t="str">
        <f t="shared" si="1"/>
        <v>M3-NyO-15b-I-1</v>
      </c>
      <c r="AB223" s="20" t="s">
        <v>45</v>
      </c>
      <c r="AC223" s="9"/>
      <c r="AD223" s="42"/>
      <c r="AE223" s="9" t="s">
        <v>47</v>
      </c>
    </row>
    <row r="224" ht="112.5" customHeight="1">
      <c r="A224" s="9" t="s">
        <v>1144</v>
      </c>
      <c r="B224" s="8" t="s">
        <v>1145</v>
      </c>
      <c r="C224" s="9" t="s">
        <v>48</v>
      </c>
      <c r="D224" s="10" t="s">
        <v>34</v>
      </c>
      <c r="E224" s="11"/>
      <c r="F224" s="13" t="s">
        <v>1152</v>
      </c>
      <c r="G224" s="13"/>
      <c r="H224" s="12"/>
      <c r="I224" s="11" t="s">
        <v>36</v>
      </c>
      <c r="J224" s="11" t="s">
        <v>90</v>
      </c>
      <c r="K224" s="43" t="s">
        <v>1153</v>
      </c>
      <c r="L224" s="13" t="s">
        <v>1154</v>
      </c>
      <c r="M224" s="14" t="s">
        <v>40</v>
      </c>
      <c r="N224" s="15" t="s">
        <v>1148</v>
      </c>
      <c r="O224" s="15" t="s">
        <v>1155</v>
      </c>
      <c r="P224" s="15" t="s">
        <v>1156</v>
      </c>
      <c r="Q224" s="17"/>
      <c r="R224" s="18"/>
      <c r="S224" s="18"/>
      <c r="T224" s="18"/>
      <c r="U224" s="18"/>
      <c r="V224" s="18"/>
      <c r="W224" s="18"/>
      <c r="X224" s="19"/>
      <c r="Y224" s="20" t="s">
        <v>43</v>
      </c>
      <c r="Z224" s="21" t="s">
        <v>1157</v>
      </c>
      <c r="AA224" s="22" t="str">
        <f t="shared" si="1"/>
        <v>M3-NyO-15b-E-1</v>
      </c>
      <c r="AB224" s="20" t="s">
        <v>45</v>
      </c>
      <c r="AC224" s="9"/>
      <c r="AD224" s="42"/>
      <c r="AE224" s="9" t="s">
        <v>47</v>
      </c>
    </row>
    <row r="225" ht="112.5" customHeight="1">
      <c r="A225" s="9" t="s">
        <v>1158</v>
      </c>
      <c r="B225" s="8" t="s">
        <v>1159</v>
      </c>
      <c r="C225" s="9" t="s">
        <v>33</v>
      </c>
      <c r="D225" s="10" t="s">
        <v>34</v>
      </c>
      <c r="E225" s="11"/>
      <c r="F225" s="13" t="s">
        <v>1160</v>
      </c>
      <c r="G225" s="13"/>
      <c r="H225" s="12"/>
      <c r="I225" s="11" t="s">
        <v>36</v>
      </c>
      <c r="J225" s="11" t="s">
        <v>307</v>
      </c>
      <c r="K225" s="12" t="s">
        <v>1134</v>
      </c>
      <c r="L225" s="12" t="s">
        <v>111</v>
      </c>
      <c r="M225" s="14" t="s">
        <v>40</v>
      </c>
      <c r="N225" s="15" t="s">
        <v>1161</v>
      </c>
      <c r="O225" s="15" t="s">
        <v>1162</v>
      </c>
      <c r="P225" s="15" t="s">
        <v>1163</v>
      </c>
      <c r="Q225" s="17"/>
      <c r="R225" s="18"/>
      <c r="S225" s="18"/>
      <c r="T225" s="18"/>
      <c r="U225" s="18"/>
      <c r="V225" s="18"/>
      <c r="W225" s="18"/>
      <c r="X225" s="19"/>
      <c r="Y225" s="20" t="s">
        <v>43</v>
      </c>
      <c r="Z225" s="21" t="s">
        <v>1164</v>
      </c>
      <c r="AA225" s="22" t="str">
        <f t="shared" si="1"/>
        <v>M3-NyO-15c-I-1</v>
      </c>
      <c r="AB225" s="20" t="s">
        <v>45</v>
      </c>
      <c r="AC225" s="9"/>
      <c r="AD225" s="42"/>
      <c r="AE225" s="9" t="s">
        <v>47</v>
      </c>
    </row>
    <row r="226" ht="112.5" customHeight="1">
      <c r="A226" s="9" t="s">
        <v>1158</v>
      </c>
      <c r="B226" s="8" t="s">
        <v>1159</v>
      </c>
      <c r="C226" s="9" t="s">
        <v>48</v>
      </c>
      <c r="D226" s="10" t="s">
        <v>34</v>
      </c>
      <c r="E226" s="11"/>
      <c r="F226" s="13" t="s">
        <v>1165</v>
      </c>
      <c r="G226" s="13"/>
      <c r="H226" s="12" t="s">
        <v>1166</v>
      </c>
      <c r="I226" s="11" t="s">
        <v>36</v>
      </c>
      <c r="J226" s="11" t="s">
        <v>90</v>
      </c>
      <c r="K226" s="12" t="s">
        <v>1167</v>
      </c>
      <c r="L226" s="43" t="s">
        <v>1154</v>
      </c>
      <c r="M226" s="14" t="s">
        <v>40</v>
      </c>
      <c r="N226" s="15" t="s">
        <v>1161</v>
      </c>
      <c r="O226" s="15" t="s">
        <v>1168</v>
      </c>
      <c r="P226" s="15" t="s">
        <v>1169</v>
      </c>
      <c r="Q226" s="17"/>
      <c r="R226" s="18"/>
      <c r="S226" s="18"/>
      <c r="T226" s="18"/>
      <c r="U226" s="18"/>
      <c r="V226" s="18"/>
      <c r="W226" s="18"/>
      <c r="X226" s="19"/>
      <c r="Y226" s="20" t="s">
        <v>43</v>
      </c>
      <c r="Z226" s="21" t="s">
        <v>1170</v>
      </c>
      <c r="AA226" s="22" t="str">
        <f t="shared" si="1"/>
        <v>M3-NyO-15c-E-1</v>
      </c>
      <c r="AB226" s="20" t="s">
        <v>45</v>
      </c>
      <c r="AC226" s="9"/>
      <c r="AD226" s="42"/>
      <c r="AE226" s="9" t="s">
        <v>47</v>
      </c>
    </row>
    <row r="227" ht="112.5" customHeight="1">
      <c r="A227" s="9" t="s">
        <v>1158</v>
      </c>
      <c r="B227" s="8" t="s">
        <v>1159</v>
      </c>
      <c r="C227" s="9" t="s">
        <v>48</v>
      </c>
      <c r="D227" s="10" t="s">
        <v>34</v>
      </c>
      <c r="E227" s="11"/>
      <c r="F227" s="13" t="s">
        <v>1171</v>
      </c>
      <c r="G227" s="13"/>
      <c r="H227" s="12" t="s">
        <v>1172</v>
      </c>
      <c r="I227" s="11" t="s">
        <v>36</v>
      </c>
      <c r="J227" s="11" t="s">
        <v>90</v>
      </c>
      <c r="K227" s="12" t="s">
        <v>1167</v>
      </c>
      <c r="L227" s="43" t="s">
        <v>1173</v>
      </c>
      <c r="M227" s="14" t="s">
        <v>40</v>
      </c>
      <c r="N227" s="15" t="s">
        <v>1161</v>
      </c>
      <c r="O227" s="15" t="s">
        <v>1168</v>
      </c>
      <c r="P227" s="15" t="s">
        <v>1169</v>
      </c>
      <c r="Q227" s="17"/>
      <c r="R227" s="18"/>
      <c r="S227" s="18"/>
      <c r="T227" s="18"/>
      <c r="U227" s="18"/>
      <c r="V227" s="18"/>
      <c r="W227" s="18"/>
      <c r="X227" s="19"/>
      <c r="Y227" s="20" t="s">
        <v>43</v>
      </c>
      <c r="Z227" s="21" t="s">
        <v>1174</v>
      </c>
      <c r="AA227" s="22" t="str">
        <f t="shared" si="1"/>
        <v>M3-NyO-15c-E-2</v>
      </c>
      <c r="AB227" s="20" t="s">
        <v>45</v>
      </c>
      <c r="AC227" s="9"/>
      <c r="AD227" s="42"/>
      <c r="AE227" s="9" t="s">
        <v>47</v>
      </c>
    </row>
    <row r="228" ht="112.5" customHeight="1">
      <c r="A228" s="9" t="s">
        <v>1158</v>
      </c>
      <c r="B228" s="8" t="s">
        <v>1159</v>
      </c>
      <c r="C228" s="9" t="s">
        <v>66</v>
      </c>
      <c r="D228" s="10" t="s">
        <v>34</v>
      </c>
      <c r="E228" s="11"/>
      <c r="F228" s="13" t="s">
        <v>1175</v>
      </c>
      <c r="G228" s="13"/>
      <c r="H228" s="12"/>
      <c r="I228" s="11" t="s">
        <v>36</v>
      </c>
      <c r="J228" s="11" t="s">
        <v>90</v>
      </c>
      <c r="K228" s="13" t="s">
        <v>1176</v>
      </c>
      <c r="L228" s="43" t="s">
        <v>1177</v>
      </c>
      <c r="M228" s="14" t="s">
        <v>40</v>
      </c>
      <c r="N228" s="8" t="s">
        <v>1161</v>
      </c>
      <c r="O228" s="15" t="s">
        <v>1168</v>
      </c>
      <c r="P228" s="8" t="s">
        <v>1178</v>
      </c>
      <c r="Q228" s="22"/>
      <c r="R228" s="18"/>
      <c r="S228" s="18"/>
      <c r="T228" s="18"/>
      <c r="U228" s="18"/>
      <c r="V228" s="18"/>
      <c r="W228" s="18"/>
      <c r="X228" s="22"/>
      <c r="Y228" s="20" t="s">
        <v>43</v>
      </c>
      <c r="Z228" s="21" t="s">
        <v>1179</v>
      </c>
      <c r="AA228" s="22" t="str">
        <f t="shared" si="1"/>
        <v>M3-NyO-15c-A-1</v>
      </c>
      <c r="AB228" s="20" t="s">
        <v>45</v>
      </c>
      <c r="AC228" s="9"/>
      <c r="AD228" s="42"/>
      <c r="AE228" s="9" t="s">
        <v>47</v>
      </c>
    </row>
    <row r="229" ht="112.5" customHeight="1">
      <c r="A229" s="9" t="s">
        <v>1158</v>
      </c>
      <c r="B229" s="8" t="s">
        <v>1159</v>
      </c>
      <c r="C229" s="9" t="s">
        <v>66</v>
      </c>
      <c r="D229" s="10" t="s">
        <v>34</v>
      </c>
      <c r="E229" s="11"/>
      <c r="F229" s="13" t="s">
        <v>1180</v>
      </c>
      <c r="G229" s="13"/>
      <c r="H229" s="12" t="s">
        <v>1181</v>
      </c>
      <c r="I229" s="11" t="s">
        <v>36</v>
      </c>
      <c r="J229" s="11" t="s">
        <v>90</v>
      </c>
      <c r="K229" s="13" t="s">
        <v>1182</v>
      </c>
      <c r="L229" s="43" t="s">
        <v>1177</v>
      </c>
      <c r="M229" s="14" t="s">
        <v>40</v>
      </c>
      <c r="N229" s="8" t="s">
        <v>1161</v>
      </c>
      <c r="O229" s="15" t="s">
        <v>1168</v>
      </c>
      <c r="P229" s="8" t="s">
        <v>1178</v>
      </c>
      <c r="Q229" s="22"/>
      <c r="R229" s="18"/>
      <c r="S229" s="18"/>
      <c r="T229" s="18"/>
      <c r="U229" s="18"/>
      <c r="V229" s="18"/>
      <c r="W229" s="18"/>
      <c r="X229" s="22"/>
      <c r="Y229" s="20" t="s">
        <v>43</v>
      </c>
      <c r="Z229" s="21" t="s">
        <v>1183</v>
      </c>
      <c r="AA229" s="22" t="str">
        <f t="shared" si="1"/>
        <v>M3-NyO-15c-A-2</v>
      </c>
      <c r="AB229" s="20" t="s">
        <v>45</v>
      </c>
      <c r="AC229" s="9"/>
      <c r="AD229" s="42"/>
      <c r="AE229" s="9" t="s">
        <v>47</v>
      </c>
    </row>
    <row r="230" ht="112.5" customHeight="1">
      <c r="A230" s="9" t="s">
        <v>1158</v>
      </c>
      <c r="B230" s="8" t="s">
        <v>1159</v>
      </c>
      <c r="C230" s="9" t="s">
        <v>66</v>
      </c>
      <c r="D230" s="10" t="s">
        <v>34</v>
      </c>
      <c r="E230" s="11"/>
      <c r="F230" s="13" t="s">
        <v>1184</v>
      </c>
      <c r="G230" s="13"/>
      <c r="H230" s="12" t="s">
        <v>1185</v>
      </c>
      <c r="I230" s="11" t="s">
        <v>36</v>
      </c>
      <c r="J230" s="11" t="s">
        <v>90</v>
      </c>
      <c r="K230" s="13" t="s">
        <v>1186</v>
      </c>
      <c r="L230" s="43" t="s">
        <v>1177</v>
      </c>
      <c r="M230" s="14" t="s">
        <v>40</v>
      </c>
      <c r="N230" s="8" t="s">
        <v>1161</v>
      </c>
      <c r="O230" s="15" t="s">
        <v>1168</v>
      </c>
      <c r="P230" s="8" t="s">
        <v>1178</v>
      </c>
      <c r="Q230" s="17"/>
      <c r="R230" s="18"/>
      <c r="S230" s="18"/>
      <c r="T230" s="18"/>
      <c r="U230" s="18"/>
      <c r="V230" s="18"/>
      <c r="W230" s="18"/>
      <c r="X230" s="19"/>
      <c r="Y230" s="20" t="s">
        <v>43</v>
      </c>
      <c r="Z230" s="21" t="s">
        <v>1187</v>
      </c>
      <c r="AA230" s="22" t="str">
        <f t="shared" si="1"/>
        <v>M3-NyO-15c-A-3</v>
      </c>
      <c r="AB230" s="20" t="s">
        <v>45</v>
      </c>
      <c r="AC230" s="9"/>
      <c r="AD230" s="42"/>
      <c r="AE230" s="9" t="s">
        <v>47</v>
      </c>
    </row>
    <row r="231" ht="112.5" customHeight="1">
      <c r="A231" s="9" t="s">
        <v>1158</v>
      </c>
      <c r="B231" s="8" t="s">
        <v>1159</v>
      </c>
      <c r="C231" s="9" t="s">
        <v>66</v>
      </c>
      <c r="D231" s="10" t="s">
        <v>34</v>
      </c>
      <c r="E231" s="11"/>
      <c r="F231" s="13" t="s">
        <v>1188</v>
      </c>
      <c r="G231" s="13"/>
      <c r="H231" s="12" t="s">
        <v>1189</v>
      </c>
      <c r="I231" s="11" t="s">
        <v>36</v>
      </c>
      <c r="J231" s="11" t="s">
        <v>90</v>
      </c>
      <c r="K231" s="12" t="s">
        <v>1190</v>
      </c>
      <c r="L231" s="43" t="s">
        <v>1177</v>
      </c>
      <c r="M231" s="14" t="s">
        <v>40</v>
      </c>
      <c r="N231" s="8" t="s">
        <v>1161</v>
      </c>
      <c r="O231" s="15" t="s">
        <v>1168</v>
      </c>
      <c r="P231" s="8" t="s">
        <v>1178</v>
      </c>
      <c r="Q231" s="17"/>
      <c r="R231" s="18"/>
      <c r="S231" s="18"/>
      <c r="T231" s="18"/>
      <c r="U231" s="18"/>
      <c r="V231" s="18"/>
      <c r="W231" s="18"/>
      <c r="X231" s="19"/>
      <c r="Y231" s="20" t="s">
        <v>43</v>
      </c>
      <c r="Z231" s="21" t="s">
        <v>1191</v>
      </c>
      <c r="AA231" s="22" t="str">
        <f t="shared" si="1"/>
        <v>M3-NyO-15c-A-4</v>
      </c>
      <c r="AB231" s="20" t="s">
        <v>45</v>
      </c>
      <c r="AC231" s="9"/>
      <c r="AD231" s="42"/>
      <c r="AE231" s="9" t="s">
        <v>47</v>
      </c>
    </row>
    <row r="232" ht="112.5" customHeight="1">
      <c r="A232" s="9" t="s">
        <v>1158</v>
      </c>
      <c r="B232" s="8" t="s">
        <v>1159</v>
      </c>
      <c r="C232" s="9" t="s">
        <v>66</v>
      </c>
      <c r="D232" s="10" t="s">
        <v>34</v>
      </c>
      <c r="E232" s="11"/>
      <c r="F232" s="13" t="s">
        <v>1192</v>
      </c>
      <c r="G232" s="13"/>
      <c r="H232" s="12" t="s">
        <v>1193</v>
      </c>
      <c r="I232" s="11" t="s">
        <v>36</v>
      </c>
      <c r="J232" s="11" t="s">
        <v>90</v>
      </c>
      <c r="K232" s="12" t="s">
        <v>1194</v>
      </c>
      <c r="L232" s="43" t="s">
        <v>1177</v>
      </c>
      <c r="M232" s="14" t="s">
        <v>40</v>
      </c>
      <c r="N232" s="8" t="s">
        <v>1161</v>
      </c>
      <c r="O232" s="15" t="s">
        <v>1168</v>
      </c>
      <c r="P232" s="8" t="s">
        <v>1178</v>
      </c>
      <c r="Q232" s="17"/>
      <c r="R232" s="18"/>
      <c r="S232" s="18"/>
      <c r="T232" s="18"/>
      <c r="U232" s="18"/>
      <c r="V232" s="18"/>
      <c r="W232" s="18"/>
      <c r="X232" s="19"/>
      <c r="Y232" s="20" t="s">
        <v>43</v>
      </c>
      <c r="Z232" s="21" t="s">
        <v>1195</v>
      </c>
      <c r="AA232" s="22" t="str">
        <f t="shared" si="1"/>
        <v>M3-NyO-15c-A-5</v>
      </c>
      <c r="AB232" s="20" t="s">
        <v>45</v>
      </c>
      <c r="AC232" s="9"/>
      <c r="AD232" s="42"/>
      <c r="AE232" s="9" t="s">
        <v>47</v>
      </c>
    </row>
    <row r="233" ht="112.5" customHeight="1">
      <c r="A233" s="9" t="s">
        <v>1196</v>
      </c>
      <c r="B233" s="8" t="s">
        <v>1197</v>
      </c>
      <c r="C233" s="9" t="s">
        <v>33</v>
      </c>
      <c r="D233" s="10" t="s">
        <v>34</v>
      </c>
      <c r="E233" s="11"/>
      <c r="F233" s="13" t="s">
        <v>1198</v>
      </c>
      <c r="G233" s="13"/>
      <c r="H233" s="12" t="s">
        <v>1199</v>
      </c>
      <c r="I233" s="11" t="s">
        <v>36</v>
      </c>
      <c r="J233" s="11" t="s">
        <v>307</v>
      </c>
      <c r="K233" s="44" t="s">
        <v>1200</v>
      </c>
      <c r="L233" s="13" t="s">
        <v>1137</v>
      </c>
      <c r="M233" s="14" t="s">
        <v>40</v>
      </c>
      <c r="N233" s="15" t="s">
        <v>1201</v>
      </c>
      <c r="O233" s="15" t="s">
        <v>1202</v>
      </c>
      <c r="P233" s="16"/>
      <c r="Q233" s="17"/>
      <c r="R233" s="18"/>
      <c r="S233" s="18"/>
      <c r="T233" s="18"/>
      <c r="U233" s="18"/>
      <c r="V233" s="18"/>
      <c r="W233" s="18"/>
      <c r="X233" s="19"/>
      <c r="Y233" s="20" t="s">
        <v>43</v>
      </c>
      <c r="Z233" s="21" t="s">
        <v>1203</v>
      </c>
      <c r="AA233" s="22" t="str">
        <f t="shared" si="1"/>
        <v>M3-NyO-16a-I-1</v>
      </c>
      <c r="AB233" s="20" t="s">
        <v>45</v>
      </c>
      <c r="AC233" s="9"/>
      <c r="AD233" s="9" t="s">
        <v>46</v>
      </c>
      <c r="AE233" s="9"/>
    </row>
    <row r="234" ht="112.5" customHeight="1">
      <c r="A234" s="9" t="s">
        <v>1196</v>
      </c>
      <c r="B234" s="8" t="s">
        <v>1197</v>
      </c>
      <c r="C234" s="9" t="s">
        <v>48</v>
      </c>
      <c r="D234" s="10" t="s">
        <v>34</v>
      </c>
      <c r="E234" s="11"/>
      <c r="F234" s="12" t="s">
        <v>1204</v>
      </c>
      <c r="G234" s="12"/>
      <c r="H234" s="12" t="s">
        <v>1205</v>
      </c>
      <c r="I234" s="11" t="s">
        <v>36</v>
      </c>
      <c r="J234" s="11" t="s">
        <v>50</v>
      </c>
      <c r="K234" s="44" t="s">
        <v>1200</v>
      </c>
      <c r="L234" s="13" t="s">
        <v>1206</v>
      </c>
      <c r="M234" s="14" t="s">
        <v>40</v>
      </c>
      <c r="N234" s="15" t="s">
        <v>1201</v>
      </c>
      <c r="O234" s="15" t="s">
        <v>1202</v>
      </c>
      <c r="P234" s="16"/>
      <c r="Q234" s="17"/>
      <c r="R234" s="18"/>
      <c r="S234" s="18"/>
      <c r="T234" s="18"/>
      <c r="U234" s="18"/>
      <c r="V234" s="18"/>
      <c r="W234" s="18"/>
      <c r="X234" s="19"/>
      <c r="Y234" s="20" t="s">
        <v>43</v>
      </c>
      <c r="Z234" s="21" t="s">
        <v>1207</v>
      </c>
      <c r="AA234" s="22" t="str">
        <f t="shared" si="1"/>
        <v>M3-NyO-16a-E-1</v>
      </c>
      <c r="AB234" s="20" t="s">
        <v>45</v>
      </c>
      <c r="AC234" s="9"/>
      <c r="AD234" s="9" t="s">
        <v>46</v>
      </c>
      <c r="AE234" s="9"/>
    </row>
    <row r="235" ht="112.5" customHeight="1">
      <c r="A235" s="9" t="s">
        <v>1196</v>
      </c>
      <c r="B235" s="8" t="s">
        <v>1197</v>
      </c>
      <c r="C235" s="9" t="s">
        <v>48</v>
      </c>
      <c r="D235" s="10" t="s">
        <v>34</v>
      </c>
      <c r="E235" s="11"/>
      <c r="F235" s="12" t="s">
        <v>1208</v>
      </c>
      <c r="G235" s="12"/>
      <c r="H235" s="12" t="s">
        <v>1205</v>
      </c>
      <c r="I235" s="11" t="s">
        <v>36</v>
      </c>
      <c r="J235" s="11" t="s">
        <v>50</v>
      </c>
      <c r="K235" s="44" t="s">
        <v>1200</v>
      </c>
      <c r="L235" s="13" t="s">
        <v>1209</v>
      </c>
      <c r="M235" s="14" t="s">
        <v>40</v>
      </c>
      <c r="N235" s="15" t="s">
        <v>1201</v>
      </c>
      <c r="O235" s="15" t="s">
        <v>1202</v>
      </c>
      <c r="P235" s="16"/>
      <c r="Q235" s="17"/>
      <c r="R235" s="18"/>
      <c r="S235" s="18"/>
      <c r="T235" s="18"/>
      <c r="U235" s="18"/>
      <c r="V235" s="18"/>
      <c r="W235" s="18"/>
      <c r="X235" s="19"/>
      <c r="Y235" s="20" t="s">
        <v>43</v>
      </c>
      <c r="Z235" s="21" t="s">
        <v>1210</v>
      </c>
      <c r="AA235" s="22" t="str">
        <f t="shared" si="1"/>
        <v>M3-NyO-16a-E-2</v>
      </c>
      <c r="AB235" s="20" t="s">
        <v>45</v>
      </c>
      <c r="AC235" s="9"/>
      <c r="AD235" s="9" t="s">
        <v>46</v>
      </c>
      <c r="AE235" s="9"/>
    </row>
    <row r="236" ht="112.5" customHeight="1">
      <c r="A236" s="9" t="s">
        <v>1211</v>
      </c>
      <c r="B236" s="8" t="s">
        <v>1212</v>
      </c>
      <c r="C236" s="9" t="s">
        <v>33</v>
      </c>
      <c r="D236" s="10" t="s">
        <v>34</v>
      </c>
      <c r="E236" s="11"/>
      <c r="F236" s="13" t="s">
        <v>1213</v>
      </c>
      <c r="G236" s="13"/>
      <c r="H236" s="44"/>
      <c r="I236" s="14" t="s">
        <v>36</v>
      </c>
      <c r="J236" s="14" t="s">
        <v>307</v>
      </c>
      <c r="K236" s="13" t="s">
        <v>1214</v>
      </c>
      <c r="L236" s="13" t="s">
        <v>1215</v>
      </c>
      <c r="M236" s="14" t="s">
        <v>40</v>
      </c>
      <c r="N236" s="15" t="s">
        <v>1216</v>
      </c>
      <c r="O236" s="15" t="s">
        <v>1217</v>
      </c>
      <c r="P236" s="18"/>
      <c r="Q236" s="22"/>
      <c r="R236" s="18"/>
      <c r="S236" s="18"/>
      <c r="T236" s="18"/>
      <c r="U236" s="18"/>
      <c r="V236" s="18"/>
      <c r="W236" s="18"/>
      <c r="X236" s="22"/>
      <c r="Y236" s="20" t="s">
        <v>43</v>
      </c>
      <c r="Z236" s="21" t="s">
        <v>1218</v>
      </c>
      <c r="AA236" s="22" t="str">
        <f t="shared" si="1"/>
        <v>M3-NyO-16b-I-1</v>
      </c>
      <c r="AB236" s="20" t="s">
        <v>45</v>
      </c>
      <c r="AC236" s="9"/>
      <c r="AD236" s="9" t="s">
        <v>46</v>
      </c>
      <c r="AE236" s="9"/>
    </row>
    <row r="237" ht="112.5" customHeight="1">
      <c r="A237" s="9" t="s">
        <v>1211</v>
      </c>
      <c r="B237" s="8" t="s">
        <v>1212</v>
      </c>
      <c r="C237" s="9" t="s">
        <v>48</v>
      </c>
      <c r="D237" s="10" t="s">
        <v>34</v>
      </c>
      <c r="E237" s="11"/>
      <c r="F237" s="13" t="s">
        <v>1219</v>
      </c>
      <c r="G237" s="13"/>
      <c r="H237" s="44"/>
      <c r="I237" s="14" t="s">
        <v>36</v>
      </c>
      <c r="J237" s="11" t="s">
        <v>90</v>
      </c>
      <c r="K237" s="44" t="s">
        <v>1220</v>
      </c>
      <c r="L237" s="13" t="s">
        <v>969</v>
      </c>
      <c r="M237" s="14" t="s">
        <v>40</v>
      </c>
      <c r="N237" s="15" t="s">
        <v>1216</v>
      </c>
      <c r="O237" s="15" t="s">
        <v>1221</v>
      </c>
      <c r="P237" s="18"/>
      <c r="Q237" s="22"/>
      <c r="R237" s="18"/>
      <c r="S237" s="18"/>
      <c r="T237" s="18"/>
      <c r="U237" s="18"/>
      <c r="V237" s="18"/>
      <c r="W237" s="18"/>
      <c r="X237" s="22"/>
      <c r="Y237" s="20" t="s">
        <v>43</v>
      </c>
      <c r="Z237" s="21" t="s">
        <v>1222</v>
      </c>
      <c r="AA237" s="22" t="str">
        <f t="shared" si="1"/>
        <v>M3-NyO-16b-E-1</v>
      </c>
      <c r="AB237" s="20" t="s">
        <v>45</v>
      </c>
      <c r="AC237" s="9"/>
      <c r="AD237" s="9" t="s">
        <v>46</v>
      </c>
      <c r="AE237" s="9"/>
    </row>
    <row r="238" ht="112.5" customHeight="1">
      <c r="A238" s="9" t="s">
        <v>1211</v>
      </c>
      <c r="B238" s="8" t="s">
        <v>1212</v>
      </c>
      <c r="C238" s="9" t="s">
        <v>66</v>
      </c>
      <c r="D238" s="10" t="s">
        <v>34</v>
      </c>
      <c r="E238" s="11"/>
      <c r="F238" s="13" t="s">
        <v>1223</v>
      </c>
      <c r="G238" s="13"/>
      <c r="H238" s="44"/>
      <c r="I238" s="14" t="s">
        <v>36</v>
      </c>
      <c r="J238" s="11" t="s">
        <v>90</v>
      </c>
      <c r="K238" s="44" t="s">
        <v>1224</v>
      </c>
      <c r="L238" s="13" t="s">
        <v>969</v>
      </c>
      <c r="M238" s="14" t="s">
        <v>40</v>
      </c>
      <c r="N238" s="15" t="s">
        <v>1216</v>
      </c>
      <c r="O238" s="15" t="s">
        <v>1221</v>
      </c>
      <c r="P238" s="18"/>
      <c r="Q238" s="22"/>
      <c r="R238" s="18"/>
      <c r="S238" s="18"/>
      <c r="T238" s="18"/>
      <c r="U238" s="18"/>
      <c r="V238" s="18"/>
      <c r="W238" s="18"/>
      <c r="X238" s="22"/>
      <c r="Y238" s="20" t="s">
        <v>43</v>
      </c>
      <c r="Z238" s="21" t="s">
        <v>1225</v>
      </c>
      <c r="AA238" s="22" t="str">
        <f t="shared" si="1"/>
        <v>M3-NyO-16b-A-1</v>
      </c>
      <c r="AB238" s="20" t="s">
        <v>45</v>
      </c>
      <c r="AC238" s="9"/>
      <c r="AD238" s="9" t="s">
        <v>46</v>
      </c>
      <c r="AE238" s="9"/>
    </row>
    <row r="239" ht="112.5" customHeight="1">
      <c r="A239" s="9" t="s">
        <v>1211</v>
      </c>
      <c r="B239" s="8" t="s">
        <v>1212</v>
      </c>
      <c r="C239" s="9" t="s">
        <v>66</v>
      </c>
      <c r="D239" s="10" t="s">
        <v>34</v>
      </c>
      <c r="E239" s="11"/>
      <c r="F239" s="12" t="s">
        <v>1226</v>
      </c>
      <c r="G239" s="12"/>
      <c r="H239" s="44"/>
      <c r="I239" s="14" t="s">
        <v>36</v>
      </c>
      <c r="J239" s="11" t="s">
        <v>90</v>
      </c>
      <c r="K239" s="43" t="s">
        <v>1227</v>
      </c>
      <c r="L239" s="13" t="s">
        <v>969</v>
      </c>
      <c r="M239" s="14" t="s">
        <v>40</v>
      </c>
      <c r="N239" s="15" t="s">
        <v>1216</v>
      </c>
      <c r="O239" s="15" t="s">
        <v>1221</v>
      </c>
      <c r="P239" s="18"/>
      <c r="Q239" s="22"/>
      <c r="R239" s="18"/>
      <c r="S239" s="18"/>
      <c r="T239" s="18"/>
      <c r="U239" s="18"/>
      <c r="V239" s="18"/>
      <c r="W239" s="18"/>
      <c r="X239" s="22"/>
      <c r="Y239" s="20" t="s">
        <v>43</v>
      </c>
      <c r="Z239" s="21" t="s">
        <v>1228</v>
      </c>
      <c r="AA239" s="22" t="str">
        <f t="shared" si="1"/>
        <v>M3-NyO-16b-A-2</v>
      </c>
      <c r="AB239" s="20" t="s">
        <v>45</v>
      </c>
      <c r="AC239" s="9"/>
      <c r="AD239" s="9" t="s">
        <v>46</v>
      </c>
      <c r="AE239" s="9"/>
    </row>
    <row r="240" ht="112.5" customHeight="1">
      <c r="A240" s="9" t="s">
        <v>1211</v>
      </c>
      <c r="B240" s="8" t="s">
        <v>1212</v>
      </c>
      <c r="C240" s="9" t="s">
        <v>66</v>
      </c>
      <c r="D240" s="10" t="s">
        <v>34</v>
      </c>
      <c r="E240" s="11"/>
      <c r="F240" s="13" t="s">
        <v>1229</v>
      </c>
      <c r="G240" s="13"/>
      <c r="H240" s="44"/>
      <c r="I240" s="14" t="s">
        <v>36</v>
      </c>
      <c r="J240" s="11" t="s">
        <v>90</v>
      </c>
      <c r="K240" s="44" t="s">
        <v>1230</v>
      </c>
      <c r="L240" s="13" t="s">
        <v>969</v>
      </c>
      <c r="M240" s="14" t="s">
        <v>40</v>
      </c>
      <c r="N240" s="15" t="s">
        <v>1216</v>
      </c>
      <c r="O240" s="15" t="s">
        <v>1221</v>
      </c>
      <c r="P240" s="18"/>
      <c r="Q240" s="22"/>
      <c r="R240" s="18"/>
      <c r="S240" s="18"/>
      <c r="T240" s="18"/>
      <c r="U240" s="18"/>
      <c r="V240" s="18"/>
      <c r="W240" s="18"/>
      <c r="X240" s="22"/>
      <c r="Y240" s="20" t="s">
        <v>43</v>
      </c>
      <c r="Z240" s="21" t="s">
        <v>1231</v>
      </c>
      <c r="AA240" s="22" t="str">
        <f t="shared" si="1"/>
        <v>M3-NyO-16b-A-3</v>
      </c>
      <c r="AB240" s="20" t="s">
        <v>45</v>
      </c>
      <c r="AC240" s="9"/>
      <c r="AD240" s="9" t="s">
        <v>46</v>
      </c>
      <c r="AE240" s="9"/>
    </row>
    <row r="241" ht="112.5" customHeight="1">
      <c r="A241" s="9" t="s">
        <v>1211</v>
      </c>
      <c r="B241" s="8" t="s">
        <v>1212</v>
      </c>
      <c r="C241" s="9" t="s">
        <v>66</v>
      </c>
      <c r="D241" s="10" t="s">
        <v>34</v>
      </c>
      <c r="E241" s="11"/>
      <c r="F241" s="13" t="s">
        <v>1232</v>
      </c>
      <c r="G241" s="13"/>
      <c r="H241" s="44"/>
      <c r="I241" s="14" t="s">
        <v>36</v>
      </c>
      <c r="J241" s="11" t="s">
        <v>90</v>
      </c>
      <c r="K241" s="44" t="s">
        <v>1233</v>
      </c>
      <c r="L241" s="13" t="s">
        <v>969</v>
      </c>
      <c r="M241" s="14" t="s">
        <v>40</v>
      </c>
      <c r="N241" s="15" t="s">
        <v>1216</v>
      </c>
      <c r="O241" s="15" t="s">
        <v>1221</v>
      </c>
      <c r="P241" s="18"/>
      <c r="Q241" s="22"/>
      <c r="R241" s="18"/>
      <c r="S241" s="18"/>
      <c r="T241" s="18"/>
      <c r="U241" s="18"/>
      <c r="V241" s="18"/>
      <c r="W241" s="18"/>
      <c r="X241" s="22"/>
      <c r="Y241" s="20" t="s">
        <v>43</v>
      </c>
      <c r="Z241" s="21" t="s">
        <v>1234</v>
      </c>
      <c r="AA241" s="22" t="str">
        <f t="shared" si="1"/>
        <v>M3-NyO-16b-A-4</v>
      </c>
      <c r="AB241" s="20" t="s">
        <v>45</v>
      </c>
      <c r="AC241" s="9"/>
      <c r="AD241" s="9" t="s">
        <v>46</v>
      </c>
      <c r="AE241" s="9"/>
    </row>
    <row r="242" ht="112.5" customHeight="1">
      <c r="A242" s="9" t="s">
        <v>1211</v>
      </c>
      <c r="B242" s="8" t="s">
        <v>1212</v>
      </c>
      <c r="C242" s="9" t="s">
        <v>66</v>
      </c>
      <c r="D242" s="10" t="s">
        <v>34</v>
      </c>
      <c r="E242" s="11"/>
      <c r="F242" s="13" t="s">
        <v>1235</v>
      </c>
      <c r="G242" s="13"/>
      <c r="H242" s="44"/>
      <c r="I242" s="14" t="s">
        <v>36</v>
      </c>
      <c r="J242" s="11" t="s">
        <v>90</v>
      </c>
      <c r="K242" s="44" t="s">
        <v>1236</v>
      </c>
      <c r="L242" s="13" t="s">
        <v>969</v>
      </c>
      <c r="M242" s="14" t="s">
        <v>40</v>
      </c>
      <c r="N242" s="15" t="s">
        <v>1216</v>
      </c>
      <c r="O242" s="15" t="s">
        <v>1221</v>
      </c>
      <c r="P242" s="18"/>
      <c r="Q242" s="22"/>
      <c r="R242" s="18"/>
      <c r="S242" s="18"/>
      <c r="T242" s="18"/>
      <c r="U242" s="18"/>
      <c r="V242" s="18"/>
      <c r="W242" s="18"/>
      <c r="X242" s="22"/>
      <c r="Y242" s="20" t="s">
        <v>43</v>
      </c>
      <c r="Z242" s="21" t="s">
        <v>1237</v>
      </c>
      <c r="AA242" s="22" t="str">
        <f t="shared" si="1"/>
        <v>M3-NyO-16b-A-5</v>
      </c>
      <c r="AB242" s="20" t="s">
        <v>45</v>
      </c>
      <c r="AC242" s="9"/>
      <c r="AD242" s="9" t="s">
        <v>46</v>
      </c>
      <c r="AE242" s="9"/>
    </row>
    <row r="243" ht="112.5" customHeight="1">
      <c r="A243" s="9" t="s">
        <v>1238</v>
      </c>
      <c r="B243" s="8" t="s">
        <v>1239</v>
      </c>
      <c r="C243" s="9" t="s">
        <v>33</v>
      </c>
      <c r="D243" s="10" t="s">
        <v>34</v>
      </c>
      <c r="E243" s="11"/>
      <c r="F243" s="13" t="s">
        <v>1213</v>
      </c>
      <c r="G243" s="13"/>
      <c r="H243" s="44"/>
      <c r="I243" s="14" t="s">
        <v>36</v>
      </c>
      <c r="J243" s="20" t="s">
        <v>307</v>
      </c>
      <c r="K243" s="13" t="s">
        <v>1240</v>
      </c>
      <c r="L243" s="13" t="s">
        <v>1241</v>
      </c>
      <c r="M243" s="50" t="s">
        <v>40</v>
      </c>
      <c r="N243" s="15" t="s">
        <v>1216</v>
      </c>
      <c r="O243" s="15" t="s">
        <v>1242</v>
      </c>
      <c r="P243" s="8"/>
      <c r="Q243" s="22"/>
      <c r="R243" s="18"/>
      <c r="S243" s="18"/>
      <c r="T243" s="18"/>
      <c r="U243" s="18"/>
      <c r="V243" s="18"/>
      <c r="W243" s="18"/>
      <c r="X243" s="22"/>
      <c r="Y243" s="20" t="s">
        <v>43</v>
      </c>
      <c r="Z243" s="21" t="s">
        <v>1243</v>
      </c>
      <c r="AA243" s="22" t="str">
        <f t="shared" si="1"/>
        <v>M3-NyO-35a-I-1</v>
      </c>
      <c r="AB243" s="20" t="s">
        <v>45</v>
      </c>
      <c r="AC243" s="9"/>
      <c r="AD243" s="42"/>
      <c r="AE243" s="42"/>
    </row>
    <row r="244" ht="112.5" customHeight="1">
      <c r="A244" s="9" t="s">
        <v>1238</v>
      </c>
      <c r="B244" s="8" t="s">
        <v>1239</v>
      </c>
      <c r="C244" s="9" t="s">
        <v>48</v>
      </c>
      <c r="D244" s="10" t="s">
        <v>34</v>
      </c>
      <c r="E244" s="11"/>
      <c r="F244" s="13" t="s">
        <v>1244</v>
      </c>
      <c r="G244" s="12"/>
      <c r="H244" s="44"/>
      <c r="I244" s="14" t="s">
        <v>36</v>
      </c>
      <c r="J244" s="11" t="s">
        <v>90</v>
      </c>
      <c r="K244" s="44" t="s">
        <v>1245</v>
      </c>
      <c r="L244" s="13" t="s">
        <v>969</v>
      </c>
      <c r="M244" s="50" t="s">
        <v>40</v>
      </c>
      <c r="N244" s="15" t="s">
        <v>1216</v>
      </c>
      <c r="O244" s="15" t="s">
        <v>1217</v>
      </c>
      <c r="P244" s="32"/>
      <c r="Q244" s="17"/>
      <c r="R244" s="8"/>
      <c r="S244" s="8" t="s">
        <v>1246</v>
      </c>
      <c r="T244" s="8"/>
      <c r="U244" s="18"/>
      <c r="V244" s="18"/>
      <c r="W244" s="18"/>
      <c r="X244" s="22"/>
      <c r="Y244" s="20" t="s">
        <v>43</v>
      </c>
      <c r="Z244" s="21" t="s">
        <v>1247</v>
      </c>
      <c r="AA244" s="22" t="str">
        <f t="shared" si="1"/>
        <v>M3-NyO-35a-E-1</v>
      </c>
      <c r="AB244" s="20" t="s">
        <v>45</v>
      </c>
      <c r="AC244" s="9"/>
      <c r="AD244" s="42"/>
      <c r="AE244" s="42"/>
    </row>
    <row r="245" ht="112.5" customHeight="1">
      <c r="A245" s="9" t="s">
        <v>1238</v>
      </c>
      <c r="B245" s="8" t="s">
        <v>1239</v>
      </c>
      <c r="C245" s="9" t="s">
        <v>66</v>
      </c>
      <c r="D245" s="10" t="s">
        <v>34</v>
      </c>
      <c r="E245" s="11"/>
      <c r="F245" s="13" t="s">
        <v>1248</v>
      </c>
      <c r="G245" s="13"/>
      <c r="H245" s="44"/>
      <c r="I245" s="14" t="s">
        <v>36</v>
      </c>
      <c r="J245" s="11" t="s">
        <v>90</v>
      </c>
      <c r="K245" s="44" t="s">
        <v>1249</v>
      </c>
      <c r="L245" s="13" t="s">
        <v>969</v>
      </c>
      <c r="M245" s="50" t="s">
        <v>40</v>
      </c>
      <c r="N245" s="15" t="s">
        <v>1216</v>
      </c>
      <c r="O245" s="15" t="s">
        <v>1250</v>
      </c>
      <c r="P245" s="32"/>
      <c r="Q245" s="17"/>
      <c r="R245" s="8"/>
      <c r="S245" s="8" t="s">
        <v>1246</v>
      </c>
      <c r="T245" s="18"/>
      <c r="U245" s="8"/>
      <c r="V245" s="8"/>
      <c r="W245" s="18"/>
      <c r="X245" s="22"/>
      <c r="Y245" s="20" t="s">
        <v>43</v>
      </c>
      <c r="Z245" s="21" t="s">
        <v>1251</v>
      </c>
      <c r="AA245" s="22" t="str">
        <f t="shared" si="1"/>
        <v>M3-NyO-35a-A-1</v>
      </c>
      <c r="AB245" s="20" t="s">
        <v>45</v>
      </c>
      <c r="AC245" s="9"/>
      <c r="AD245" s="42"/>
      <c r="AE245" s="42"/>
    </row>
    <row r="246" ht="112.5" customHeight="1">
      <c r="A246" s="9" t="s">
        <v>1238</v>
      </c>
      <c r="B246" s="8" t="s">
        <v>1239</v>
      </c>
      <c r="C246" s="9" t="s">
        <v>66</v>
      </c>
      <c r="D246" s="10" t="s">
        <v>34</v>
      </c>
      <c r="E246" s="11"/>
      <c r="F246" s="13" t="s">
        <v>1252</v>
      </c>
      <c r="G246" s="13"/>
      <c r="H246" s="44"/>
      <c r="I246" s="14" t="s">
        <v>36</v>
      </c>
      <c r="J246" s="11" t="s">
        <v>90</v>
      </c>
      <c r="K246" s="44" t="s">
        <v>1253</v>
      </c>
      <c r="L246" s="13" t="s">
        <v>969</v>
      </c>
      <c r="M246" s="50" t="s">
        <v>40</v>
      </c>
      <c r="N246" s="15" t="s">
        <v>1216</v>
      </c>
      <c r="O246" s="15" t="s">
        <v>1250</v>
      </c>
      <c r="P246" s="32"/>
      <c r="Q246" s="17"/>
      <c r="R246" s="8"/>
      <c r="S246" s="8" t="s">
        <v>1246</v>
      </c>
      <c r="T246" s="18"/>
      <c r="U246" s="8"/>
      <c r="V246" s="8"/>
      <c r="W246" s="8"/>
      <c r="X246" s="22"/>
      <c r="Y246" s="20" t="s">
        <v>43</v>
      </c>
      <c r="Z246" s="21" t="s">
        <v>1254</v>
      </c>
      <c r="AA246" s="22" t="str">
        <f t="shared" si="1"/>
        <v>M3-NyO-35a-A-2</v>
      </c>
      <c r="AB246" s="20" t="s">
        <v>45</v>
      </c>
      <c r="AC246" s="9"/>
      <c r="AD246" s="42"/>
      <c r="AE246" s="42"/>
    </row>
    <row r="247" ht="112.5" customHeight="1">
      <c r="A247" s="9" t="s">
        <v>1238</v>
      </c>
      <c r="B247" s="8" t="s">
        <v>1239</v>
      </c>
      <c r="C247" s="9" t="s">
        <v>66</v>
      </c>
      <c r="D247" s="10" t="s">
        <v>34</v>
      </c>
      <c r="E247" s="11"/>
      <c r="F247" s="13" t="s">
        <v>1255</v>
      </c>
      <c r="G247" s="13"/>
      <c r="H247" s="44"/>
      <c r="I247" s="14" t="s">
        <v>36</v>
      </c>
      <c r="J247" s="11" t="s">
        <v>90</v>
      </c>
      <c r="K247" s="44" t="s">
        <v>1256</v>
      </c>
      <c r="L247" s="13" t="s">
        <v>969</v>
      </c>
      <c r="M247" s="50" t="s">
        <v>40</v>
      </c>
      <c r="N247" s="15" t="s">
        <v>1216</v>
      </c>
      <c r="O247" s="15" t="s">
        <v>1217</v>
      </c>
      <c r="P247" s="32"/>
      <c r="Q247" s="17"/>
      <c r="R247" s="8"/>
      <c r="S247" s="8" t="s">
        <v>1246</v>
      </c>
      <c r="T247" s="8"/>
      <c r="U247" s="8"/>
      <c r="V247" s="8"/>
      <c r="W247" s="8"/>
      <c r="X247" s="22"/>
      <c r="Y247" s="20" t="s">
        <v>43</v>
      </c>
      <c r="Z247" s="21" t="s">
        <v>1257</v>
      </c>
      <c r="AA247" s="22" t="str">
        <f t="shared" si="1"/>
        <v>M3-NyO-35a-A-3</v>
      </c>
      <c r="AB247" s="20" t="s">
        <v>45</v>
      </c>
      <c r="AC247" s="9"/>
      <c r="AD247" s="42"/>
      <c r="AE247" s="42"/>
    </row>
    <row r="248" ht="112.5" customHeight="1">
      <c r="A248" s="9" t="s">
        <v>1238</v>
      </c>
      <c r="B248" s="8" t="s">
        <v>1239</v>
      </c>
      <c r="C248" s="9" t="s">
        <v>66</v>
      </c>
      <c r="D248" s="10" t="s">
        <v>34</v>
      </c>
      <c r="E248" s="11"/>
      <c r="F248" s="13" t="s">
        <v>1258</v>
      </c>
      <c r="G248" s="13"/>
      <c r="H248" s="44"/>
      <c r="I248" s="14" t="s">
        <v>36</v>
      </c>
      <c r="J248" s="11" t="s">
        <v>90</v>
      </c>
      <c r="K248" s="44" t="s">
        <v>1259</v>
      </c>
      <c r="L248" s="13" t="s">
        <v>969</v>
      </c>
      <c r="M248" s="50" t="s">
        <v>40</v>
      </c>
      <c r="N248" s="15" t="s">
        <v>1216</v>
      </c>
      <c r="O248" s="15" t="s">
        <v>1217</v>
      </c>
      <c r="P248" s="32"/>
      <c r="Q248" s="17"/>
      <c r="R248" s="8"/>
      <c r="S248" s="8" t="s">
        <v>1246</v>
      </c>
      <c r="T248" s="8"/>
      <c r="U248" s="8"/>
      <c r="V248" s="8"/>
      <c r="W248" s="8"/>
      <c r="X248" s="22"/>
      <c r="Y248" s="20" t="s">
        <v>43</v>
      </c>
      <c r="Z248" s="21" t="s">
        <v>1260</v>
      </c>
      <c r="AA248" s="22" t="str">
        <f t="shared" si="1"/>
        <v>M3-NyO-35a-A-4</v>
      </c>
      <c r="AB248" s="20" t="s">
        <v>45</v>
      </c>
      <c r="AC248" s="9"/>
      <c r="AD248" s="42"/>
      <c r="AE248" s="42"/>
    </row>
    <row r="249" ht="112.5" customHeight="1">
      <c r="A249" s="9" t="s">
        <v>1238</v>
      </c>
      <c r="B249" s="8" t="s">
        <v>1239</v>
      </c>
      <c r="C249" s="9" t="s">
        <v>66</v>
      </c>
      <c r="D249" s="10" t="s">
        <v>34</v>
      </c>
      <c r="E249" s="11"/>
      <c r="F249" s="13" t="s">
        <v>1261</v>
      </c>
      <c r="G249" s="13"/>
      <c r="H249" s="44"/>
      <c r="I249" s="14" t="s">
        <v>36</v>
      </c>
      <c r="J249" s="11" t="s">
        <v>90</v>
      </c>
      <c r="K249" s="44" t="s">
        <v>1262</v>
      </c>
      <c r="L249" s="13" t="s">
        <v>969</v>
      </c>
      <c r="M249" s="50" t="s">
        <v>40</v>
      </c>
      <c r="N249" s="15" t="s">
        <v>1216</v>
      </c>
      <c r="O249" s="15" t="s">
        <v>1217</v>
      </c>
      <c r="P249" s="32"/>
      <c r="Q249" s="17"/>
      <c r="R249" s="8"/>
      <c r="S249" s="8" t="s">
        <v>1246</v>
      </c>
      <c r="T249" s="18"/>
      <c r="U249" s="8"/>
      <c r="V249" s="8"/>
      <c r="W249" s="8"/>
      <c r="X249" s="22"/>
      <c r="Y249" s="20" t="s">
        <v>43</v>
      </c>
      <c r="Z249" s="21" t="s">
        <v>1263</v>
      </c>
      <c r="AA249" s="22" t="str">
        <f t="shared" si="1"/>
        <v>M3-NyO-35a-A-5</v>
      </c>
      <c r="AB249" s="20" t="s">
        <v>45</v>
      </c>
      <c r="AC249" s="9"/>
      <c r="AD249" s="42"/>
      <c r="AE249" s="42"/>
    </row>
    <row r="250" ht="112.5" customHeight="1">
      <c r="A250" s="9" t="s">
        <v>1264</v>
      </c>
      <c r="B250" s="8" t="s">
        <v>1265</v>
      </c>
      <c r="C250" s="9" t="s">
        <v>33</v>
      </c>
      <c r="D250" s="10" t="s">
        <v>34</v>
      </c>
      <c r="E250" s="11"/>
      <c r="F250" s="13" t="s">
        <v>1266</v>
      </c>
      <c r="G250" s="13"/>
      <c r="H250" s="12" t="s">
        <v>1267</v>
      </c>
      <c r="I250" s="11" t="s">
        <v>36</v>
      </c>
      <c r="J250" s="20" t="s">
        <v>307</v>
      </c>
      <c r="K250" s="13" t="s">
        <v>1268</v>
      </c>
      <c r="L250" s="13" t="s">
        <v>1269</v>
      </c>
      <c r="M250" s="14" t="s">
        <v>40</v>
      </c>
      <c r="N250" s="15" t="s">
        <v>1270</v>
      </c>
      <c r="O250" s="15" t="s">
        <v>1271</v>
      </c>
      <c r="P250" s="16"/>
      <c r="Q250" s="17"/>
      <c r="R250" s="18"/>
      <c r="S250" s="18"/>
      <c r="T250" s="18"/>
      <c r="U250" s="18"/>
      <c r="V250" s="18"/>
      <c r="W250" s="18"/>
      <c r="X250" s="19"/>
      <c r="Y250" s="20" t="s">
        <v>43</v>
      </c>
      <c r="Z250" s="21" t="s">
        <v>1272</v>
      </c>
      <c r="AA250" s="22" t="str">
        <f t="shared" si="1"/>
        <v>M3-NyO-35b-I-1</v>
      </c>
      <c r="AB250" s="20" t="s">
        <v>45</v>
      </c>
      <c r="AC250" s="9"/>
      <c r="AD250" s="42"/>
      <c r="AE250" s="42"/>
    </row>
    <row r="251" ht="112.5" customHeight="1">
      <c r="A251" s="9" t="s">
        <v>1264</v>
      </c>
      <c r="B251" s="8" t="s">
        <v>1265</v>
      </c>
      <c r="C251" s="9" t="s">
        <v>33</v>
      </c>
      <c r="D251" s="10" t="s">
        <v>34</v>
      </c>
      <c r="E251" s="11"/>
      <c r="F251" s="13" t="s">
        <v>1273</v>
      </c>
      <c r="G251" s="13"/>
      <c r="H251" s="12"/>
      <c r="I251" s="11" t="s">
        <v>36</v>
      </c>
      <c r="J251" s="20" t="s">
        <v>307</v>
      </c>
      <c r="K251" s="13" t="s">
        <v>1274</v>
      </c>
      <c r="L251" s="13" t="s">
        <v>1275</v>
      </c>
      <c r="M251" s="14" t="s">
        <v>40</v>
      </c>
      <c r="N251" s="15" t="s">
        <v>1276</v>
      </c>
      <c r="O251" s="15" t="s">
        <v>1277</v>
      </c>
      <c r="P251" s="16"/>
      <c r="Q251" s="17"/>
      <c r="R251" s="18"/>
      <c r="S251" s="18"/>
      <c r="T251" s="18"/>
      <c r="U251" s="18"/>
      <c r="V251" s="18"/>
      <c r="W251" s="18"/>
      <c r="X251" s="19"/>
      <c r="Y251" s="20" t="s">
        <v>43</v>
      </c>
      <c r="Z251" s="21" t="s">
        <v>1278</v>
      </c>
      <c r="AA251" s="22" t="str">
        <f t="shared" si="1"/>
        <v>M3-NyO-35b-I-2</v>
      </c>
      <c r="AB251" s="20" t="s">
        <v>45</v>
      </c>
      <c r="AC251" s="9"/>
      <c r="AD251" s="42"/>
      <c r="AE251" s="42"/>
    </row>
    <row r="252" ht="112.5" customHeight="1">
      <c r="A252" s="9" t="s">
        <v>1264</v>
      </c>
      <c r="B252" s="8" t="s">
        <v>1265</v>
      </c>
      <c r="C252" s="9" t="s">
        <v>48</v>
      </c>
      <c r="D252" s="10" t="s">
        <v>34</v>
      </c>
      <c r="E252" s="11"/>
      <c r="F252" s="13" t="s">
        <v>1279</v>
      </c>
      <c r="G252" s="13"/>
      <c r="H252" s="12" t="s">
        <v>1280</v>
      </c>
      <c r="I252" s="11" t="s">
        <v>36</v>
      </c>
      <c r="J252" s="11" t="s">
        <v>90</v>
      </c>
      <c r="K252" s="13" t="s">
        <v>1268</v>
      </c>
      <c r="L252" s="13" t="s">
        <v>1281</v>
      </c>
      <c r="M252" s="14" t="s">
        <v>40</v>
      </c>
      <c r="N252" s="15" t="s">
        <v>1270</v>
      </c>
      <c r="O252" s="15" t="s">
        <v>1271</v>
      </c>
      <c r="P252" s="16"/>
      <c r="Q252" s="17"/>
      <c r="R252" s="18"/>
      <c r="S252" s="18"/>
      <c r="T252" s="18"/>
      <c r="U252" s="18"/>
      <c r="V252" s="18"/>
      <c r="W252" s="18"/>
      <c r="X252" s="19"/>
      <c r="Y252" s="20" t="s">
        <v>43</v>
      </c>
      <c r="Z252" s="21" t="s">
        <v>1282</v>
      </c>
      <c r="AA252" s="22" t="str">
        <f t="shared" si="1"/>
        <v>M3-NyO-35b-E-1</v>
      </c>
      <c r="AB252" s="20" t="s">
        <v>45</v>
      </c>
      <c r="AC252" s="9"/>
      <c r="AD252" s="42"/>
      <c r="AE252" s="42"/>
    </row>
    <row r="253" ht="112.5" customHeight="1">
      <c r="A253" s="9" t="s">
        <v>1264</v>
      </c>
      <c r="B253" s="8" t="s">
        <v>1265</v>
      </c>
      <c r="C253" s="9" t="s">
        <v>48</v>
      </c>
      <c r="D253" s="10" t="s">
        <v>34</v>
      </c>
      <c r="E253" s="11"/>
      <c r="F253" s="13" t="s">
        <v>1283</v>
      </c>
      <c r="G253" s="13"/>
      <c r="H253" s="12" t="s">
        <v>1284</v>
      </c>
      <c r="I253" s="11" t="s">
        <v>36</v>
      </c>
      <c r="J253" s="11" t="s">
        <v>90</v>
      </c>
      <c r="K253" s="13" t="s">
        <v>1274</v>
      </c>
      <c r="L253" s="13" t="s">
        <v>1285</v>
      </c>
      <c r="M253" s="14" t="s">
        <v>40</v>
      </c>
      <c r="N253" s="15" t="s">
        <v>1276</v>
      </c>
      <c r="O253" s="15" t="s">
        <v>1277</v>
      </c>
      <c r="P253" s="16"/>
      <c r="Q253" s="17"/>
      <c r="R253" s="18"/>
      <c r="S253" s="18"/>
      <c r="T253" s="18"/>
      <c r="U253" s="18"/>
      <c r="V253" s="18"/>
      <c r="W253" s="18"/>
      <c r="X253" s="19"/>
      <c r="Y253" s="20" t="s">
        <v>43</v>
      </c>
      <c r="Z253" s="21" t="s">
        <v>1286</v>
      </c>
      <c r="AA253" s="22" t="str">
        <f t="shared" si="1"/>
        <v>M3-NyO-35b-E-2</v>
      </c>
      <c r="AB253" s="20" t="s">
        <v>45</v>
      </c>
      <c r="AC253" s="9"/>
      <c r="AD253" s="42"/>
      <c r="AE253" s="42"/>
    </row>
    <row r="254" ht="112.5" customHeight="1">
      <c r="A254" s="9" t="s">
        <v>1264</v>
      </c>
      <c r="B254" s="8" t="s">
        <v>1265</v>
      </c>
      <c r="C254" s="9" t="s">
        <v>66</v>
      </c>
      <c r="D254" s="10" t="s">
        <v>34</v>
      </c>
      <c r="E254" s="11"/>
      <c r="F254" s="13" t="s">
        <v>1287</v>
      </c>
      <c r="G254" s="13"/>
      <c r="H254" s="12" t="s">
        <v>1288</v>
      </c>
      <c r="I254" s="11" t="s">
        <v>36</v>
      </c>
      <c r="J254" s="11" t="s">
        <v>90</v>
      </c>
      <c r="K254" s="12" t="s">
        <v>1289</v>
      </c>
      <c r="L254" s="13" t="s">
        <v>1281</v>
      </c>
      <c r="M254" s="14" t="s">
        <v>40</v>
      </c>
      <c r="N254" s="15" t="s">
        <v>1270</v>
      </c>
      <c r="O254" s="15" t="s">
        <v>1271</v>
      </c>
      <c r="P254" s="16"/>
      <c r="Q254" s="17"/>
      <c r="R254" s="18"/>
      <c r="S254" s="18"/>
      <c r="T254" s="18"/>
      <c r="U254" s="18"/>
      <c r="V254" s="18"/>
      <c r="W254" s="18"/>
      <c r="X254" s="19"/>
      <c r="Y254" s="20" t="s">
        <v>43</v>
      </c>
      <c r="Z254" s="21" t="s">
        <v>1290</v>
      </c>
      <c r="AA254" s="22" t="str">
        <f t="shared" si="1"/>
        <v>M3-NyO-35b-A-1</v>
      </c>
      <c r="AB254" s="20" t="s">
        <v>45</v>
      </c>
      <c r="AC254" s="9"/>
      <c r="AD254" s="42"/>
      <c r="AE254" s="42"/>
    </row>
    <row r="255" ht="112.5" customHeight="1">
      <c r="A255" s="9" t="s">
        <v>1264</v>
      </c>
      <c r="B255" s="8" t="s">
        <v>1265</v>
      </c>
      <c r="C255" s="9" t="s">
        <v>66</v>
      </c>
      <c r="D255" s="10" t="s">
        <v>34</v>
      </c>
      <c r="E255" s="11"/>
      <c r="F255" s="13" t="s">
        <v>1291</v>
      </c>
      <c r="G255" s="13"/>
      <c r="H255" s="12" t="s">
        <v>1292</v>
      </c>
      <c r="I255" s="11" t="s">
        <v>36</v>
      </c>
      <c r="J255" s="11" t="s">
        <v>90</v>
      </c>
      <c r="K255" s="12" t="s">
        <v>1293</v>
      </c>
      <c r="L255" s="13" t="s">
        <v>1294</v>
      </c>
      <c r="M255" s="14" t="s">
        <v>40</v>
      </c>
      <c r="N255" s="15" t="s">
        <v>1276</v>
      </c>
      <c r="O255" s="15" t="s">
        <v>1277</v>
      </c>
      <c r="P255" s="16"/>
      <c r="Q255" s="17"/>
      <c r="R255" s="18"/>
      <c r="S255" s="18"/>
      <c r="T255" s="18"/>
      <c r="U255" s="18"/>
      <c r="V255" s="18"/>
      <c r="W255" s="18"/>
      <c r="X255" s="19"/>
      <c r="Y255" s="20" t="s">
        <v>43</v>
      </c>
      <c r="Z255" s="21" t="s">
        <v>1295</v>
      </c>
      <c r="AA255" s="22" t="str">
        <f t="shared" si="1"/>
        <v>M3-NyO-35b-A-2</v>
      </c>
      <c r="AB255" s="20" t="s">
        <v>45</v>
      </c>
      <c r="AC255" s="9"/>
      <c r="AD255" s="42"/>
      <c r="AE255" s="42"/>
    </row>
    <row r="256" ht="112.5" customHeight="1">
      <c r="A256" s="9" t="s">
        <v>1264</v>
      </c>
      <c r="B256" s="8" t="s">
        <v>1265</v>
      </c>
      <c r="C256" s="9" t="s">
        <v>66</v>
      </c>
      <c r="D256" s="10" t="s">
        <v>34</v>
      </c>
      <c r="E256" s="11"/>
      <c r="F256" s="12" t="s">
        <v>1296</v>
      </c>
      <c r="G256" s="12"/>
      <c r="H256" s="12" t="s">
        <v>1297</v>
      </c>
      <c r="I256" s="11" t="s">
        <v>36</v>
      </c>
      <c r="J256" s="11" t="s">
        <v>90</v>
      </c>
      <c r="K256" s="12" t="s">
        <v>1298</v>
      </c>
      <c r="L256" s="13" t="s">
        <v>1281</v>
      </c>
      <c r="M256" s="20" t="s">
        <v>40</v>
      </c>
      <c r="N256" s="15" t="s">
        <v>1270</v>
      </c>
      <c r="O256" s="15" t="s">
        <v>1271</v>
      </c>
      <c r="P256" s="18"/>
      <c r="Q256" s="22"/>
      <c r="R256" s="18"/>
      <c r="S256" s="18"/>
      <c r="T256" s="18"/>
      <c r="U256" s="18"/>
      <c r="V256" s="18"/>
      <c r="W256" s="18"/>
      <c r="X256" s="22"/>
      <c r="Y256" s="20" t="s">
        <v>43</v>
      </c>
      <c r="Z256" s="21" t="s">
        <v>1299</v>
      </c>
      <c r="AA256" s="22" t="str">
        <f t="shared" si="1"/>
        <v>M3-NyO-35b-A-3</v>
      </c>
      <c r="AB256" s="20" t="s">
        <v>45</v>
      </c>
      <c r="AC256" s="24"/>
      <c r="AD256" s="42"/>
      <c r="AE256" s="42"/>
    </row>
    <row r="257" ht="112.5" customHeight="1">
      <c r="A257" s="9" t="s">
        <v>1264</v>
      </c>
      <c r="B257" s="8" t="s">
        <v>1265</v>
      </c>
      <c r="C257" s="9" t="s">
        <v>66</v>
      </c>
      <c r="D257" s="10" t="s">
        <v>34</v>
      </c>
      <c r="E257" s="11"/>
      <c r="F257" s="13" t="s">
        <v>1300</v>
      </c>
      <c r="G257" s="13"/>
      <c r="H257" s="12" t="s">
        <v>1301</v>
      </c>
      <c r="I257" s="11" t="s">
        <v>36</v>
      </c>
      <c r="J257" s="11" t="s">
        <v>90</v>
      </c>
      <c r="K257" s="12" t="s">
        <v>1302</v>
      </c>
      <c r="L257" s="13" t="s">
        <v>1294</v>
      </c>
      <c r="M257" s="20" t="s">
        <v>40</v>
      </c>
      <c r="N257" s="15" t="s">
        <v>1276</v>
      </c>
      <c r="O257" s="15" t="s">
        <v>1277</v>
      </c>
      <c r="P257" s="18"/>
      <c r="Q257" s="22"/>
      <c r="R257" s="18"/>
      <c r="S257" s="18"/>
      <c r="T257" s="18"/>
      <c r="U257" s="18"/>
      <c r="V257" s="18"/>
      <c r="W257" s="18"/>
      <c r="X257" s="22"/>
      <c r="Y257" s="20" t="s">
        <v>43</v>
      </c>
      <c r="Z257" s="21" t="s">
        <v>1303</v>
      </c>
      <c r="AA257" s="22" t="str">
        <f t="shared" si="1"/>
        <v>M3-NyO-35b-A-4</v>
      </c>
      <c r="AB257" s="20" t="s">
        <v>45</v>
      </c>
      <c r="AC257" s="24"/>
      <c r="AD257" s="42"/>
      <c r="AE257" s="42"/>
    </row>
    <row r="258" ht="112.5" customHeight="1">
      <c r="A258" s="9" t="s">
        <v>1264</v>
      </c>
      <c r="B258" s="8" t="s">
        <v>1265</v>
      </c>
      <c r="C258" s="9" t="s">
        <v>66</v>
      </c>
      <c r="D258" s="10" t="s">
        <v>34</v>
      </c>
      <c r="E258" s="11"/>
      <c r="F258" s="13" t="s">
        <v>1304</v>
      </c>
      <c r="G258" s="13"/>
      <c r="H258" s="12" t="s">
        <v>1305</v>
      </c>
      <c r="I258" s="11" t="s">
        <v>36</v>
      </c>
      <c r="J258" s="11" t="s">
        <v>90</v>
      </c>
      <c r="K258" s="12" t="s">
        <v>1306</v>
      </c>
      <c r="L258" s="13" t="s">
        <v>1281</v>
      </c>
      <c r="M258" s="20" t="s">
        <v>40</v>
      </c>
      <c r="N258" s="15" t="s">
        <v>1270</v>
      </c>
      <c r="O258" s="15" t="s">
        <v>1271</v>
      </c>
      <c r="P258" s="18"/>
      <c r="Q258" s="22"/>
      <c r="R258" s="18"/>
      <c r="S258" s="18"/>
      <c r="T258" s="18"/>
      <c r="U258" s="18"/>
      <c r="V258" s="18"/>
      <c r="W258" s="18"/>
      <c r="X258" s="22"/>
      <c r="Y258" s="20" t="s">
        <v>43</v>
      </c>
      <c r="Z258" s="21" t="s">
        <v>1307</v>
      </c>
      <c r="AA258" s="22" t="str">
        <f t="shared" si="1"/>
        <v>M3-NyO-35b-A-5</v>
      </c>
      <c r="AB258" s="20" t="s">
        <v>45</v>
      </c>
      <c r="AC258" s="24"/>
      <c r="AD258" s="42"/>
      <c r="AE258" s="42"/>
    </row>
    <row r="259" ht="112.5" customHeight="1">
      <c r="A259" s="9" t="s">
        <v>1308</v>
      </c>
      <c r="B259" s="8" t="s">
        <v>1309</v>
      </c>
      <c r="C259" s="9" t="s">
        <v>33</v>
      </c>
      <c r="D259" s="10" t="s">
        <v>34</v>
      </c>
      <c r="E259" s="11"/>
      <c r="F259" s="12" t="s">
        <v>1310</v>
      </c>
      <c r="G259" s="12"/>
      <c r="H259" s="12"/>
      <c r="I259" s="11" t="s">
        <v>36</v>
      </c>
      <c r="J259" s="11" t="s">
        <v>37</v>
      </c>
      <c r="K259" s="12" t="s">
        <v>1311</v>
      </c>
      <c r="L259" s="13" t="s">
        <v>1312</v>
      </c>
      <c r="M259" s="14" t="s">
        <v>40</v>
      </c>
      <c r="N259" s="15" t="s">
        <v>1313</v>
      </c>
      <c r="O259" s="15" t="s">
        <v>1314</v>
      </c>
      <c r="P259" s="16"/>
      <c r="Q259" s="17"/>
      <c r="R259" s="18"/>
      <c r="S259" s="18"/>
      <c r="T259" s="18"/>
      <c r="U259" s="18"/>
      <c r="V259" s="18"/>
      <c r="W259" s="18"/>
      <c r="X259" s="19"/>
      <c r="Y259" s="20" t="s">
        <v>43</v>
      </c>
      <c r="Z259" s="21" t="s">
        <v>1315</v>
      </c>
      <c r="AA259" s="22" t="str">
        <f t="shared" si="1"/>
        <v>M3-NyO-35c-I-1</v>
      </c>
      <c r="AB259" s="20" t="s">
        <v>45</v>
      </c>
      <c r="AC259" s="9"/>
      <c r="AD259" s="42"/>
      <c r="AE259" s="9"/>
    </row>
    <row r="260" ht="112.5" customHeight="1">
      <c r="A260" s="9" t="s">
        <v>1308</v>
      </c>
      <c r="B260" s="8" t="s">
        <v>1309</v>
      </c>
      <c r="C260" s="9" t="s">
        <v>48</v>
      </c>
      <c r="D260" s="10" t="s">
        <v>34</v>
      </c>
      <c r="E260" s="11"/>
      <c r="F260" s="12" t="s">
        <v>1316</v>
      </c>
      <c r="G260" s="12"/>
      <c r="H260" s="12"/>
      <c r="I260" s="11" t="s">
        <v>36</v>
      </c>
      <c r="J260" s="11" t="s">
        <v>90</v>
      </c>
      <c r="K260" s="12" t="s">
        <v>1317</v>
      </c>
      <c r="L260" s="13" t="s">
        <v>1318</v>
      </c>
      <c r="M260" s="14" t="s">
        <v>40</v>
      </c>
      <c r="N260" s="15" t="s">
        <v>1313</v>
      </c>
      <c r="O260" s="15" t="s">
        <v>1314</v>
      </c>
      <c r="P260" s="16"/>
      <c r="Q260" s="17"/>
      <c r="R260" s="8"/>
      <c r="S260" s="8"/>
      <c r="T260" s="8"/>
      <c r="U260" s="8"/>
      <c r="V260" s="18"/>
      <c r="W260" s="18"/>
      <c r="X260" s="19"/>
      <c r="Y260" s="20" t="s">
        <v>43</v>
      </c>
      <c r="Z260" s="21" t="s">
        <v>1319</v>
      </c>
      <c r="AA260" s="22" t="str">
        <f t="shared" si="1"/>
        <v>M3-NyO-35c-E-1</v>
      </c>
      <c r="AB260" s="20" t="s">
        <v>45</v>
      </c>
      <c r="AC260" s="9"/>
      <c r="AD260" s="42"/>
      <c r="AE260" s="9"/>
    </row>
    <row r="261" ht="112.5" customHeight="1">
      <c r="A261" s="9" t="s">
        <v>1308</v>
      </c>
      <c r="B261" s="8" t="s">
        <v>1309</v>
      </c>
      <c r="C261" s="9" t="s">
        <v>66</v>
      </c>
      <c r="D261" s="10" t="s">
        <v>34</v>
      </c>
      <c r="E261" s="11"/>
      <c r="F261" s="13" t="s">
        <v>1320</v>
      </c>
      <c r="G261" s="13"/>
      <c r="H261" s="12"/>
      <c r="I261" s="11" t="s">
        <v>36</v>
      </c>
      <c r="J261" s="11" t="s">
        <v>90</v>
      </c>
      <c r="K261" s="12" t="s">
        <v>1321</v>
      </c>
      <c r="L261" s="13" t="s">
        <v>1322</v>
      </c>
      <c r="M261" s="14" t="s">
        <v>40</v>
      </c>
      <c r="N261" s="15" t="s">
        <v>1313</v>
      </c>
      <c r="O261" s="15" t="s">
        <v>1314</v>
      </c>
      <c r="P261" s="16"/>
      <c r="Q261" s="17"/>
      <c r="R261" s="8"/>
      <c r="S261" s="8"/>
      <c r="T261" s="8"/>
      <c r="U261" s="8"/>
      <c r="V261" s="18"/>
      <c r="W261" s="18"/>
      <c r="X261" s="19"/>
      <c r="Y261" s="20" t="s">
        <v>43</v>
      </c>
      <c r="Z261" s="21" t="s">
        <v>1323</v>
      </c>
      <c r="AA261" s="22" t="str">
        <f t="shared" si="1"/>
        <v>M3-NyO-35c-A-1</v>
      </c>
      <c r="AB261" s="20" t="s">
        <v>45</v>
      </c>
      <c r="AC261" s="9"/>
      <c r="AD261" s="42"/>
      <c r="AE261" s="9"/>
    </row>
    <row r="262" ht="112.5" customHeight="1">
      <c r="A262" s="9" t="s">
        <v>1308</v>
      </c>
      <c r="B262" s="8" t="s">
        <v>1309</v>
      </c>
      <c r="C262" s="9" t="s">
        <v>66</v>
      </c>
      <c r="D262" s="10" t="s">
        <v>34</v>
      </c>
      <c r="E262" s="11"/>
      <c r="F262" s="13" t="s">
        <v>1324</v>
      </c>
      <c r="G262" s="13"/>
      <c r="H262" s="12" t="s">
        <v>1325</v>
      </c>
      <c r="I262" s="11" t="s">
        <v>36</v>
      </c>
      <c r="J262" s="11" t="s">
        <v>90</v>
      </c>
      <c r="K262" s="12" t="s">
        <v>1326</v>
      </c>
      <c r="L262" s="13" t="s">
        <v>1327</v>
      </c>
      <c r="M262" s="14" t="s">
        <v>40</v>
      </c>
      <c r="N262" s="15" t="s">
        <v>1313</v>
      </c>
      <c r="O262" s="15" t="s">
        <v>1314</v>
      </c>
      <c r="P262" s="16"/>
      <c r="Q262" s="17"/>
      <c r="R262" s="8"/>
      <c r="S262" s="8"/>
      <c r="T262" s="8"/>
      <c r="U262" s="8"/>
      <c r="V262" s="18"/>
      <c r="W262" s="18"/>
      <c r="X262" s="19"/>
      <c r="Y262" s="20" t="s">
        <v>43</v>
      </c>
      <c r="Z262" s="21" t="s">
        <v>1328</v>
      </c>
      <c r="AA262" s="22" t="str">
        <f t="shared" si="1"/>
        <v>M3-NyO-35c-A-2</v>
      </c>
      <c r="AB262" s="20" t="s">
        <v>45</v>
      </c>
      <c r="AC262" s="9"/>
      <c r="AD262" s="42"/>
      <c r="AE262" s="9"/>
    </row>
    <row r="263" ht="112.5" customHeight="1">
      <c r="A263" s="9" t="s">
        <v>1308</v>
      </c>
      <c r="B263" s="8" t="s">
        <v>1309</v>
      </c>
      <c r="C263" s="9" t="s">
        <v>66</v>
      </c>
      <c r="D263" s="10" t="s">
        <v>34</v>
      </c>
      <c r="E263" s="11"/>
      <c r="F263" s="13" t="s">
        <v>1329</v>
      </c>
      <c r="G263" s="13"/>
      <c r="H263" s="12" t="s">
        <v>1330</v>
      </c>
      <c r="I263" s="11" t="s">
        <v>36</v>
      </c>
      <c r="J263" s="11" t="s">
        <v>90</v>
      </c>
      <c r="K263" s="12" t="s">
        <v>1331</v>
      </c>
      <c r="L263" s="13" t="s">
        <v>1332</v>
      </c>
      <c r="M263" s="14" t="s">
        <v>40</v>
      </c>
      <c r="N263" s="15" t="s">
        <v>1313</v>
      </c>
      <c r="O263" s="15" t="s">
        <v>1314</v>
      </c>
      <c r="P263" s="16"/>
      <c r="Q263" s="17"/>
      <c r="R263" s="8"/>
      <c r="S263" s="8"/>
      <c r="T263" s="8"/>
      <c r="U263" s="8"/>
      <c r="V263" s="18"/>
      <c r="W263" s="18"/>
      <c r="X263" s="19"/>
      <c r="Y263" s="20" t="s">
        <v>43</v>
      </c>
      <c r="Z263" s="21" t="s">
        <v>1333</v>
      </c>
      <c r="AA263" s="22" t="str">
        <f t="shared" si="1"/>
        <v>M3-NyO-35c-A-3</v>
      </c>
      <c r="AB263" s="20" t="s">
        <v>45</v>
      </c>
      <c r="AC263" s="9"/>
      <c r="AD263" s="42"/>
      <c r="AE263" s="9"/>
    </row>
    <row r="264" ht="112.5" customHeight="1">
      <c r="A264" s="9" t="s">
        <v>1308</v>
      </c>
      <c r="B264" s="8" t="s">
        <v>1309</v>
      </c>
      <c r="C264" s="9" t="s">
        <v>66</v>
      </c>
      <c r="D264" s="10" t="s">
        <v>34</v>
      </c>
      <c r="E264" s="11"/>
      <c r="F264" s="13" t="s">
        <v>1334</v>
      </c>
      <c r="G264" s="13"/>
      <c r="H264" s="12" t="s">
        <v>1335</v>
      </c>
      <c r="I264" s="11" t="s">
        <v>36</v>
      </c>
      <c r="J264" s="11" t="s">
        <v>90</v>
      </c>
      <c r="K264" s="12" t="s">
        <v>1336</v>
      </c>
      <c r="L264" s="13" t="s">
        <v>1322</v>
      </c>
      <c r="M264" s="14" t="s">
        <v>40</v>
      </c>
      <c r="N264" s="15" t="s">
        <v>1313</v>
      </c>
      <c r="O264" s="15" t="s">
        <v>1314</v>
      </c>
      <c r="P264" s="16"/>
      <c r="Q264" s="17"/>
      <c r="R264" s="8"/>
      <c r="S264" s="8"/>
      <c r="T264" s="8"/>
      <c r="U264" s="8"/>
      <c r="V264" s="18"/>
      <c r="W264" s="18"/>
      <c r="X264" s="19"/>
      <c r="Y264" s="20" t="s">
        <v>43</v>
      </c>
      <c r="Z264" s="21" t="s">
        <v>1337</v>
      </c>
      <c r="AA264" s="22" t="str">
        <f t="shared" si="1"/>
        <v>M3-NyO-35c-A-4</v>
      </c>
      <c r="AB264" s="20" t="s">
        <v>45</v>
      </c>
      <c r="AC264" s="9"/>
      <c r="AD264" s="42"/>
      <c r="AE264" s="9"/>
    </row>
    <row r="265" ht="112.5" customHeight="1">
      <c r="A265" s="9" t="s">
        <v>1308</v>
      </c>
      <c r="B265" s="8" t="s">
        <v>1309</v>
      </c>
      <c r="C265" s="9" t="s">
        <v>66</v>
      </c>
      <c r="D265" s="10" t="s">
        <v>34</v>
      </c>
      <c r="E265" s="11"/>
      <c r="F265" s="13" t="s">
        <v>1338</v>
      </c>
      <c r="G265" s="13"/>
      <c r="H265" s="12" t="s">
        <v>1339</v>
      </c>
      <c r="I265" s="11" t="s">
        <v>36</v>
      </c>
      <c r="J265" s="11" t="s">
        <v>90</v>
      </c>
      <c r="K265" s="12" t="s">
        <v>1340</v>
      </c>
      <c r="L265" s="13" t="s">
        <v>1322</v>
      </c>
      <c r="M265" s="14" t="s">
        <v>40</v>
      </c>
      <c r="N265" s="15" t="s">
        <v>1313</v>
      </c>
      <c r="O265" s="15" t="s">
        <v>1314</v>
      </c>
      <c r="P265" s="16"/>
      <c r="Q265" s="17"/>
      <c r="R265" s="8"/>
      <c r="S265" s="8"/>
      <c r="T265" s="8"/>
      <c r="U265" s="8"/>
      <c r="V265" s="18"/>
      <c r="W265" s="18"/>
      <c r="X265" s="19"/>
      <c r="Y265" s="20" t="s">
        <v>43</v>
      </c>
      <c r="Z265" s="21" t="s">
        <v>1341</v>
      </c>
      <c r="AA265" s="22" t="str">
        <f t="shared" si="1"/>
        <v>M3-NyO-35c-A-5</v>
      </c>
      <c r="AB265" s="20" t="s">
        <v>45</v>
      </c>
      <c r="AC265" s="9"/>
      <c r="AD265" s="42"/>
      <c r="AE265" s="9"/>
    </row>
    <row r="266" ht="112.5" customHeight="1">
      <c r="A266" s="24" t="s">
        <v>1342</v>
      </c>
      <c r="B266" s="25" t="s">
        <v>1343</v>
      </c>
      <c r="C266" s="37" t="s">
        <v>33</v>
      </c>
      <c r="D266" s="10" t="s">
        <v>34</v>
      </c>
      <c r="E266" s="11"/>
      <c r="F266" s="78" t="s">
        <v>1344</v>
      </c>
      <c r="G266" s="13" t="s">
        <v>1345</v>
      </c>
      <c r="H266" s="12"/>
      <c r="I266" s="24" t="s">
        <v>36</v>
      </c>
      <c r="J266" s="24" t="s">
        <v>563</v>
      </c>
      <c r="K266" s="25" t="s">
        <v>1346</v>
      </c>
      <c r="L266" s="23" t="s">
        <v>1347</v>
      </c>
      <c r="M266" s="26" t="s">
        <v>40</v>
      </c>
      <c r="N266" s="34" t="s">
        <v>1348</v>
      </c>
      <c r="O266" s="34" t="s">
        <v>1349</v>
      </c>
      <c r="P266" s="16"/>
      <c r="Q266" s="17"/>
      <c r="R266" s="8"/>
      <c r="S266" s="8"/>
      <c r="T266" s="8"/>
      <c r="U266" s="8"/>
      <c r="V266" s="18"/>
      <c r="W266" s="18"/>
      <c r="X266" s="19"/>
      <c r="Y266" s="20" t="s">
        <v>43</v>
      </c>
      <c r="Z266" s="23" t="s">
        <v>1350</v>
      </c>
      <c r="AA266" s="22" t="str">
        <f t="shared" si="1"/>
        <v>M3-NyO-41a-I-1</v>
      </c>
      <c r="AB266" s="20"/>
      <c r="AC266" s="9"/>
      <c r="AD266" s="42"/>
      <c r="AE266" s="9" t="s">
        <v>47</v>
      </c>
    </row>
    <row r="267" ht="112.5" customHeight="1">
      <c r="A267" s="24" t="s">
        <v>1342</v>
      </c>
      <c r="B267" s="25" t="s">
        <v>1343</v>
      </c>
      <c r="C267" s="39" t="s">
        <v>48</v>
      </c>
      <c r="D267" s="10" t="s">
        <v>34</v>
      </c>
      <c r="E267" s="11"/>
      <c r="F267" s="78" t="s">
        <v>1351</v>
      </c>
      <c r="G267" s="13" t="s">
        <v>1352</v>
      </c>
      <c r="H267" s="12"/>
      <c r="I267" s="24" t="s">
        <v>36</v>
      </c>
      <c r="J267" s="9" t="s">
        <v>154</v>
      </c>
      <c r="K267" s="25" t="s">
        <v>1353</v>
      </c>
      <c r="L267" s="25" t="s">
        <v>1354</v>
      </c>
      <c r="M267" s="26" t="s">
        <v>40</v>
      </c>
      <c r="N267" s="34" t="s">
        <v>1355</v>
      </c>
      <c r="O267" s="34" t="s">
        <v>1356</v>
      </c>
      <c r="P267" s="16"/>
      <c r="Q267" s="17"/>
      <c r="R267" s="8"/>
      <c r="S267" s="8"/>
      <c r="T267" s="8"/>
      <c r="U267" s="8"/>
      <c r="V267" s="18"/>
      <c r="W267" s="18"/>
      <c r="X267" s="19"/>
      <c r="Y267" s="20" t="s">
        <v>43</v>
      </c>
      <c r="Z267" s="23" t="s">
        <v>1357</v>
      </c>
      <c r="AA267" s="22" t="str">
        <f t="shared" si="1"/>
        <v>M3-NyO-41a-E-1</v>
      </c>
      <c r="AB267" s="20"/>
      <c r="AC267" s="9"/>
      <c r="AD267" s="42"/>
      <c r="AE267" s="9" t="s">
        <v>47</v>
      </c>
    </row>
    <row r="268" ht="112.5" customHeight="1">
      <c r="A268" s="24" t="s">
        <v>1342</v>
      </c>
      <c r="B268" s="25" t="s">
        <v>1343</v>
      </c>
      <c r="C268" s="40" t="s">
        <v>66</v>
      </c>
      <c r="D268" s="10" t="s">
        <v>34</v>
      </c>
      <c r="E268" s="11"/>
      <c r="F268" s="78" t="s">
        <v>1358</v>
      </c>
      <c r="G268" s="13" t="s">
        <v>1359</v>
      </c>
      <c r="H268" s="12"/>
      <c r="I268" s="24" t="s">
        <v>36</v>
      </c>
      <c r="J268" s="9" t="s">
        <v>154</v>
      </c>
      <c r="K268" s="25" t="s">
        <v>1360</v>
      </c>
      <c r="L268" s="25" t="s">
        <v>1354</v>
      </c>
      <c r="M268" s="26" t="s">
        <v>40</v>
      </c>
      <c r="N268" s="34" t="s">
        <v>1355</v>
      </c>
      <c r="O268" s="34" t="s">
        <v>1361</v>
      </c>
      <c r="P268" s="16"/>
      <c r="Q268" s="17"/>
      <c r="R268" s="8"/>
      <c r="S268" s="8"/>
      <c r="T268" s="8"/>
      <c r="U268" s="8"/>
      <c r="V268" s="18"/>
      <c r="W268" s="18"/>
      <c r="X268" s="19"/>
      <c r="Y268" s="20" t="s">
        <v>43</v>
      </c>
      <c r="Z268" s="23" t="s">
        <v>1362</v>
      </c>
      <c r="AA268" s="22" t="str">
        <f t="shared" si="1"/>
        <v>M3-NyO-41a-A-1</v>
      </c>
      <c r="AB268" s="20"/>
      <c r="AC268" s="9"/>
      <c r="AD268" s="42"/>
      <c r="AE268" s="9" t="s">
        <v>47</v>
      </c>
    </row>
    <row r="269" ht="112.5" customHeight="1">
      <c r="A269" s="24" t="s">
        <v>1342</v>
      </c>
      <c r="B269" s="25" t="s">
        <v>1343</v>
      </c>
      <c r="C269" s="40" t="s">
        <v>66</v>
      </c>
      <c r="D269" s="10" t="s">
        <v>34</v>
      </c>
      <c r="E269" s="11"/>
      <c r="F269" s="78" t="s">
        <v>1363</v>
      </c>
      <c r="G269" s="13" t="s">
        <v>1364</v>
      </c>
      <c r="H269" s="12"/>
      <c r="I269" s="79" t="s">
        <v>36</v>
      </c>
      <c r="J269" s="9" t="s">
        <v>154</v>
      </c>
      <c r="K269" s="49" t="s">
        <v>1365</v>
      </c>
      <c r="L269" s="49" t="s">
        <v>1354</v>
      </c>
      <c r="M269" s="80" t="s">
        <v>40</v>
      </c>
      <c r="N269" s="51" t="s">
        <v>1355</v>
      </c>
      <c r="O269" s="51" t="s">
        <v>1361</v>
      </c>
      <c r="P269" s="16"/>
      <c r="Q269" s="17"/>
      <c r="R269" s="8"/>
      <c r="S269" s="8"/>
      <c r="T269" s="8"/>
      <c r="U269" s="8"/>
      <c r="V269" s="18"/>
      <c r="W269" s="18"/>
      <c r="X269" s="19"/>
      <c r="Y269" s="20" t="s">
        <v>43</v>
      </c>
      <c r="Z269" s="21" t="s">
        <v>1366</v>
      </c>
      <c r="AA269" s="22" t="str">
        <f t="shared" si="1"/>
        <v>M3-NyO-41a-A-2</v>
      </c>
      <c r="AB269" s="20"/>
      <c r="AC269" s="9"/>
      <c r="AD269" s="42"/>
      <c r="AE269" s="9" t="s">
        <v>47</v>
      </c>
    </row>
    <row r="270" ht="112.5" customHeight="1">
      <c r="A270" s="24" t="s">
        <v>1342</v>
      </c>
      <c r="B270" s="25" t="s">
        <v>1343</v>
      </c>
      <c r="C270" s="40" t="s">
        <v>66</v>
      </c>
      <c r="D270" s="10" t="s">
        <v>34</v>
      </c>
      <c r="E270" s="11"/>
      <c r="F270" s="78" t="s">
        <v>1367</v>
      </c>
      <c r="G270" s="13" t="s">
        <v>1368</v>
      </c>
      <c r="H270" s="12"/>
      <c r="I270" s="24" t="s">
        <v>36</v>
      </c>
      <c r="J270" s="9" t="s">
        <v>154</v>
      </c>
      <c r="K270" s="25" t="s">
        <v>1089</v>
      </c>
      <c r="L270" s="25" t="s">
        <v>1354</v>
      </c>
      <c r="M270" s="26" t="s">
        <v>40</v>
      </c>
      <c r="N270" s="34" t="s">
        <v>1355</v>
      </c>
      <c r="O270" s="34" t="s">
        <v>1361</v>
      </c>
      <c r="P270" s="16"/>
      <c r="Q270" s="17"/>
      <c r="R270" s="8"/>
      <c r="S270" s="8"/>
      <c r="T270" s="8"/>
      <c r="U270" s="8"/>
      <c r="V270" s="18"/>
      <c r="W270" s="18"/>
      <c r="X270" s="19"/>
      <c r="Y270" s="20" t="s">
        <v>43</v>
      </c>
      <c r="Z270" s="23" t="s">
        <v>1369</v>
      </c>
      <c r="AA270" s="22" t="str">
        <f t="shared" si="1"/>
        <v>M3-NyO-41a-A-3</v>
      </c>
      <c r="AB270" s="20"/>
      <c r="AC270" s="9"/>
      <c r="AD270" s="42"/>
      <c r="AE270" s="9" t="s">
        <v>47</v>
      </c>
    </row>
    <row r="271" ht="112.5" customHeight="1">
      <c r="A271" s="24" t="s">
        <v>1370</v>
      </c>
      <c r="B271" s="25" t="s">
        <v>1371</v>
      </c>
      <c r="C271" s="9" t="s">
        <v>33</v>
      </c>
      <c r="D271" s="10" t="s">
        <v>34</v>
      </c>
      <c r="E271" s="11"/>
      <c r="F271" s="23" t="s">
        <v>1372</v>
      </c>
      <c r="G271" s="13"/>
      <c r="H271" s="12"/>
      <c r="I271" s="24" t="s">
        <v>36</v>
      </c>
      <c r="J271" s="24" t="s">
        <v>307</v>
      </c>
      <c r="K271" s="25" t="s">
        <v>1373</v>
      </c>
      <c r="L271" s="25" t="s">
        <v>1374</v>
      </c>
      <c r="M271" s="26" t="s">
        <v>40</v>
      </c>
      <c r="N271" s="35" t="s">
        <v>1375</v>
      </c>
      <c r="O271" s="35" t="s">
        <v>1376</v>
      </c>
      <c r="P271" s="16"/>
      <c r="Q271" s="17"/>
      <c r="R271" s="8"/>
      <c r="S271" s="8"/>
      <c r="T271" s="8"/>
      <c r="U271" s="8"/>
      <c r="V271" s="18"/>
      <c r="W271" s="18"/>
      <c r="X271" s="19"/>
      <c r="Y271" s="20" t="s">
        <v>43</v>
      </c>
      <c r="Z271" s="21" t="s">
        <v>1377</v>
      </c>
      <c r="AA271" s="22" t="str">
        <f t="shared" si="1"/>
        <v>M3-NyO-40a-I-1</v>
      </c>
      <c r="AB271" s="20" t="s">
        <v>45</v>
      </c>
      <c r="AC271" s="9"/>
      <c r="AD271" s="42"/>
      <c r="AE271" s="9" t="s">
        <v>47</v>
      </c>
    </row>
    <row r="272" ht="112.5" customHeight="1">
      <c r="A272" s="24" t="s">
        <v>1370</v>
      </c>
      <c r="B272" s="25" t="s">
        <v>1371</v>
      </c>
      <c r="C272" s="9" t="s">
        <v>33</v>
      </c>
      <c r="D272" s="10" t="s">
        <v>34</v>
      </c>
      <c r="E272" s="11"/>
      <c r="F272" s="23" t="s">
        <v>1378</v>
      </c>
      <c r="G272" s="13"/>
      <c r="H272" s="12"/>
      <c r="I272" s="24" t="s">
        <v>36</v>
      </c>
      <c r="J272" s="24" t="s">
        <v>307</v>
      </c>
      <c r="K272" s="25" t="s">
        <v>1373</v>
      </c>
      <c r="L272" s="25" t="s">
        <v>1379</v>
      </c>
      <c r="M272" s="26" t="s">
        <v>40</v>
      </c>
      <c r="N272" s="35" t="s">
        <v>1375</v>
      </c>
      <c r="O272" s="35" t="s">
        <v>1380</v>
      </c>
      <c r="P272" s="16"/>
      <c r="Q272" s="17"/>
      <c r="R272" s="8"/>
      <c r="S272" s="8"/>
      <c r="T272" s="8"/>
      <c r="U272" s="8"/>
      <c r="V272" s="18"/>
      <c r="W272" s="18"/>
      <c r="X272" s="19"/>
      <c r="Y272" s="20" t="s">
        <v>43</v>
      </c>
      <c r="Z272" s="21" t="s">
        <v>1381</v>
      </c>
      <c r="AA272" s="22" t="str">
        <f t="shared" si="1"/>
        <v>M3-NyO-40a-I-2</v>
      </c>
      <c r="AB272" s="20" t="s">
        <v>45</v>
      </c>
      <c r="AC272" s="9"/>
      <c r="AD272" s="42"/>
      <c r="AE272" s="9" t="s">
        <v>47</v>
      </c>
    </row>
    <row r="273" ht="112.5" customHeight="1">
      <c r="A273" s="24" t="s">
        <v>1370</v>
      </c>
      <c r="B273" s="25" t="s">
        <v>1371</v>
      </c>
      <c r="C273" s="9" t="s">
        <v>48</v>
      </c>
      <c r="D273" s="10" t="s">
        <v>34</v>
      </c>
      <c r="E273" s="11"/>
      <c r="F273" s="23" t="s">
        <v>1382</v>
      </c>
      <c r="G273" s="13"/>
      <c r="H273" s="12"/>
      <c r="I273" s="24" t="s">
        <v>36</v>
      </c>
      <c r="J273" s="24" t="s">
        <v>1383</v>
      </c>
      <c r="K273" s="25" t="s">
        <v>1384</v>
      </c>
      <c r="L273" s="25" t="s">
        <v>1385</v>
      </c>
      <c r="M273" s="26" t="s">
        <v>40</v>
      </c>
      <c r="N273" s="35" t="s">
        <v>1386</v>
      </c>
      <c r="O273" s="35" t="s">
        <v>1376</v>
      </c>
      <c r="P273" s="16"/>
      <c r="Q273" s="17"/>
      <c r="R273" s="8"/>
      <c r="S273" s="8"/>
      <c r="T273" s="8"/>
      <c r="U273" s="8"/>
      <c r="V273" s="18"/>
      <c r="W273" s="18"/>
      <c r="X273" s="19"/>
      <c r="Y273" s="20" t="s">
        <v>43</v>
      </c>
      <c r="Z273" s="28" t="s">
        <v>1387</v>
      </c>
      <c r="AA273" s="22" t="str">
        <f t="shared" si="1"/>
        <v>M3-NyO-40a-E-1</v>
      </c>
      <c r="AB273" s="20" t="s">
        <v>45</v>
      </c>
      <c r="AC273" s="9"/>
      <c r="AD273" s="42"/>
      <c r="AE273" s="9" t="s">
        <v>47</v>
      </c>
    </row>
    <row r="274" ht="112.5" customHeight="1">
      <c r="A274" s="24" t="s">
        <v>1370</v>
      </c>
      <c r="B274" s="25" t="s">
        <v>1371</v>
      </c>
      <c r="C274" s="9" t="s">
        <v>48</v>
      </c>
      <c r="D274" s="10" t="s">
        <v>34</v>
      </c>
      <c r="E274" s="11"/>
      <c r="F274" s="23" t="s">
        <v>1388</v>
      </c>
      <c r="G274" s="13"/>
      <c r="H274" s="12"/>
      <c r="I274" s="24" t="s">
        <v>36</v>
      </c>
      <c r="J274" s="24" t="s">
        <v>1383</v>
      </c>
      <c r="K274" s="25" t="s">
        <v>1384</v>
      </c>
      <c r="L274" s="25" t="s">
        <v>1389</v>
      </c>
      <c r="M274" s="26" t="s">
        <v>40</v>
      </c>
      <c r="N274" s="35" t="s">
        <v>1386</v>
      </c>
      <c r="O274" s="35" t="s">
        <v>1380</v>
      </c>
      <c r="P274" s="16"/>
      <c r="Q274" s="17"/>
      <c r="R274" s="8"/>
      <c r="S274" s="8"/>
      <c r="T274" s="8"/>
      <c r="U274" s="8"/>
      <c r="V274" s="18"/>
      <c r="W274" s="18"/>
      <c r="X274" s="19"/>
      <c r="Y274" s="20" t="s">
        <v>43</v>
      </c>
      <c r="Z274" s="28" t="s">
        <v>1390</v>
      </c>
      <c r="AA274" s="22" t="str">
        <f t="shared" si="1"/>
        <v>M3-NyO-40a-E-2</v>
      </c>
      <c r="AB274" s="20" t="s">
        <v>45</v>
      </c>
      <c r="AC274" s="9"/>
      <c r="AD274" s="42"/>
      <c r="AE274" s="9" t="s">
        <v>47</v>
      </c>
    </row>
    <row r="275" ht="112.5" customHeight="1">
      <c r="A275" s="24" t="s">
        <v>1391</v>
      </c>
      <c r="B275" s="25" t="s">
        <v>1392</v>
      </c>
      <c r="C275" s="24" t="s">
        <v>33</v>
      </c>
      <c r="D275" s="10" t="s">
        <v>34</v>
      </c>
      <c r="E275" s="11"/>
      <c r="F275" s="23" t="s">
        <v>1393</v>
      </c>
      <c r="G275" s="23"/>
      <c r="H275" s="25"/>
      <c r="I275" s="26" t="s">
        <v>510</v>
      </c>
      <c r="J275" s="24" t="s">
        <v>563</v>
      </c>
      <c r="K275" s="34" t="s">
        <v>1394</v>
      </c>
      <c r="L275" s="34" t="s">
        <v>1395</v>
      </c>
      <c r="M275" s="26" t="s">
        <v>320</v>
      </c>
      <c r="N275" s="15"/>
      <c r="O275" s="15"/>
      <c r="P275" s="16"/>
      <c r="Q275" s="17"/>
      <c r="R275" s="25"/>
      <c r="S275" s="25" t="s">
        <v>1396</v>
      </c>
      <c r="T275" s="23" t="s">
        <v>1397</v>
      </c>
      <c r="U275" s="23" t="s">
        <v>1398</v>
      </c>
      <c r="V275" s="18"/>
      <c r="W275" s="18"/>
      <c r="X275" s="19"/>
      <c r="Y275" s="20" t="s">
        <v>43</v>
      </c>
      <c r="Z275" s="21" t="s">
        <v>1399</v>
      </c>
      <c r="AA275" s="22" t="str">
        <f t="shared" si="1"/>
        <v>M3-NyO-16f-I-1</v>
      </c>
      <c r="AB275" s="20" t="s">
        <v>45</v>
      </c>
      <c r="AC275" s="9"/>
      <c r="AD275" s="9" t="s">
        <v>46</v>
      </c>
      <c r="AE275" s="9"/>
    </row>
    <row r="276" ht="112.5" customHeight="1">
      <c r="A276" s="24" t="s">
        <v>1391</v>
      </c>
      <c r="B276" s="25" t="s">
        <v>1392</v>
      </c>
      <c r="C276" s="24" t="s">
        <v>48</v>
      </c>
      <c r="D276" s="10" t="s">
        <v>34</v>
      </c>
      <c r="E276" s="11"/>
      <c r="F276" s="23" t="s">
        <v>1393</v>
      </c>
      <c r="G276" s="23"/>
      <c r="H276" s="25"/>
      <c r="I276" s="25"/>
      <c r="J276" s="24" t="s">
        <v>90</v>
      </c>
      <c r="K276" s="25" t="s">
        <v>1400</v>
      </c>
      <c r="L276" s="34" t="s">
        <v>1395</v>
      </c>
      <c r="M276" s="26" t="s">
        <v>320</v>
      </c>
      <c r="N276" s="15"/>
      <c r="O276" s="15"/>
      <c r="P276" s="16"/>
      <c r="Q276" s="17"/>
      <c r="R276" s="25"/>
      <c r="S276" s="25" t="s">
        <v>1396</v>
      </c>
      <c r="T276" s="23" t="s">
        <v>1397</v>
      </c>
      <c r="U276" s="23" t="s">
        <v>1398</v>
      </c>
      <c r="V276" s="18"/>
      <c r="W276" s="18"/>
      <c r="X276" s="19"/>
      <c r="Y276" s="20" t="s">
        <v>43</v>
      </c>
      <c r="Z276" s="21" t="s">
        <v>1401</v>
      </c>
      <c r="AA276" s="22" t="str">
        <f t="shared" si="1"/>
        <v>M3-NyO-16f-E-1</v>
      </c>
      <c r="AB276" s="20" t="s">
        <v>45</v>
      </c>
      <c r="AC276" s="9"/>
      <c r="AD276" s="9" t="s">
        <v>46</v>
      </c>
      <c r="AE276" s="9"/>
    </row>
    <row r="277" ht="112.5" customHeight="1">
      <c r="A277" s="24" t="s">
        <v>1391</v>
      </c>
      <c r="B277" s="25" t="s">
        <v>1392</v>
      </c>
      <c r="C277" s="24" t="s">
        <v>66</v>
      </c>
      <c r="D277" s="10" t="s">
        <v>34</v>
      </c>
      <c r="E277" s="11"/>
      <c r="F277" s="23" t="s">
        <v>1402</v>
      </c>
      <c r="G277" s="23"/>
      <c r="H277" s="25"/>
      <c r="I277" s="25"/>
      <c r="J277" s="24" t="s">
        <v>90</v>
      </c>
      <c r="K277" s="23" t="s">
        <v>1403</v>
      </c>
      <c r="L277" s="34" t="s">
        <v>1395</v>
      </c>
      <c r="M277" s="26" t="s">
        <v>320</v>
      </c>
      <c r="N277" s="15"/>
      <c r="O277" s="15"/>
      <c r="P277" s="16"/>
      <c r="Q277" s="17"/>
      <c r="R277" s="25"/>
      <c r="S277" s="25" t="s">
        <v>1396</v>
      </c>
      <c r="T277" s="23" t="s">
        <v>1397</v>
      </c>
      <c r="U277" s="23" t="s">
        <v>1398</v>
      </c>
      <c r="V277" s="18"/>
      <c r="W277" s="18"/>
      <c r="X277" s="19"/>
      <c r="Y277" s="20" t="s">
        <v>43</v>
      </c>
      <c r="Z277" s="21" t="s">
        <v>1404</v>
      </c>
      <c r="AA277" s="22" t="str">
        <f t="shared" si="1"/>
        <v>M3-NyO-16f-A-1</v>
      </c>
      <c r="AB277" s="20" t="s">
        <v>45</v>
      </c>
      <c r="AC277" s="9"/>
      <c r="AD277" s="9" t="s">
        <v>46</v>
      </c>
      <c r="AE277" s="9"/>
    </row>
    <row r="278" ht="112.5" customHeight="1">
      <c r="A278" s="24" t="s">
        <v>1391</v>
      </c>
      <c r="B278" s="25" t="s">
        <v>1392</v>
      </c>
      <c r="C278" s="24" t="s">
        <v>66</v>
      </c>
      <c r="D278" s="10" t="s">
        <v>34</v>
      </c>
      <c r="E278" s="11"/>
      <c r="F278" s="23" t="s">
        <v>1405</v>
      </c>
      <c r="G278" s="23"/>
      <c r="H278" s="25"/>
      <c r="I278" s="25"/>
      <c r="J278" s="24" t="s">
        <v>90</v>
      </c>
      <c r="K278" s="23" t="s">
        <v>1406</v>
      </c>
      <c r="L278" s="34" t="s">
        <v>1395</v>
      </c>
      <c r="M278" s="26" t="s">
        <v>320</v>
      </c>
      <c r="N278" s="15"/>
      <c r="O278" s="15"/>
      <c r="P278" s="16"/>
      <c r="Q278" s="17"/>
      <c r="R278" s="25"/>
      <c r="S278" s="25" t="s">
        <v>1396</v>
      </c>
      <c r="T278" s="23" t="s">
        <v>1397</v>
      </c>
      <c r="U278" s="23" t="s">
        <v>1398</v>
      </c>
      <c r="V278" s="18"/>
      <c r="W278" s="18"/>
      <c r="X278" s="19"/>
      <c r="Y278" s="20" t="s">
        <v>43</v>
      </c>
      <c r="Z278" s="21" t="s">
        <v>1407</v>
      </c>
      <c r="AA278" s="22" t="str">
        <f t="shared" si="1"/>
        <v>M3-NyO-16f-A-2</v>
      </c>
      <c r="AB278" s="20" t="s">
        <v>45</v>
      </c>
      <c r="AC278" s="9"/>
      <c r="AD278" s="9" t="s">
        <v>46</v>
      </c>
      <c r="AE278" s="9"/>
    </row>
    <row r="279" ht="112.5" customHeight="1">
      <c r="A279" s="24" t="s">
        <v>1391</v>
      </c>
      <c r="B279" s="25" t="s">
        <v>1392</v>
      </c>
      <c r="C279" s="24" t="s">
        <v>66</v>
      </c>
      <c r="D279" s="10" t="s">
        <v>34</v>
      </c>
      <c r="E279" s="11"/>
      <c r="F279" s="23" t="s">
        <v>1408</v>
      </c>
      <c r="G279" s="23"/>
      <c r="H279" s="25"/>
      <c r="I279" s="25"/>
      <c r="J279" s="24" t="s">
        <v>90</v>
      </c>
      <c r="K279" s="23" t="s">
        <v>1409</v>
      </c>
      <c r="L279" s="34" t="s">
        <v>1395</v>
      </c>
      <c r="M279" s="26" t="s">
        <v>320</v>
      </c>
      <c r="N279" s="15"/>
      <c r="O279" s="15"/>
      <c r="P279" s="16"/>
      <c r="Q279" s="17"/>
      <c r="R279" s="25"/>
      <c r="S279" s="25" t="s">
        <v>1396</v>
      </c>
      <c r="T279" s="23" t="s">
        <v>1397</v>
      </c>
      <c r="U279" s="23" t="s">
        <v>1398</v>
      </c>
      <c r="V279" s="18"/>
      <c r="W279" s="18"/>
      <c r="X279" s="19"/>
      <c r="Y279" s="20" t="s">
        <v>43</v>
      </c>
      <c r="Z279" s="21" t="s">
        <v>1410</v>
      </c>
      <c r="AA279" s="22" t="str">
        <f t="shared" si="1"/>
        <v>M3-NyO-16f-A-3</v>
      </c>
      <c r="AB279" s="20" t="s">
        <v>45</v>
      </c>
      <c r="AC279" s="9"/>
      <c r="AD279" s="9" t="s">
        <v>46</v>
      </c>
      <c r="AE279" s="9"/>
    </row>
    <row r="280" ht="112.5" customHeight="1">
      <c r="A280" s="9" t="s">
        <v>1411</v>
      </c>
      <c r="B280" s="8" t="s">
        <v>1412</v>
      </c>
      <c r="C280" s="9" t="s">
        <v>33</v>
      </c>
      <c r="D280" s="10" t="s">
        <v>34</v>
      </c>
      <c r="E280" s="11"/>
      <c r="F280" s="23" t="s">
        <v>1413</v>
      </c>
      <c r="G280" s="23"/>
      <c r="H280" s="81" t="s">
        <v>1414</v>
      </c>
      <c r="I280" s="24" t="s">
        <v>36</v>
      </c>
      <c r="J280" s="24" t="s">
        <v>37</v>
      </c>
      <c r="K280" s="25" t="s">
        <v>1415</v>
      </c>
      <c r="L280" s="25" t="s">
        <v>1416</v>
      </c>
      <c r="M280" s="26" t="s">
        <v>40</v>
      </c>
      <c r="N280" s="35" t="s">
        <v>1417</v>
      </c>
      <c r="O280" s="35" t="s">
        <v>1418</v>
      </c>
      <c r="P280" s="16"/>
      <c r="Q280" s="22"/>
      <c r="R280" s="18"/>
      <c r="S280" s="18"/>
      <c r="T280" s="18"/>
      <c r="U280" s="18"/>
      <c r="V280" s="18"/>
      <c r="W280" s="18"/>
      <c r="X280" s="22"/>
      <c r="Y280" s="20" t="s">
        <v>43</v>
      </c>
      <c r="Z280" s="21" t="s">
        <v>1419</v>
      </c>
      <c r="AA280" s="22" t="str">
        <f t="shared" si="1"/>
        <v>M3-NyO-17a-I-1</v>
      </c>
      <c r="AB280" s="20" t="s">
        <v>45</v>
      </c>
      <c r="AC280" s="24"/>
      <c r="AD280" s="42"/>
      <c r="AE280" s="42"/>
    </row>
    <row r="281" ht="112.5" customHeight="1">
      <c r="A281" s="9" t="s">
        <v>1411</v>
      </c>
      <c r="B281" s="8" t="s">
        <v>1412</v>
      </c>
      <c r="C281" s="9" t="s">
        <v>48</v>
      </c>
      <c r="D281" s="10" t="s">
        <v>34</v>
      </c>
      <c r="E281" s="11"/>
      <c r="F281" s="35" t="s">
        <v>1420</v>
      </c>
      <c r="G281" s="35"/>
      <c r="H281" s="34" t="s">
        <v>1421</v>
      </c>
      <c r="I281" s="24" t="s">
        <v>36</v>
      </c>
      <c r="J281" s="9" t="s">
        <v>154</v>
      </c>
      <c r="K281" s="25" t="s">
        <v>1422</v>
      </c>
      <c r="L281" s="25" t="s">
        <v>1423</v>
      </c>
      <c r="M281" s="26" t="s">
        <v>40</v>
      </c>
      <c r="N281" s="35" t="s">
        <v>1417</v>
      </c>
      <c r="O281" s="35" t="s">
        <v>1424</v>
      </c>
      <c r="P281" s="58" t="s">
        <v>1425</v>
      </c>
      <c r="Q281" s="22"/>
      <c r="R281" s="18"/>
      <c r="S281" s="18"/>
      <c r="T281" s="18"/>
      <c r="U281" s="18"/>
      <c r="V281" s="18"/>
      <c r="W281" s="18"/>
      <c r="X281" s="22"/>
      <c r="Y281" s="20" t="s">
        <v>43</v>
      </c>
      <c r="Z281" s="21" t="s">
        <v>1426</v>
      </c>
      <c r="AA281" s="22" t="str">
        <f t="shared" si="1"/>
        <v>M3-NyO-17a-E-1</v>
      </c>
      <c r="AB281" s="20" t="s">
        <v>45</v>
      </c>
      <c r="AC281" s="9"/>
      <c r="AD281" s="42"/>
      <c r="AE281" s="42"/>
    </row>
    <row r="282" ht="112.5" customHeight="1">
      <c r="A282" s="9" t="s">
        <v>1411</v>
      </c>
      <c r="B282" s="8" t="s">
        <v>1412</v>
      </c>
      <c r="C282" s="9" t="s">
        <v>66</v>
      </c>
      <c r="D282" s="10" t="s">
        <v>34</v>
      </c>
      <c r="E282" s="11"/>
      <c r="F282" s="13" t="s">
        <v>1427</v>
      </c>
      <c r="G282" s="13"/>
      <c r="H282" s="12" t="s">
        <v>1428</v>
      </c>
      <c r="I282" s="11" t="s">
        <v>36</v>
      </c>
      <c r="J282" s="9" t="s">
        <v>154</v>
      </c>
      <c r="K282" s="12" t="s">
        <v>1429</v>
      </c>
      <c r="L282" s="13" t="s">
        <v>1430</v>
      </c>
      <c r="M282" s="14" t="s">
        <v>40</v>
      </c>
      <c r="N282" s="43" t="s">
        <v>1431</v>
      </c>
      <c r="O282" s="43" t="s">
        <v>1432</v>
      </c>
      <c r="P282" s="72"/>
      <c r="Q282" s="22"/>
      <c r="R282" s="18"/>
      <c r="S282" s="18"/>
      <c r="T282" s="18"/>
      <c r="U282" s="18"/>
      <c r="V282" s="18"/>
      <c r="W282" s="18"/>
      <c r="X282" s="22"/>
      <c r="Y282" s="20" t="s">
        <v>43</v>
      </c>
      <c r="Z282" s="21" t="s">
        <v>1433</v>
      </c>
      <c r="AA282" s="22" t="str">
        <f t="shared" si="1"/>
        <v>M3-NyO-17a-A-1</v>
      </c>
      <c r="AB282" s="20" t="s">
        <v>45</v>
      </c>
      <c r="AC282" s="9" t="s">
        <v>278</v>
      </c>
      <c r="AD282" s="42"/>
      <c r="AE282" s="42"/>
    </row>
    <row r="283" ht="112.5" customHeight="1">
      <c r="A283" s="9" t="s">
        <v>1411</v>
      </c>
      <c r="B283" s="8" t="s">
        <v>1412</v>
      </c>
      <c r="C283" s="9" t="s">
        <v>66</v>
      </c>
      <c r="D283" s="10" t="s">
        <v>34</v>
      </c>
      <c r="E283" s="11"/>
      <c r="F283" s="13" t="s">
        <v>1434</v>
      </c>
      <c r="G283" s="13"/>
      <c r="H283" s="12" t="s">
        <v>1435</v>
      </c>
      <c r="I283" s="11" t="s">
        <v>36</v>
      </c>
      <c r="J283" s="9" t="s">
        <v>154</v>
      </c>
      <c r="K283" s="12" t="s">
        <v>1429</v>
      </c>
      <c r="L283" s="13" t="s">
        <v>1436</v>
      </c>
      <c r="M283" s="14" t="s">
        <v>40</v>
      </c>
      <c r="N283" s="43" t="s">
        <v>1431</v>
      </c>
      <c r="O283" s="43" t="s">
        <v>1437</v>
      </c>
      <c r="P283" s="72"/>
      <c r="Q283" s="22"/>
      <c r="R283" s="18"/>
      <c r="S283" s="18"/>
      <c r="T283" s="18"/>
      <c r="U283" s="18"/>
      <c r="V283" s="18"/>
      <c r="W283" s="18"/>
      <c r="X283" s="22"/>
      <c r="Y283" s="20" t="s">
        <v>43</v>
      </c>
      <c r="Z283" s="21" t="s">
        <v>1438</v>
      </c>
      <c r="AA283" s="22" t="str">
        <f t="shared" si="1"/>
        <v>M3-NyO-17a-A-2</v>
      </c>
      <c r="AB283" s="20" t="s">
        <v>45</v>
      </c>
      <c r="AC283" s="9" t="s">
        <v>278</v>
      </c>
      <c r="AD283" s="42"/>
      <c r="AE283" s="42"/>
    </row>
    <row r="284" ht="112.5" customHeight="1">
      <c r="A284" s="9" t="s">
        <v>1411</v>
      </c>
      <c r="B284" s="8" t="s">
        <v>1412</v>
      </c>
      <c r="C284" s="9" t="s">
        <v>66</v>
      </c>
      <c r="D284" s="10" t="s">
        <v>34</v>
      </c>
      <c r="E284" s="11"/>
      <c r="F284" s="13" t="s">
        <v>1439</v>
      </c>
      <c r="G284" s="13"/>
      <c r="H284" s="12" t="s">
        <v>1440</v>
      </c>
      <c r="I284" s="11" t="s">
        <v>36</v>
      </c>
      <c r="J284" s="9" t="s">
        <v>154</v>
      </c>
      <c r="K284" s="12" t="s">
        <v>1429</v>
      </c>
      <c r="L284" s="13" t="s">
        <v>1430</v>
      </c>
      <c r="M284" s="14" t="s">
        <v>40</v>
      </c>
      <c r="N284" s="43" t="s">
        <v>1431</v>
      </c>
      <c r="O284" s="43" t="s">
        <v>1441</v>
      </c>
      <c r="P284" s="72"/>
      <c r="Q284" s="22"/>
      <c r="R284" s="18"/>
      <c r="S284" s="18"/>
      <c r="T284" s="18"/>
      <c r="U284" s="18"/>
      <c r="V284" s="18"/>
      <c r="W284" s="18"/>
      <c r="X284" s="22"/>
      <c r="Y284" s="20" t="s">
        <v>43</v>
      </c>
      <c r="Z284" s="21" t="s">
        <v>1442</v>
      </c>
      <c r="AA284" s="22" t="str">
        <f t="shared" si="1"/>
        <v>M3-NyO-17a-A-3</v>
      </c>
      <c r="AB284" s="20" t="s">
        <v>45</v>
      </c>
      <c r="AC284" s="9" t="s">
        <v>278</v>
      </c>
      <c r="AD284" s="42"/>
      <c r="AE284" s="42"/>
    </row>
    <row r="285" ht="112.5" customHeight="1">
      <c r="A285" s="9" t="s">
        <v>1443</v>
      </c>
      <c r="B285" s="8" t="s">
        <v>1444</v>
      </c>
      <c r="C285" s="9" t="s">
        <v>33</v>
      </c>
      <c r="D285" s="10" t="s">
        <v>34</v>
      </c>
      <c r="E285" s="11"/>
      <c r="F285" s="13" t="s">
        <v>1445</v>
      </c>
      <c r="G285" s="13"/>
      <c r="H285" s="12"/>
      <c r="I285" s="11" t="s">
        <v>36</v>
      </c>
      <c r="J285" s="11" t="s">
        <v>307</v>
      </c>
      <c r="K285" s="13" t="s">
        <v>1446</v>
      </c>
      <c r="L285" s="13" t="s">
        <v>1447</v>
      </c>
      <c r="M285" s="14" t="s">
        <v>40</v>
      </c>
      <c r="N285" s="15" t="s">
        <v>1448</v>
      </c>
      <c r="O285" s="8" t="s">
        <v>1449</v>
      </c>
      <c r="P285" s="16"/>
      <c r="Q285" s="17"/>
      <c r="R285" s="18"/>
      <c r="S285" s="18"/>
      <c r="T285" s="18"/>
      <c r="U285" s="18"/>
      <c r="V285" s="18"/>
      <c r="W285" s="18"/>
      <c r="X285" s="19"/>
      <c r="Y285" s="20" t="s">
        <v>43</v>
      </c>
      <c r="Z285" s="21" t="s">
        <v>1450</v>
      </c>
      <c r="AA285" s="22" t="str">
        <f t="shared" si="1"/>
        <v>M3-NyO-18a-I-1</v>
      </c>
      <c r="AB285" s="20" t="s">
        <v>45</v>
      </c>
      <c r="AC285" s="9"/>
      <c r="AD285" s="9" t="s">
        <v>46</v>
      </c>
      <c r="AE285" s="9" t="s">
        <v>47</v>
      </c>
    </row>
    <row r="286" ht="112.5" customHeight="1">
      <c r="A286" s="9" t="s">
        <v>1443</v>
      </c>
      <c r="B286" s="8" t="s">
        <v>1444</v>
      </c>
      <c r="C286" s="9" t="s">
        <v>48</v>
      </c>
      <c r="D286" s="10" t="s">
        <v>34</v>
      </c>
      <c r="E286" s="11"/>
      <c r="F286" s="12" t="s">
        <v>1451</v>
      </c>
      <c r="G286" s="12"/>
      <c r="H286" s="12"/>
      <c r="I286" s="11" t="s">
        <v>36</v>
      </c>
      <c r="J286" s="11" t="s">
        <v>90</v>
      </c>
      <c r="K286" s="12" t="s">
        <v>1452</v>
      </c>
      <c r="L286" s="13" t="s">
        <v>1453</v>
      </c>
      <c r="M286" s="14" t="s">
        <v>320</v>
      </c>
      <c r="N286" s="32"/>
      <c r="O286" s="16"/>
      <c r="P286" s="16"/>
      <c r="Q286" s="17"/>
      <c r="R286" s="8"/>
      <c r="S286" s="8" t="s">
        <v>1454</v>
      </c>
      <c r="T286" s="8" t="s">
        <v>1455</v>
      </c>
      <c r="U286" s="8" t="s">
        <v>1456</v>
      </c>
      <c r="V286" s="27"/>
      <c r="W286" s="18"/>
      <c r="X286" s="19"/>
      <c r="Y286" s="20" t="s">
        <v>43</v>
      </c>
      <c r="Z286" s="21" t="s">
        <v>1457</v>
      </c>
      <c r="AA286" s="22" t="str">
        <f t="shared" si="1"/>
        <v>M3-NyO-18a-E-1</v>
      </c>
      <c r="AB286" s="20" t="s">
        <v>45</v>
      </c>
      <c r="AC286" s="9"/>
      <c r="AD286" s="9" t="s">
        <v>46</v>
      </c>
      <c r="AE286" s="9" t="s">
        <v>47</v>
      </c>
    </row>
    <row r="287" ht="112.5" customHeight="1">
      <c r="A287" s="9" t="s">
        <v>1443</v>
      </c>
      <c r="B287" s="8" t="s">
        <v>1444</v>
      </c>
      <c r="C287" s="9" t="s">
        <v>66</v>
      </c>
      <c r="D287" s="10" t="s">
        <v>34</v>
      </c>
      <c r="E287" s="11"/>
      <c r="F287" s="13" t="s">
        <v>1458</v>
      </c>
      <c r="G287" s="13"/>
      <c r="H287" s="12"/>
      <c r="I287" s="11" t="s">
        <v>36</v>
      </c>
      <c r="J287" s="11" t="s">
        <v>90</v>
      </c>
      <c r="K287" s="12" t="s">
        <v>1459</v>
      </c>
      <c r="L287" s="13" t="s">
        <v>1453</v>
      </c>
      <c r="M287" s="14" t="s">
        <v>320</v>
      </c>
      <c r="N287" s="32"/>
      <c r="O287" s="16"/>
      <c r="P287" s="16"/>
      <c r="Q287" s="22"/>
      <c r="R287" s="8"/>
      <c r="S287" s="8" t="s">
        <v>1460</v>
      </c>
      <c r="T287" s="8" t="s">
        <v>1461</v>
      </c>
      <c r="U287" s="8" t="s">
        <v>1462</v>
      </c>
      <c r="V287" s="19"/>
      <c r="W287" s="18"/>
      <c r="X287" s="19"/>
      <c r="Y287" s="20" t="s">
        <v>43</v>
      </c>
      <c r="Z287" s="21" t="s">
        <v>1463</v>
      </c>
      <c r="AA287" s="22" t="str">
        <f t="shared" si="1"/>
        <v>M3-NyO-18a-A-1</v>
      </c>
      <c r="AB287" s="20" t="s">
        <v>45</v>
      </c>
      <c r="AC287" s="9"/>
      <c r="AD287" s="9" t="s">
        <v>46</v>
      </c>
      <c r="AE287" s="9" t="s">
        <v>47</v>
      </c>
    </row>
    <row r="288" ht="112.5" customHeight="1">
      <c r="A288" s="9" t="s">
        <v>1443</v>
      </c>
      <c r="B288" s="8" t="s">
        <v>1444</v>
      </c>
      <c r="C288" s="9" t="s">
        <v>66</v>
      </c>
      <c r="D288" s="10" t="s">
        <v>34</v>
      </c>
      <c r="E288" s="11"/>
      <c r="F288" s="13" t="s">
        <v>1464</v>
      </c>
      <c r="G288" s="13"/>
      <c r="H288" s="12" t="s">
        <v>1465</v>
      </c>
      <c r="I288" s="11" t="s">
        <v>36</v>
      </c>
      <c r="J288" s="11" t="s">
        <v>90</v>
      </c>
      <c r="K288" s="12" t="s">
        <v>1466</v>
      </c>
      <c r="L288" s="13" t="s">
        <v>1453</v>
      </c>
      <c r="M288" s="14" t="s">
        <v>320</v>
      </c>
      <c r="N288" s="32"/>
      <c r="O288" s="16"/>
      <c r="P288" s="16"/>
      <c r="Q288" s="22"/>
      <c r="R288" s="8"/>
      <c r="S288" s="8" t="s">
        <v>1467</v>
      </c>
      <c r="T288" s="8" t="s">
        <v>1468</v>
      </c>
      <c r="U288" s="8" t="s">
        <v>1469</v>
      </c>
      <c r="V288" s="19"/>
      <c r="W288" s="18"/>
      <c r="X288" s="19"/>
      <c r="Y288" s="20" t="s">
        <v>43</v>
      </c>
      <c r="Z288" s="21" t="s">
        <v>1470</v>
      </c>
      <c r="AA288" s="22" t="str">
        <f t="shared" si="1"/>
        <v>M3-NyO-18a-A-2</v>
      </c>
      <c r="AB288" s="20" t="s">
        <v>45</v>
      </c>
      <c r="AC288" s="9"/>
      <c r="AD288" s="9" t="s">
        <v>46</v>
      </c>
      <c r="AE288" s="9" t="s">
        <v>47</v>
      </c>
    </row>
    <row r="289" ht="112.5" customHeight="1">
      <c r="A289" s="9" t="s">
        <v>1443</v>
      </c>
      <c r="B289" s="8" t="s">
        <v>1444</v>
      </c>
      <c r="C289" s="9" t="s">
        <v>66</v>
      </c>
      <c r="D289" s="10" t="s">
        <v>34</v>
      </c>
      <c r="E289" s="11"/>
      <c r="F289" s="13" t="s">
        <v>1471</v>
      </c>
      <c r="G289" s="13"/>
      <c r="H289" s="12" t="s">
        <v>1472</v>
      </c>
      <c r="I289" s="11" t="s">
        <v>36</v>
      </c>
      <c r="J289" s="11" t="s">
        <v>90</v>
      </c>
      <c r="K289" s="12" t="s">
        <v>1466</v>
      </c>
      <c r="L289" s="13" t="s">
        <v>1453</v>
      </c>
      <c r="M289" s="14" t="s">
        <v>320</v>
      </c>
      <c r="N289" s="32"/>
      <c r="O289" s="16"/>
      <c r="P289" s="16"/>
      <c r="Q289" s="22"/>
      <c r="R289" s="8"/>
      <c r="S289" s="8" t="s">
        <v>1473</v>
      </c>
      <c r="T289" s="8" t="s">
        <v>1474</v>
      </c>
      <c r="U289" s="8" t="s">
        <v>1475</v>
      </c>
      <c r="V289" s="19"/>
      <c r="W289" s="18"/>
      <c r="X289" s="19"/>
      <c r="Y289" s="20" t="s">
        <v>43</v>
      </c>
      <c r="Z289" s="21" t="s">
        <v>1476</v>
      </c>
      <c r="AA289" s="22" t="str">
        <f t="shared" si="1"/>
        <v>M3-NyO-18a-A-3</v>
      </c>
      <c r="AB289" s="20" t="s">
        <v>45</v>
      </c>
      <c r="AC289" s="9"/>
      <c r="AD289" s="9" t="s">
        <v>46</v>
      </c>
      <c r="AE289" s="9" t="s">
        <v>47</v>
      </c>
    </row>
    <row r="290" ht="112.5" customHeight="1">
      <c r="A290" s="9" t="s">
        <v>1443</v>
      </c>
      <c r="B290" s="8" t="s">
        <v>1444</v>
      </c>
      <c r="C290" s="9" t="s">
        <v>66</v>
      </c>
      <c r="D290" s="10" t="s">
        <v>34</v>
      </c>
      <c r="E290" s="11"/>
      <c r="F290" s="13" t="s">
        <v>1477</v>
      </c>
      <c r="G290" s="13"/>
      <c r="H290" s="12" t="s">
        <v>1478</v>
      </c>
      <c r="I290" s="11" t="s">
        <v>36</v>
      </c>
      <c r="J290" s="11" t="s">
        <v>90</v>
      </c>
      <c r="K290" s="12" t="s">
        <v>1466</v>
      </c>
      <c r="L290" s="13" t="s">
        <v>1453</v>
      </c>
      <c r="M290" s="14" t="s">
        <v>320</v>
      </c>
      <c r="N290" s="32"/>
      <c r="O290" s="16"/>
      <c r="P290" s="16"/>
      <c r="Q290" s="22"/>
      <c r="R290" s="8"/>
      <c r="S290" s="8" t="s">
        <v>1479</v>
      </c>
      <c r="T290" s="8" t="s">
        <v>1480</v>
      </c>
      <c r="U290" s="8" t="s">
        <v>1481</v>
      </c>
      <c r="V290" s="19"/>
      <c r="W290" s="18"/>
      <c r="X290" s="19"/>
      <c r="Y290" s="20" t="s">
        <v>43</v>
      </c>
      <c r="Z290" s="21" t="s">
        <v>1482</v>
      </c>
      <c r="AA290" s="22" t="str">
        <f t="shared" si="1"/>
        <v>M3-NyO-18a-A-4</v>
      </c>
      <c r="AB290" s="20" t="s">
        <v>45</v>
      </c>
      <c r="AC290" s="9"/>
      <c r="AD290" s="9" t="s">
        <v>46</v>
      </c>
      <c r="AE290" s="9" t="s">
        <v>47</v>
      </c>
    </row>
    <row r="291" ht="112.5" customHeight="1">
      <c r="A291" s="9" t="s">
        <v>1443</v>
      </c>
      <c r="B291" s="8" t="s">
        <v>1444</v>
      </c>
      <c r="C291" s="9" t="s">
        <v>66</v>
      </c>
      <c r="D291" s="10" t="s">
        <v>34</v>
      </c>
      <c r="E291" s="11"/>
      <c r="F291" s="13" t="s">
        <v>1483</v>
      </c>
      <c r="G291" s="13"/>
      <c r="H291" s="12" t="s">
        <v>1484</v>
      </c>
      <c r="I291" s="11" t="s">
        <v>36</v>
      </c>
      <c r="J291" s="11" t="s">
        <v>90</v>
      </c>
      <c r="K291" s="12" t="s">
        <v>1466</v>
      </c>
      <c r="L291" s="13" t="s">
        <v>1453</v>
      </c>
      <c r="M291" s="14" t="s">
        <v>320</v>
      </c>
      <c r="N291" s="32"/>
      <c r="O291" s="16"/>
      <c r="P291" s="16"/>
      <c r="Q291" s="22"/>
      <c r="R291" s="8"/>
      <c r="S291" s="8" t="s">
        <v>1485</v>
      </c>
      <c r="T291" s="8" t="s">
        <v>1486</v>
      </c>
      <c r="U291" s="8" t="s">
        <v>1487</v>
      </c>
      <c r="V291" s="19"/>
      <c r="W291" s="18"/>
      <c r="X291" s="19"/>
      <c r="Y291" s="20" t="s">
        <v>43</v>
      </c>
      <c r="Z291" s="21" t="s">
        <v>1488</v>
      </c>
      <c r="AA291" s="22" t="str">
        <f t="shared" si="1"/>
        <v>M3-NyO-18a-A-5</v>
      </c>
      <c r="AB291" s="20" t="s">
        <v>45</v>
      </c>
      <c r="AC291" s="9"/>
      <c r="AD291" s="9" t="s">
        <v>46</v>
      </c>
      <c r="AE291" s="9" t="s">
        <v>47</v>
      </c>
    </row>
    <row r="292" ht="112.5" customHeight="1">
      <c r="A292" s="9" t="s">
        <v>1489</v>
      </c>
      <c r="B292" s="78" t="s">
        <v>1490</v>
      </c>
      <c r="C292" s="9" t="s">
        <v>33</v>
      </c>
      <c r="D292" s="10" t="s">
        <v>34</v>
      </c>
      <c r="E292" s="11"/>
      <c r="F292" s="8" t="s">
        <v>1491</v>
      </c>
      <c r="G292" s="8"/>
      <c r="H292" s="8"/>
      <c r="I292" s="11" t="s">
        <v>36</v>
      </c>
      <c r="J292" s="20" t="s">
        <v>307</v>
      </c>
      <c r="K292" s="12" t="s">
        <v>1492</v>
      </c>
      <c r="L292" s="12" t="s">
        <v>1493</v>
      </c>
      <c r="M292" s="20" t="s">
        <v>40</v>
      </c>
      <c r="N292" s="8" t="s">
        <v>1494</v>
      </c>
      <c r="O292" s="8" t="s">
        <v>1495</v>
      </c>
      <c r="P292" s="18"/>
      <c r="Q292" s="22"/>
      <c r="R292" s="18"/>
      <c r="S292" s="18"/>
      <c r="T292" s="18"/>
      <c r="U292" s="18"/>
      <c r="V292" s="18"/>
      <c r="W292" s="18"/>
      <c r="X292" s="22"/>
      <c r="Y292" s="20" t="s">
        <v>43</v>
      </c>
      <c r="Z292" s="21" t="s">
        <v>1496</v>
      </c>
      <c r="AA292" s="22" t="str">
        <f t="shared" si="1"/>
        <v>M3-NyO-18b-I-1</v>
      </c>
      <c r="AB292" s="20" t="s">
        <v>45</v>
      </c>
      <c r="AC292" s="24"/>
      <c r="AD292" s="9" t="s">
        <v>46</v>
      </c>
      <c r="AE292" s="9" t="s">
        <v>47</v>
      </c>
    </row>
    <row r="293" ht="112.5" customHeight="1">
      <c r="A293" s="9" t="s">
        <v>1489</v>
      </c>
      <c r="B293" s="78" t="s">
        <v>1490</v>
      </c>
      <c r="C293" s="9" t="s">
        <v>48</v>
      </c>
      <c r="D293" s="10" t="s">
        <v>34</v>
      </c>
      <c r="E293" s="11"/>
      <c r="F293" s="13" t="s">
        <v>1497</v>
      </c>
      <c r="G293" s="13"/>
      <c r="H293" s="12"/>
      <c r="I293" s="20" t="s">
        <v>36</v>
      </c>
      <c r="J293" s="20" t="s">
        <v>50</v>
      </c>
      <c r="K293" s="13" t="s">
        <v>1498</v>
      </c>
      <c r="L293" s="13" t="s">
        <v>1499</v>
      </c>
      <c r="M293" s="14" t="s">
        <v>40</v>
      </c>
      <c r="N293" s="8" t="s">
        <v>1494</v>
      </c>
      <c r="O293" s="15" t="s">
        <v>1500</v>
      </c>
      <c r="P293" s="16"/>
      <c r="Q293" s="17"/>
      <c r="R293" s="18"/>
      <c r="S293" s="18"/>
      <c r="T293" s="18"/>
      <c r="U293" s="18"/>
      <c r="V293" s="18"/>
      <c r="W293" s="18"/>
      <c r="X293" s="19"/>
      <c r="Y293" s="20" t="s">
        <v>43</v>
      </c>
      <c r="Z293" s="21" t="s">
        <v>1501</v>
      </c>
      <c r="AA293" s="22" t="str">
        <f t="shared" si="1"/>
        <v>M3-NyO-18b-E-1</v>
      </c>
      <c r="AB293" s="20" t="s">
        <v>45</v>
      </c>
      <c r="AC293" s="9"/>
      <c r="AD293" s="9" t="s">
        <v>46</v>
      </c>
      <c r="AE293" s="9" t="s">
        <v>47</v>
      </c>
    </row>
    <row r="294" ht="112.5" customHeight="1">
      <c r="A294" s="9" t="s">
        <v>1489</v>
      </c>
      <c r="B294" s="78" t="s">
        <v>1490</v>
      </c>
      <c r="C294" s="9" t="s">
        <v>48</v>
      </c>
      <c r="D294" s="10" t="s">
        <v>34</v>
      </c>
      <c r="E294" s="11"/>
      <c r="F294" s="13" t="s">
        <v>1502</v>
      </c>
      <c r="G294" s="13"/>
      <c r="H294" s="12"/>
      <c r="I294" s="20" t="s">
        <v>36</v>
      </c>
      <c r="J294" s="20" t="s">
        <v>50</v>
      </c>
      <c r="K294" s="13" t="s">
        <v>1498</v>
      </c>
      <c r="L294" s="13" t="s">
        <v>1503</v>
      </c>
      <c r="M294" s="14" t="s">
        <v>40</v>
      </c>
      <c r="N294" s="8" t="s">
        <v>1494</v>
      </c>
      <c r="O294" s="15" t="s">
        <v>1500</v>
      </c>
      <c r="P294" s="16"/>
      <c r="Q294" s="17"/>
      <c r="R294" s="18"/>
      <c r="S294" s="18"/>
      <c r="T294" s="18"/>
      <c r="U294" s="18"/>
      <c r="V294" s="18"/>
      <c r="W294" s="18"/>
      <c r="X294" s="19"/>
      <c r="Y294" s="20" t="s">
        <v>43</v>
      </c>
      <c r="Z294" s="21" t="s">
        <v>1504</v>
      </c>
      <c r="AA294" s="22" t="str">
        <f t="shared" si="1"/>
        <v>M3-NyO-18b-E-2</v>
      </c>
      <c r="AB294" s="20" t="s">
        <v>45</v>
      </c>
      <c r="AC294" s="9"/>
      <c r="AD294" s="9" t="s">
        <v>46</v>
      </c>
      <c r="AE294" s="9" t="s">
        <v>47</v>
      </c>
    </row>
    <row r="295" ht="112.5" customHeight="1">
      <c r="A295" s="9" t="s">
        <v>1505</v>
      </c>
      <c r="B295" s="78" t="s">
        <v>1506</v>
      </c>
      <c r="C295" s="9" t="s">
        <v>33</v>
      </c>
      <c r="D295" s="10" t="s">
        <v>34</v>
      </c>
      <c r="E295" s="11"/>
      <c r="F295" s="13" t="s">
        <v>1507</v>
      </c>
      <c r="G295" s="13"/>
      <c r="H295" s="44"/>
      <c r="I295" s="14" t="s">
        <v>36</v>
      </c>
      <c r="J295" s="14" t="s">
        <v>37</v>
      </c>
      <c r="K295" s="43" t="s">
        <v>1508</v>
      </c>
      <c r="L295" s="43" t="s">
        <v>1509</v>
      </c>
      <c r="M295" s="14" t="s">
        <v>40</v>
      </c>
      <c r="N295" s="15" t="s">
        <v>1510</v>
      </c>
      <c r="O295" s="8" t="s">
        <v>1511</v>
      </c>
      <c r="P295" s="16"/>
      <c r="Q295" s="17"/>
      <c r="R295" s="18"/>
      <c r="S295" s="18"/>
      <c r="T295" s="18"/>
      <c r="U295" s="18"/>
      <c r="V295" s="18"/>
      <c r="W295" s="18"/>
      <c r="X295" s="19"/>
      <c r="Y295" s="20" t="s">
        <v>43</v>
      </c>
      <c r="Z295" s="21" t="s">
        <v>1512</v>
      </c>
      <c r="AA295" s="22" t="str">
        <f t="shared" si="1"/>
        <v>M3-NyO-19a-I-1</v>
      </c>
      <c r="AB295" s="20" t="s">
        <v>45</v>
      </c>
      <c r="AC295" s="9"/>
      <c r="AD295" s="9" t="s">
        <v>46</v>
      </c>
      <c r="AE295" s="9" t="s">
        <v>47</v>
      </c>
    </row>
    <row r="296" ht="112.5" customHeight="1">
      <c r="A296" s="9" t="s">
        <v>1505</v>
      </c>
      <c r="B296" s="78" t="s">
        <v>1506</v>
      </c>
      <c r="C296" s="9" t="s">
        <v>48</v>
      </c>
      <c r="D296" s="10" t="s">
        <v>34</v>
      </c>
      <c r="E296" s="11"/>
      <c r="F296" s="13" t="s">
        <v>1513</v>
      </c>
      <c r="G296" s="13"/>
      <c r="H296" s="12"/>
      <c r="I296" s="11" t="s">
        <v>36</v>
      </c>
      <c r="J296" s="11" t="s">
        <v>307</v>
      </c>
      <c r="K296" s="13" t="s">
        <v>1514</v>
      </c>
      <c r="L296" s="12"/>
      <c r="M296" s="14" t="s">
        <v>40</v>
      </c>
      <c r="N296" s="15" t="s">
        <v>1510</v>
      </c>
      <c r="O296" s="8" t="s">
        <v>1515</v>
      </c>
      <c r="P296" s="18" t="s">
        <v>1516</v>
      </c>
      <c r="Q296" s="17"/>
      <c r="R296" s="18"/>
      <c r="S296" s="18"/>
      <c r="T296" s="18"/>
      <c r="U296" s="18"/>
      <c r="V296" s="18"/>
      <c r="W296" s="18"/>
      <c r="X296" s="19"/>
      <c r="Y296" s="20" t="s">
        <v>43</v>
      </c>
      <c r="Z296" s="21" t="s">
        <v>1517</v>
      </c>
      <c r="AA296" s="22" t="str">
        <f t="shared" si="1"/>
        <v>M3-NyO-19a-E-1</v>
      </c>
      <c r="AB296" s="20" t="s">
        <v>45</v>
      </c>
      <c r="AC296" s="9"/>
      <c r="AD296" s="9" t="s">
        <v>46</v>
      </c>
      <c r="AE296" s="9" t="s">
        <v>47</v>
      </c>
    </row>
    <row r="297" ht="112.5" customHeight="1">
      <c r="A297" s="9" t="s">
        <v>1505</v>
      </c>
      <c r="B297" s="78" t="s">
        <v>1506</v>
      </c>
      <c r="C297" s="9" t="s">
        <v>48</v>
      </c>
      <c r="D297" s="10" t="s">
        <v>34</v>
      </c>
      <c r="E297" s="11"/>
      <c r="F297" s="13" t="s">
        <v>1518</v>
      </c>
      <c r="G297" s="13"/>
      <c r="H297" s="12"/>
      <c r="I297" s="11" t="s">
        <v>36</v>
      </c>
      <c r="J297" s="11" t="s">
        <v>307</v>
      </c>
      <c r="K297" s="13" t="s">
        <v>1519</v>
      </c>
      <c r="L297" s="13" t="s">
        <v>1137</v>
      </c>
      <c r="M297" s="14" t="s">
        <v>40</v>
      </c>
      <c r="N297" s="15" t="s">
        <v>1510</v>
      </c>
      <c r="O297" s="8" t="s">
        <v>1520</v>
      </c>
      <c r="P297" s="16"/>
      <c r="Q297" s="17"/>
      <c r="R297" s="18"/>
      <c r="S297" s="18"/>
      <c r="T297" s="18"/>
      <c r="U297" s="18"/>
      <c r="V297" s="18"/>
      <c r="W297" s="18"/>
      <c r="X297" s="19"/>
      <c r="Y297" s="20" t="s">
        <v>43</v>
      </c>
      <c r="Z297" s="21" t="s">
        <v>1521</v>
      </c>
      <c r="AA297" s="22" t="str">
        <f t="shared" si="1"/>
        <v>M3-NyO-19a-E-2</v>
      </c>
      <c r="AB297" s="20" t="s">
        <v>45</v>
      </c>
      <c r="AC297" s="9"/>
      <c r="AD297" s="9" t="s">
        <v>46</v>
      </c>
      <c r="AE297" s="9" t="s">
        <v>47</v>
      </c>
    </row>
    <row r="298" ht="112.5" customHeight="1">
      <c r="A298" s="9" t="s">
        <v>1505</v>
      </c>
      <c r="B298" s="78" t="s">
        <v>1506</v>
      </c>
      <c r="C298" s="9" t="s">
        <v>66</v>
      </c>
      <c r="D298" s="10" t="s">
        <v>34</v>
      </c>
      <c r="E298" s="11"/>
      <c r="F298" s="13" t="s">
        <v>1522</v>
      </c>
      <c r="G298" s="13"/>
      <c r="H298" s="12"/>
      <c r="I298" s="11" t="s">
        <v>36</v>
      </c>
      <c r="J298" s="11" t="s">
        <v>307</v>
      </c>
      <c r="K298" s="13" t="s">
        <v>1519</v>
      </c>
      <c r="L298" s="13" t="s">
        <v>1137</v>
      </c>
      <c r="M298" s="11" t="s">
        <v>40</v>
      </c>
      <c r="N298" s="8" t="s">
        <v>1510</v>
      </c>
      <c r="O298" s="8" t="s">
        <v>1520</v>
      </c>
      <c r="P298" s="18"/>
      <c r="Q298" s="17"/>
      <c r="R298" s="18"/>
      <c r="S298" s="18"/>
      <c r="T298" s="18"/>
      <c r="U298" s="18"/>
      <c r="V298" s="18"/>
      <c r="W298" s="18"/>
      <c r="X298" s="19"/>
      <c r="Y298" s="20" t="s">
        <v>43</v>
      </c>
      <c r="Z298" s="21" t="s">
        <v>1523</v>
      </c>
      <c r="AA298" s="22" t="str">
        <f t="shared" si="1"/>
        <v>M3-NyO-19a-A-1</v>
      </c>
      <c r="AB298" s="20" t="s">
        <v>45</v>
      </c>
      <c r="AC298" s="9"/>
      <c r="AD298" s="9" t="s">
        <v>46</v>
      </c>
      <c r="AE298" s="9" t="s">
        <v>47</v>
      </c>
    </row>
    <row r="299" ht="112.5" customHeight="1">
      <c r="A299" s="9" t="s">
        <v>1505</v>
      </c>
      <c r="B299" s="78" t="s">
        <v>1506</v>
      </c>
      <c r="C299" s="9" t="s">
        <v>66</v>
      </c>
      <c r="D299" s="10" t="s">
        <v>34</v>
      </c>
      <c r="E299" s="11"/>
      <c r="F299" s="13" t="s">
        <v>1524</v>
      </c>
      <c r="G299" s="13"/>
      <c r="H299" s="12"/>
      <c r="I299" s="11" t="s">
        <v>36</v>
      </c>
      <c r="J299" s="11" t="s">
        <v>307</v>
      </c>
      <c r="K299" s="13" t="s">
        <v>1514</v>
      </c>
      <c r="L299" s="12"/>
      <c r="M299" s="11" t="s">
        <v>40</v>
      </c>
      <c r="N299" s="8" t="s">
        <v>1510</v>
      </c>
      <c r="O299" s="8" t="s">
        <v>1515</v>
      </c>
      <c r="P299" s="18" t="s">
        <v>1516</v>
      </c>
      <c r="Q299" s="17"/>
      <c r="R299" s="18"/>
      <c r="S299" s="18"/>
      <c r="T299" s="18"/>
      <c r="U299" s="18"/>
      <c r="V299" s="18"/>
      <c r="W299" s="18"/>
      <c r="X299" s="19"/>
      <c r="Y299" s="20" t="s">
        <v>43</v>
      </c>
      <c r="Z299" s="21" t="s">
        <v>1525</v>
      </c>
      <c r="AA299" s="22" t="str">
        <f t="shared" si="1"/>
        <v>M3-NyO-19a-A-2</v>
      </c>
      <c r="AB299" s="20" t="s">
        <v>45</v>
      </c>
      <c r="AC299" s="9"/>
      <c r="AD299" s="9" t="s">
        <v>46</v>
      </c>
      <c r="AE299" s="9" t="s">
        <v>47</v>
      </c>
    </row>
    <row r="300" ht="112.5" customHeight="1">
      <c r="A300" s="9" t="s">
        <v>1505</v>
      </c>
      <c r="B300" s="78" t="s">
        <v>1506</v>
      </c>
      <c r="C300" s="9" t="s">
        <v>66</v>
      </c>
      <c r="D300" s="10" t="s">
        <v>34</v>
      </c>
      <c r="E300" s="11"/>
      <c r="F300" s="13" t="s">
        <v>1526</v>
      </c>
      <c r="G300" s="13"/>
      <c r="H300" s="12"/>
      <c r="I300" s="11" t="s">
        <v>36</v>
      </c>
      <c r="J300" s="11" t="s">
        <v>307</v>
      </c>
      <c r="K300" s="13" t="s">
        <v>1519</v>
      </c>
      <c r="L300" s="13" t="s">
        <v>1137</v>
      </c>
      <c r="M300" s="11" t="s">
        <v>40</v>
      </c>
      <c r="N300" s="8" t="s">
        <v>1510</v>
      </c>
      <c r="O300" s="8" t="s">
        <v>1520</v>
      </c>
      <c r="P300" s="18"/>
      <c r="Q300" s="17"/>
      <c r="R300" s="18"/>
      <c r="S300" s="18"/>
      <c r="T300" s="18"/>
      <c r="U300" s="18"/>
      <c r="V300" s="18"/>
      <c r="W300" s="18"/>
      <c r="X300" s="19"/>
      <c r="Y300" s="20" t="s">
        <v>43</v>
      </c>
      <c r="Z300" s="21" t="s">
        <v>1527</v>
      </c>
      <c r="AA300" s="22" t="str">
        <f t="shared" si="1"/>
        <v>M3-NyO-19a-A-3</v>
      </c>
      <c r="AB300" s="20" t="s">
        <v>45</v>
      </c>
      <c r="AC300" s="9"/>
      <c r="AD300" s="9" t="s">
        <v>46</v>
      </c>
      <c r="AE300" s="9" t="s">
        <v>47</v>
      </c>
    </row>
    <row r="301" ht="112.5" customHeight="1">
      <c r="A301" s="9" t="s">
        <v>1505</v>
      </c>
      <c r="B301" s="78" t="s">
        <v>1506</v>
      </c>
      <c r="C301" s="9" t="s">
        <v>66</v>
      </c>
      <c r="D301" s="10" t="s">
        <v>34</v>
      </c>
      <c r="E301" s="11"/>
      <c r="F301" s="13" t="s">
        <v>1528</v>
      </c>
      <c r="G301" s="13"/>
      <c r="H301" s="12"/>
      <c r="I301" s="11" t="s">
        <v>36</v>
      </c>
      <c r="J301" s="11" t="s">
        <v>307</v>
      </c>
      <c r="K301" s="13" t="s">
        <v>1514</v>
      </c>
      <c r="L301" s="12"/>
      <c r="M301" s="11" t="s">
        <v>40</v>
      </c>
      <c r="N301" s="8" t="s">
        <v>1510</v>
      </c>
      <c r="O301" s="8" t="s">
        <v>1515</v>
      </c>
      <c r="P301" s="18" t="s">
        <v>1516</v>
      </c>
      <c r="Q301" s="17"/>
      <c r="R301" s="18"/>
      <c r="S301" s="18"/>
      <c r="T301" s="18"/>
      <c r="U301" s="18"/>
      <c r="V301" s="18"/>
      <c r="W301" s="18"/>
      <c r="X301" s="19"/>
      <c r="Y301" s="20" t="s">
        <v>43</v>
      </c>
      <c r="Z301" s="21" t="s">
        <v>1529</v>
      </c>
      <c r="AA301" s="22" t="str">
        <f t="shared" si="1"/>
        <v>M3-NyO-19a-A-4</v>
      </c>
      <c r="AB301" s="20" t="s">
        <v>45</v>
      </c>
      <c r="AC301" s="9"/>
      <c r="AD301" s="9" t="s">
        <v>46</v>
      </c>
      <c r="AE301" s="9" t="s">
        <v>47</v>
      </c>
    </row>
    <row r="302" ht="112.5" customHeight="1">
      <c r="A302" s="9" t="s">
        <v>1505</v>
      </c>
      <c r="B302" s="78" t="s">
        <v>1506</v>
      </c>
      <c r="C302" s="9" t="s">
        <v>66</v>
      </c>
      <c r="D302" s="10" t="s">
        <v>34</v>
      </c>
      <c r="E302" s="11"/>
      <c r="F302" s="13" t="s">
        <v>1530</v>
      </c>
      <c r="G302" s="13"/>
      <c r="H302" s="19"/>
      <c r="I302" s="22" t="s">
        <v>36</v>
      </c>
      <c r="J302" s="22" t="s">
        <v>307</v>
      </c>
      <c r="K302" s="13" t="s">
        <v>1519</v>
      </c>
      <c r="L302" s="13" t="s">
        <v>1531</v>
      </c>
      <c r="M302" s="22" t="s">
        <v>40</v>
      </c>
      <c r="N302" s="8" t="s">
        <v>1510</v>
      </c>
      <c r="O302" s="8" t="s">
        <v>1520</v>
      </c>
      <c r="P302" s="18"/>
      <c r="Q302" s="17"/>
      <c r="R302" s="18"/>
      <c r="S302" s="18"/>
      <c r="T302" s="18"/>
      <c r="U302" s="18"/>
      <c r="V302" s="18"/>
      <c r="W302" s="18"/>
      <c r="X302" s="19"/>
      <c r="Y302" s="20" t="s">
        <v>43</v>
      </c>
      <c r="Z302" s="21" t="s">
        <v>1532</v>
      </c>
      <c r="AA302" s="22" t="str">
        <f t="shared" si="1"/>
        <v>M3-NyO-19a-A-5</v>
      </c>
      <c r="AB302" s="20" t="s">
        <v>45</v>
      </c>
      <c r="AC302" s="9"/>
      <c r="AD302" s="9" t="s">
        <v>46</v>
      </c>
      <c r="AE302" s="9" t="s">
        <v>47</v>
      </c>
    </row>
    <row r="303" ht="112.5" customHeight="1">
      <c r="A303" s="9" t="s">
        <v>1505</v>
      </c>
      <c r="B303" s="78" t="s">
        <v>1506</v>
      </c>
      <c r="C303" s="9" t="s">
        <v>66</v>
      </c>
      <c r="D303" s="10" t="s">
        <v>34</v>
      </c>
      <c r="E303" s="11"/>
      <c r="F303" s="13" t="s">
        <v>1533</v>
      </c>
      <c r="G303" s="13"/>
      <c r="H303" s="19"/>
      <c r="I303" s="22" t="s">
        <v>36</v>
      </c>
      <c r="J303" s="22" t="s">
        <v>307</v>
      </c>
      <c r="K303" s="13" t="s">
        <v>1514</v>
      </c>
      <c r="L303" s="19"/>
      <c r="M303" s="22" t="s">
        <v>40</v>
      </c>
      <c r="N303" s="8" t="s">
        <v>1510</v>
      </c>
      <c r="O303" s="8" t="s">
        <v>1515</v>
      </c>
      <c r="P303" s="18" t="s">
        <v>1516</v>
      </c>
      <c r="Q303" s="17"/>
      <c r="R303" s="18"/>
      <c r="S303" s="18"/>
      <c r="T303" s="18"/>
      <c r="U303" s="18"/>
      <c r="V303" s="18"/>
      <c r="W303" s="18"/>
      <c r="X303" s="19"/>
      <c r="Y303" s="20" t="s">
        <v>43</v>
      </c>
      <c r="Z303" s="21" t="s">
        <v>1534</v>
      </c>
      <c r="AA303" s="22" t="str">
        <f t="shared" si="1"/>
        <v>M3-NyO-19a-A-6</v>
      </c>
      <c r="AB303" s="20" t="s">
        <v>45</v>
      </c>
      <c r="AC303" s="9"/>
      <c r="AD303" s="9" t="s">
        <v>46</v>
      </c>
      <c r="AE303" s="9" t="s">
        <v>47</v>
      </c>
    </row>
    <row r="304" ht="112.5" customHeight="1">
      <c r="A304" s="9" t="s">
        <v>1535</v>
      </c>
      <c r="B304" s="8" t="s">
        <v>1536</v>
      </c>
      <c r="C304" s="9" t="s">
        <v>33</v>
      </c>
      <c r="D304" s="9" t="s">
        <v>34</v>
      </c>
      <c r="E304" s="11"/>
      <c r="F304" s="13" t="s">
        <v>1537</v>
      </c>
      <c r="G304" s="13"/>
      <c r="H304" s="12"/>
      <c r="I304" s="11" t="s">
        <v>36</v>
      </c>
      <c r="J304" s="11" t="s">
        <v>307</v>
      </c>
      <c r="K304" s="13" t="s">
        <v>1538</v>
      </c>
      <c r="L304" s="13" t="s">
        <v>1539</v>
      </c>
      <c r="M304" s="11" t="s">
        <v>40</v>
      </c>
      <c r="N304" s="27" t="s">
        <v>1540</v>
      </c>
      <c r="O304" s="8" t="s">
        <v>1541</v>
      </c>
      <c r="P304" s="18"/>
      <c r="Q304" s="22"/>
      <c r="R304" s="18"/>
      <c r="S304" s="18"/>
      <c r="T304" s="18"/>
      <c r="U304" s="18"/>
      <c r="V304" s="18"/>
      <c r="W304" s="18"/>
      <c r="X304" s="22"/>
      <c r="Y304" s="20" t="s">
        <v>43</v>
      </c>
      <c r="Z304" s="21" t="s">
        <v>1542</v>
      </c>
      <c r="AA304" s="22" t="str">
        <f t="shared" si="1"/>
        <v>M3-NyO-19b-I-1</v>
      </c>
      <c r="AB304" s="20" t="s">
        <v>45</v>
      </c>
      <c r="AC304" s="24"/>
      <c r="AD304" s="9" t="s">
        <v>46</v>
      </c>
      <c r="AE304" s="9" t="s">
        <v>47</v>
      </c>
    </row>
    <row r="305" ht="112.5" customHeight="1">
      <c r="A305" s="9" t="s">
        <v>1535</v>
      </c>
      <c r="B305" s="8" t="s">
        <v>1536</v>
      </c>
      <c r="C305" s="9" t="s">
        <v>48</v>
      </c>
      <c r="D305" s="10" t="s">
        <v>34</v>
      </c>
      <c r="E305" s="11"/>
      <c r="F305" s="13" t="s">
        <v>1543</v>
      </c>
      <c r="G305" s="13"/>
      <c r="H305" s="12"/>
      <c r="I305" s="11" t="s">
        <v>36</v>
      </c>
      <c r="J305" s="11" t="s">
        <v>90</v>
      </c>
      <c r="K305" s="13" t="s">
        <v>1544</v>
      </c>
      <c r="L305" s="13" t="s">
        <v>1545</v>
      </c>
      <c r="M305" s="14" t="s">
        <v>40</v>
      </c>
      <c r="N305" s="32" t="s">
        <v>1540</v>
      </c>
      <c r="O305" s="15" t="s">
        <v>1546</v>
      </c>
      <c r="P305" s="16"/>
      <c r="Q305" s="17"/>
      <c r="R305" s="27"/>
      <c r="S305" s="27"/>
      <c r="T305" s="27"/>
      <c r="U305" s="27"/>
      <c r="V305" s="27"/>
      <c r="W305" s="27"/>
      <c r="X305" s="13"/>
      <c r="Y305" s="20" t="s">
        <v>43</v>
      </c>
      <c r="Z305" s="21" t="s">
        <v>1547</v>
      </c>
      <c r="AA305" s="22" t="str">
        <f t="shared" si="1"/>
        <v>M3-NyO-19b-E-1</v>
      </c>
      <c r="AB305" s="20" t="s">
        <v>45</v>
      </c>
      <c r="AC305" s="9"/>
      <c r="AD305" s="9" t="s">
        <v>46</v>
      </c>
      <c r="AE305" s="9" t="s">
        <v>47</v>
      </c>
    </row>
    <row r="306" ht="112.5" customHeight="1">
      <c r="A306" s="9" t="s">
        <v>1535</v>
      </c>
      <c r="B306" s="8" t="s">
        <v>1536</v>
      </c>
      <c r="C306" s="9" t="s">
        <v>66</v>
      </c>
      <c r="D306" s="10" t="s">
        <v>34</v>
      </c>
      <c r="E306" s="11"/>
      <c r="F306" s="13" t="s">
        <v>1548</v>
      </c>
      <c r="G306" s="13"/>
      <c r="H306" s="12"/>
      <c r="I306" s="11" t="s">
        <v>36</v>
      </c>
      <c r="J306" s="11" t="s">
        <v>90</v>
      </c>
      <c r="K306" s="13" t="s">
        <v>1549</v>
      </c>
      <c r="L306" s="13" t="s">
        <v>1550</v>
      </c>
      <c r="M306" s="14" t="s">
        <v>40</v>
      </c>
      <c r="N306" s="32" t="s">
        <v>1540</v>
      </c>
      <c r="O306" s="8" t="s">
        <v>1551</v>
      </c>
      <c r="P306" s="18"/>
      <c r="Q306" s="22"/>
      <c r="R306" s="8"/>
      <c r="S306" s="8"/>
      <c r="T306" s="8"/>
      <c r="U306" s="8"/>
      <c r="V306" s="8"/>
      <c r="W306" s="18"/>
      <c r="X306" s="13"/>
      <c r="Y306" s="20" t="s">
        <v>43</v>
      </c>
      <c r="Z306" s="21" t="s">
        <v>1552</v>
      </c>
      <c r="AA306" s="22" t="str">
        <f t="shared" si="1"/>
        <v>M3-NyO-19b-A-1</v>
      </c>
      <c r="AB306" s="20" t="s">
        <v>45</v>
      </c>
      <c r="AC306" s="9"/>
      <c r="AD306" s="9" t="s">
        <v>46</v>
      </c>
      <c r="AE306" s="9" t="s">
        <v>47</v>
      </c>
    </row>
    <row r="307" ht="112.5" customHeight="1">
      <c r="A307" s="9" t="s">
        <v>1535</v>
      </c>
      <c r="B307" s="8" t="s">
        <v>1536</v>
      </c>
      <c r="C307" s="9" t="s">
        <v>66</v>
      </c>
      <c r="D307" s="10" t="s">
        <v>34</v>
      </c>
      <c r="E307" s="11"/>
      <c r="F307" s="13" t="s">
        <v>1553</v>
      </c>
      <c r="G307" s="13"/>
      <c r="H307" s="12"/>
      <c r="I307" s="11" t="s">
        <v>36</v>
      </c>
      <c r="J307" s="11" t="s">
        <v>90</v>
      </c>
      <c r="K307" s="13" t="s">
        <v>1554</v>
      </c>
      <c r="L307" s="13" t="s">
        <v>1550</v>
      </c>
      <c r="M307" s="14" t="s">
        <v>40</v>
      </c>
      <c r="N307" s="32" t="s">
        <v>1540</v>
      </c>
      <c r="O307" s="8" t="s">
        <v>1555</v>
      </c>
      <c r="P307" s="18"/>
      <c r="Q307" s="22"/>
      <c r="R307" s="27"/>
      <c r="S307" s="27"/>
      <c r="T307" s="27"/>
      <c r="U307" s="27"/>
      <c r="V307" s="27"/>
      <c r="W307" s="27"/>
      <c r="X307" s="13"/>
      <c r="Y307" s="20" t="s">
        <v>43</v>
      </c>
      <c r="Z307" s="21" t="s">
        <v>1556</v>
      </c>
      <c r="AA307" s="22" t="str">
        <f t="shared" si="1"/>
        <v>M3-NyO-19b-A-2</v>
      </c>
      <c r="AB307" s="20" t="s">
        <v>45</v>
      </c>
      <c r="AC307" s="9"/>
      <c r="AD307" s="9" t="s">
        <v>46</v>
      </c>
      <c r="AE307" s="9" t="s">
        <v>47</v>
      </c>
    </row>
    <row r="308" ht="112.5" customHeight="1">
      <c r="A308" s="9" t="s">
        <v>1535</v>
      </c>
      <c r="B308" s="8" t="s">
        <v>1536</v>
      </c>
      <c r="C308" s="9" t="s">
        <v>66</v>
      </c>
      <c r="D308" s="10" t="s">
        <v>34</v>
      </c>
      <c r="E308" s="11"/>
      <c r="F308" s="13" t="s">
        <v>1557</v>
      </c>
      <c r="G308" s="13"/>
      <c r="H308" s="12" t="s">
        <v>1558</v>
      </c>
      <c r="I308" s="11" t="s">
        <v>36</v>
      </c>
      <c r="J308" s="11" t="s">
        <v>90</v>
      </c>
      <c r="K308" s="13" t="s">
        <v>1559</v>
      </c>
      <c r="L308" s="13" t="s">
        <v>1550</v>
      </c>
      <c r="M308" s="14" t="s">
        <v>40</v>
      </c>
      <c r="N308" s="15" t="s">
        <v>1560</v>
      </c>
      <c r="O308" s="8" t="s">
        <v>1561</v>
      </c>
      <c r="P308" s="16"/>
      <c r="Q308" s="17"/>
      <c r="R308" s="27"/>
      <c r="S308" s="27"/>
      <c r="T308" s="27"/>
      <c r="U308" s="27"/>
      <c r="V308" s="8"/>
      <c r="W308" s="18"/>
      <c r="X308" s="22"/>
      <c r="Y308" s="20" t="s">
        <v>43</v>
      </c>
      <c r="Z308" s="21" t="s">
        <v>1562</v>
      </c>
      <c r="AA308" s="22" t="str">
        <f t="shared" si="1"/>
        <v>M3-NyO-19b-A-3</v>
      </c>
      <c r="AB308" s="20" t="s">
        <v>45</v>
      </c>
      <c r="AC308" s="9"/>
      <c r="AD308" s="9" t="s">
        <v>46</v>
      </c>
      <c r="AE308" s="9" t="s">
        <v>47</v>
      </c>
    </row>
    <row r="309" ht="112.5" customHeight="1">
      <c r="A309" s="9" t="s">
        <v>1535</v>
      </c>
      <c r="B309" s="8" t="s">
        <v>1536</v>
      </c>
      <c r="C309" s="9" t="s">
        <v>66</v>
      </c>
      <c r="D309" s="10" t="s">
        <v>34</v>
      </c>
      <c r="E309" s="11"/>
      <c r="F309" s="13" t="s">
        <v>1563</v>
      </c>
      <c r="G309" s="13"/>
      <c r="H309" s="12" t="s">
        <v>1564</v>
      </c>
      <c r="I309" s="11" t="s">
        <v>36</v>
      </c>
      <c r="J309" s="11" t="s">
        <v>90</v>
      </c>
      <c r="K309" s="13" t="s">
        <v>1565</v>
      </c>
      <c r="L309" s="13" t="s">
        <v>1550</v>
      </c>
      <c r="M309" s="14" t="s">
        <v>40</v>
      </c>
      <c r="N309" s="15" t="s">
        <v>1560</v>
      </c>
      <c r="O309" s="8" t="s">
        <v>1566</v>
      </c>
      <c r="P309" s="16"/>
      <c r="Q309" s="17"/>
      <c r="R309" s="27"/>
      <c r="S309" s="27"/>
      <c r="T309" s="27"/>
      <c r="U309" s="27"/>
      <c r="V309" s="8"/>
      <c r="W309" s="8"/>
      <c r="X309" s="22"/>
      <c r="Y309" s="20" t="s">
        <v>43</v>
      </c>
      <c r="Z309" s="21" t="s">
        <v>1567</v>
      </c>
      <c r="AA309" s="22" t="str">
        <f t="shared" si="1"/>
        <v>M3-NyO-19b-A-4</v>
      </c>
      <c r="AB309" s="20" t="s">
        <v>45</v>
      </c>
      <c r="AC309" s="9"/>
      <c r="AD309" s="9" t="s">
        <v>46</v>
      </c>
      <c r="AE309" s="9" t="s">
        <v>47</v>
      </c>
    </row>
    <row r="310" ht="112.5" customHeight="1">
      <c r="A310" s="9" t="s">
        <v>1535</v>
      </c>
      <c r="B310" s="8" t="s">
        <v>1536</v>
      </c>
      <c r="C310" s="9" t="s">
        <v>66</v>
      </c>
      <c r="D310" s="10" t="s">
        <v>34</v>
      </c>
      <c r="E310" s="11"/>
      <c r="F310" s="13" t="s">
        <v>1568</v>
      </c>
      <c r="G310" s="13"/>
      <c r="H310" s="12" t="s">
        <v>1569</v>
      </c>
      <c r="I310" s="11" t="s">
        <v>36</v>
      </c>
      <c r="J310" s="11" t="s">
        <v>90</v>
      </c>
      <c r="K310" s="13" t="s">
        <v>1570</v>
      </c>
      <c r="L310" s="13" t="s">
        <v>1550</v>
      </c>
      <c r="M310" s="14" t="s">
        <v>40</v>
      </c>
      <c r="N310" s="15" t="s">
        <v>1560</v>
      </c>
      <c r="O310" s="8" t="s">
        <v>1571</v>
      </c>
      <c r="P310" s="16"/>
      <c r="Q310" s="17"/>
      <c r="R310" s="27"/>
      <c r="S310" s="27"/>
      <c r="T310" s="27"/>
      <c r="U310" s="27"/>
      <c r="V310" s="8"/>
      <c r="W310" s="8"/>
      <c r="X310" s="22"/>
      <c r="Y310" s="20" t="s">
        <v>43</v>
      </c>
      <c r="Z310" s="21" t="s">
        <v>1572</v>
      </c>
      <c r="AA310" s="22" t="str">
        <f t="shared" si="1"/>
        <v>M3-NyO-19b-A-5</v>
      </c>
      <c r="AB310" s="20" t="s">
        <v>45</v>
      </c>
      <c r="AC310" s="9"/>
      <c r="AD310" s="9" t="s">
        <v>46</v>
      </c>
      <c r="AE310" s="9" t="s">
        <v>47</v>
      </c>
    </row>
    <row r="311" ht="112.5" customHeight="1">
      <c r="A311" s="9" t="s">
        <v>1573</v>
      </c>
      <c r="B311" s="8" t="s">
        <v>1574</v>
      </c>
      <c r="C311" s="9" t="s">
        <v>33</v>
      </c>
      <c r="D311" s="10" t="s">
        <v>34</v>
      </c>
      <c r="E311" s="11"/>
      <c r="F311" s="12" t="s">
        <v>1575</v>
      </c>
      <c r="G311" s="12"/>
      <c r="H311" s="12" t="s">
        <v>1576</v>
      </c>
      <c r="I311" s="11" t="s">
        <v>36</v>
      </c>
      <c r="J311" s="11" t="s">
        <v>1577</v>
      </c>
      <c r="K311" s="13" t="s">
        <v>1578</v>
      </c>
      <c r="L311" s="13" t="s">
        <v>1579</v>
      </c>
      <c r="M311" s="14" t="s">
        <v>40</v>
      </c>
      <c r="N311" s="12" t="s">
        <v>1580</v>
      </c>
      <c r="O311" s="12" t="s">
        <v>1581</v>
      </c>
      <c r="P311" s="18"/>
      <c r="Q311" s="22"/>
      <c r="R311" s="18"/>
      <c r="S311" s="18"/>
      <c r="T311" s="18"/>
      <c r="U311" s="18"/>
      <c r="V311" s="18"/>
      <c r="W311" s="18"/>
      <c r="X311" s="22"/>
      <c r="Y311" s="20" t="s">
        <v>43</v>
      </c>
      <c r="Z311" s="21" t="s">
        <v>1582</v>
      </c>
      <c r="AA311" s="22" t="str">
        <f t="shared" si="1"/>
        <v>M3-NyO-20a-I-1</v>
      </c>
      <c r="AB311" s="20" t="s">
        <v>45</v>
      </c>
      <c r="AC311" s="24"/>
      <c r="AD311" s="9" t="s">
        <v>46</v>
      </c>
      <c r="AE311" s="9" t="s">
        <v>47</v>
      </c>
    </row>
    <row r="312" ht="112.5" customHeight="1">
      <c r="A312" s="9" t="s">
        <v>1573</v>
      </c>
      <c r="B312" s="8" t="s">
        <v>1574</v>
      </c>
      <c r="C312" s="9" t="s">
        <v>48</v>
      </c>
      <c r="D312" s="10" t="s">
        <v>34</v>
      </c>
      <c r="E312" s="11"/>
      <c r="F312" s="12" t="s">
        <v>1583</v>
      </c>
      <c r="G312" s="12"/>
      <c r="H312" s="12" t="s">
        <v>1583</v>
      </c>
      <c r="I312" s="11" t="s">
        <v>36</v>
      </c>
      <c r="J312" s="11" t="s">
        <v>90</v>
      </c>
      <c r="K312" s="12" t="s">
        <v>1584</v>
      </c>
      <c r="L312" s="13" t="s">
        <v>1585</v>
      </c>
      <c r="M312" s="14" t="s">
        <v>40</v>
      </c>
      <c r="N312" s="12" t="s">
        <v>1580</v>
      </c>
      <c r="O312" s="12" t="s">
        <v>1581</v>
      </c>
      <c r="P312" s="18"/>
      <c r="Q312" s="22"/>
      <c r="R312" s="18"/>
      <c r="S312" s="18"/>
      <c r="T312" s="18"/>
      <c r="U312" s="18"/>
      <c r="V312" s="18"/>
      <c r="W312" s="18"/>
      <c r="X312" s="22"/>
      <c r="Y312" s="20" t="s">
        <v>43</v>
      </c>
      <c r="Z312" s="21" t="s">
        <v>1586</v>
      </c>
      <c r="AA312" s="22" t="str">
        <f t="shared" si="1"/>
        <v>M3-NyO-20a-E-1</v>
      </c>
      <c r="AB312" s="20" t="s">
        <v>45</v>
      </c>
      <c r="AC312" s="24"/>
      <c r="AD312" s="9" t="s">
        <v>46</v>
      </c>
      <c r="AE312" s="9" t="s">
        <v>47</v>
      </c>
    </row>
    <row r="313" ht="112.5" customHeight="1">
      <c r="A313" s="9" t="s">
        <v>1573</v>
      </c>
      <c r="B313" s="8" t="s">
        <v>1574</v>
      </c>
      <c r="C313" s="9" t="s">
        <v>66</v>
      </c>
      <c r="D313" s="10" t="s">
        <v>34</v>
      </c>
      <c r="E313" s="11"/>
      <c r="F313" s="13" t="s">
        <v>1587</v>
      </c>
      <c r="G313" s="13"/>
      <c r="H313" s="12" t="s">
        <v>1588</v>
      </c>
      <c r="I313" s="11" t="s">
        <v>36</v>
      </c>
      <c r="J313" s="11" t="s">
        <v>90</v>
      </c>
      <c r="K313" s="12" t="s">
        <v>1589</v>
      </c>
      <c r="L313" s="13" t="s">
        <v>1585</v>
      </c>
      <c r="M313" s="14" t="s">
        <v>40</v>
      </c>
      <c r="N313" s="12" t="s">
        <v>1580</v>
      </c>
      <c r="O313" s="12" t="s">
        <v>1581</v>
      </c>
      <c r="P313" s="18"/>
      <c r="Q313" s="22"/>
      <c r="R313" s="18"/>
      <c r="S313" s="18"/>
      <c r="T313" s="18"/>
      <c r="U313" s="18"/>
      <c r="V313" s="18"/>
      <c r="W313" s="18"/>
      <c r="X313" s="22"/>
      <c r="Y313" s="20" t="s">
        <v>43</v>
      </c>
      <c r="Z313" s="21" t="s">
        <v>1590</v>
      </c>
      <c r="AA313" s="22" t="str">
        <f t="shared" si="1"/>
        <v>M3-NyO-20a-A-1</v>
      </c>
      <c r="AB313" s="20" t="s">
        <v>45</v>
      </c>
      <c r="AC313" s="24"/>
      <c r="AD313" s="9" t="s">
        <v>46</v>
      </c>
      <c r="AE313" s="9" t="s">
        <v>47</v>
      </c>
    </row>
    <row r="314" ht="112.5" customHeight="1">
      <c r="A314" s="9" t="s">
        <v>1573</v>
      </c>
      <c r="B314" s="8" t="s">
        <v>1574</v>
      </c>
      <c r="C314" s="9" t="s">
        <v>66</v>
      </c>
      <c r="D314" s="10" t="s">
        <v>34</v>
      </c>
      <c r="E314" s="11"/>
      <c r="F314" s="13" t="s">
        <v>1591</v>
      </c>
      <c r="G314" s="13"/>
      <c r="H314" s="12" t="s">
        <v>1592</v>
      </c>
      <c r="I314" s="11" t="s">
        <v>36</v>
      </c>
      <c r="J314" s="11" t="s">
        <v>90</v>
      </c>
      <c r="K314" s="12" t="s">
        <v>1593</v>
      </c>
      <c r="L314" s="13" t="s">
        <v>1585</v>
      </c>
      <c r="M314" s="14" t="s">
        <v>40</v>
      </c>
      <c r="N314" s="12" t="s">
        <v>1580</v>
      </c>
      <c r="O314" s="12" t="s">
        <v>1581</v>
      </c>
      <c r="P314" s="18"/>
      <c r="Q314" s="22"/>
      <c r="R314" s="18"/>
      <c r="S314" s="18"/>
      <c r="T314" s="18"/>
      <c r="U314" s="18"/>
      <c r="V314" s="18"/>
      <c r="W314" s="18"/>
      <c r="X314" s="22"/>
      <c r="Y314" s="20" t="s">
        <v>43</v>
      </c>
      <c r="Z314" s="21" t="s">
        <v>1594</v>
      </c>
      <c r="AA314" s="22" t="str">
        <f t="shared" si="1"/>
        <v>M3-NyO-20a-A-2</v>
      </c>
      <c r="AB314" s="20" t="s">
        <v>45</v>
      </c>
      <c r="AC314" s="24"/>
      <c r="AD314" s="9" t="s">
        <v>46</v>
      </c>
      <c r="AE314" s="9" t="s">
        <v>47</v>
      </c>
    </row>
    <row r="315" ht="112.5" customHeight="1">
      <c r="A315" s="9" t="s">
        <v>1573</v>
      </c>
      <c r="B315" s="8" t="s">
        <v>1574</v>
      </c>
      <c r="C315" s="9" t="s">
        <v>66</v>
      </c>
      <c r="D315" s="10" t="s">
        <v>34</v>
      </c>
      <c r="E315" s="11"/>
      <c r="F315" s="13" t="s">
        <v>1595</v>
      </c>
      <c r="G315" s="13"/>
      <c r="H315" s="12" t="s">
        <v>1596</v>
      </c>
      <c r="I315" s="11" t="s">
        <v>36</v>
      </c>
      <c r="J315" s="11" t="s">
        <v>90</v>
      </c>
      <c r="K315" s="12" t="s">
        <v>1597</v>
      </c>
      <c r="L315" s="13" t="s">
        <v>1585</v>
      </c>
      <c r="M315" s="14" t="s">
        <v>40</v>
      </c>
      <c r="N315" s="12" t="s">
        <v>1580</v>
      </c>
      <c r="O315" s="19" t="s">
        <v>1581</v>
      </c>
      <c r="P315" s="18"/>
      <c r="Q315" s="22"/>
      <c r="R315" s="18"/>
      <c r="S315" s="18"/>
      <c r="T315" s="18"/>
      <c r="U315" s="18"/>
      <c r="V315" s="18"/>
      <c r="W315" s="18"/>
      <c r="X315" s="22"/>
      <c r="Y315" s="20" t="s">
        <v>43</v>
      </c>
      <c r="Z315" s="21" t="s">
        <v>1598</v>
      </c>
      <c r="AA315" s="22" t="str">
        <f t="shared" si="1"/>
        <v>M3-NyO-20a-A-3</v>
      </c>
      <c r="AB315" s="20" t="s">
        <v>45</v>
      </c>
      <c r="AC315" s="24"/>
      <c r="AD315" s="9" t="s">
        <v>46</v>
      </c>
      <c r="AE315" s="9" t="s">
        <v>47</v>
      </c>
    </row>
    <row r="316" ht="112.5" customHeight="1">
      <c r="A316" s="9" t="s">
        <v>1573</v>
      </c>
      <c r="B316" s="8" t="s">
        <v>1574</v>
      </c>
      <c r="C316" s="9" t="s">
        <v>66</v>
      </c>
      <c r="D316" s="10" t="s">
        <v>34</v>
      </c>
      <c r="E316" s="11"/>
      <c r="F316" s="13" t="s">
        <v>1599</v>
      </c>
      <c r="G316" s="13"/>
      <c r="H316" s="12" t="s">
        <v>1600</v>
      </c>
      <c r="I316" s="11" t="s">
        <v>36</v>
      </c>
      <c r="J316" s="11" t="s">
        <v>90</v>
      </c>
      <c r="K316" s="12" t="s">
        <v>1601</v>
      </c>
      <c r="L316" s="13" t="s">
        <v>1585</v>
      </c>
      <c r="M316" s="14" t="s">
        <v>40</v>
      </c>
      <c r="N316" s="12" t="s">
        <v>1580</v>
      </c>
      <c r="O316" s="19" t="s">
        <v>1581</v>
      </c>
      <c r="P316" s="18"/>
      <c r="Q316" s="22"/>
      <c r="R316" s="18"/>
      <c r="S316" s="18"/>
      <c r="T316" s="18"/>
      <c r="U316" s="18"/>
      <c r="V316" s="18"/>
      <c r="W316" s="18"/>
      <c r="X316" s="22"/>
      <c r="Y316" s="20" t="s">
        <v>43</v>
      </c>
      <c r="Z316" s="21" t="s">
        <v>1602</v>
      </c>
      <c r="AA316" s="22" t="str">
        <f t="shared" si="1"/>
        <v>M3-NyO-20a-A-4</v>
      </c>
      <c r="AB316" s="20" t="s">
        <v>45</v>
      </c>
      <c r="AC316" s="24"/>
      <c r="AD316" s="9" t="s">
        <v>46</v>
      </c>
      <c r="AE316" s="9" t="s">
        <v>47</v>
      </c>
    </row>
    <row r="317" ht="112.5" customHeight="1">
      <c r="A317" s="9" t="s">
        <v>1573</v>
      </c>
      <c r="B317" s="8" t="s">
        <v>1574</v>
      </c>
      <c r="C317" s="9" t="s">
        <v>66</v>
      </c>
      <c r="D317" s="10" t="s">
        <v>34</v>
      </c>
      <c r="E317" s="11"/>
      <c r="F317" s="13" t="s">
        <v>1603</v>
      </c>
      <c r="G317" s="13"/>
      <c r="H317" s="12" t="s">
        <v>1604</v>
      </c>
      <c r="I317" s="11" t="s">
        <v>36</v>
      </c>
      <c r="J317" s="11" t="s">
        <v>90</v>
      </c>
      <c r="K317" s="12" t="s">
        <v>1605</v>
      </c>
      <c r="L317" s="13" t="s">
        <v>1585</v>
      </c>
      <c r="M317" s="14" t="s">
        <v>40</v>
      </c>
      <c r="N317" s="12" t="s">
        <v>1580</v>
      </c>
      <c r="O317" s="19" t="s">
        <v>1581</v>
      </c>
      <c r="P317" s="18"/>
      <c r="Q317" s="22"/>
      <c r="R317" s="18"/>
      <c r="S317" s="18"/>
      <c r="T317" s="18"/>
      <c r="U317" s="18"/>
      <c r="V317" s="18"/>
      <c r="W317" s="18"/>
      <c r="X317" s="22"/>
      <c r="Y317" s="20" t="s">
        <v>43</v>
      </c>
      <c r="Z317" s="21" t="s">
        <v>1606</v>
      </c>
      <c r="AA317" s="22" t="str">
        <f t="shared" si="1"/>
        <v>M3-NyO-20a-A-5</v>
      </c>
      <c r="AB317" s="20" t="s">
        <v>45</v>
      </c>
      <c r="AC317" s="24"/>
      <c r="AD317" s="9" t="s">
        <v>46</v>
      </c>
      <c r="AE317" s="9" t="s">
        <v>47</v>
      </c>
    </row>
    <row r="318" ht="112.5" customHeight="1">
      <c r="A318" s="9" t="s">
        <v>1607</v>
      </c>
      <c r="B318" s="8" t="s">
        <v>1608</v>
      </c>
      <c r="C318" s="9" t="s">
        <v>33</v>
      </c>
      <c r="D318" s="10" t="s">
        <v>34</v>
      </c>
      <c r="E318" s="11"/>
      <c r="F318" s="13" t="s">
        <v>1609</v>
      </c>
      <c r="G318" s="13"/>
      <c r="H318" s="12"/>
      <c r="I318" s="11" t="s">
        <v>36</v>
      </c>
      <c r="J318" s="11" t="s">
        <v>307</v>
      </c>
      <c r="K318" s="13" t="s">
        <v>1610</v>
      </c>
      <c r="L318" s="13" t="s">
        <v>1611</v>
      </c>
      <c r="M318" s="14" t="s">
        <v>40</v>
      </c>
      <c r="N318" s="15" t="s">
        <v>1612</v>
      </c>
      <c r="O318" s="15" t="s">
        <v>1613</v>
      </c>
      <c r="P318" s="16"/>
      <c r="Q318" s="17"/>
      <c r="R318" s="18"/>
      <c r="S318" s="18"/>
      <c r="T318" s="18"/>
      <c r="U318" s="18"/>
      <c r="V318" s="18"/>
      <c r="W318" s="18"/>
      <c r="X318" s="22"/>
      <c r="Y318" s="20" t="s">
        <v>43</v>
      </c>
      <c r="Z318" s="21" t="s">
        <v>1614</v>
      </c>
      <c r="AA318" s="22" t="str">
        <f t="shared" si="1"/>
        <v>M3-NyO-20b-I-1</v>
      </c>
      <c r="AB318" s="20" t="s">
        <v>45</v>
      </c>
      <c r="AC318" s="9"/>
      <c r="AD318" s="9" t="s">
        <v>46</v>
      </c>
      <c r="AE318" s="9" t="s">
        <v>47</v>
      </c>
    </row>
    <row r="319" ht="112.5" customHeight="1">
      <c r="A319" s="9" t="s">
        <v>1607</v>
      </c>
      <c r="B319" s="8" t="s">
        <v>1608</v>
      </c>
      <c r="C319" s="9" t="s">
        <v>33</v>
      </c>
      <c r="D319" s="10" t="s">
        <v>34</v>
      </c>
      <c r="E319" s="11"/>
      <c r="F319" s="12" t="s">
        <v>1615</v>
      </c>
      <c r="G319" s="12"/>
      <c r="H319" s="12"/>
      <c r="I319" s="11" t="s">
        <v>36</v>
      </c>
      <c r="J319" s="11" t="s">
        <v>307</v>
      </c>
      <c r="K319" s="12" t="s">
        <v>1616</v>
      </c>
      <c r="L319" s="13" t="s">
        <v>1617</v>
      </c>
      <c r="M319" s="14" t="s">
        <v>40</v>
      </c>
      <c r="N319" s="15" t="s">
        <v>1612</v>
      </c>
      <c r="O319" s="15" t="s">
        <v>1618</v>
      </c>
      <c r="P319" s="16"/>
      <c r="Q319" s="17"/>
      <c r="R319" s="18"/>
      <c r="S319" s="18"/>
      <c r="T319" s="18"/>
      <c r="U319" s="18"/>
      <c r="V319" s="18"/>
      <c r="W319" s="18"/>
      <c r="X319" s="22"/>
      <c r="Y319" s="20" t="s">
        <v>43</v>
      </c>
      <c r="Z319" s="21" t="s">
        <v>1619</v>
      </c>
      <c r="AA319" s="22" t="str">
        <f t="shared" si="1"/>
        <v>M3-NyO-20b-I-2</v>
      </c>
      <c r="AB319" s="20" t="s">
        <v>45</v>
      </c>
      <c r="AC319" s="9"/>
      <c r="AD319" s="9" t="s">
        <v>46</v>
      </c>
      <c r="AE319" s="9" t="s">
        <v>47</v>
      </c>
    </row>
    <row r="320" ht="112.5" customHeight="1">
      <c r="A320" s="9" t="s">
        <v>1607</v>
      </c>
      <c r="B320" s="8" t="s">
        <v>1608</v>
      </c>
      <c r="C320" s="9" t="s">
        <v>48</v>
      </c>
      <c r="D320" s="10" t="s">
        <v>34</v>
      </c>
      <c r="E320" s="11"/>
      <c r="F320" s="12" t="s">
        <v>1620</v>
      </c>
      <c r="G320" s="12"/>
      <c r="H320" s="12"/>
      <c r="I320" s="11" t="s">
        <v>36</v>
      </c>
      <c r="J320" s="11" t="s">
        <v>90</v>
      </c>
      <c r="K320" s="12" t="s">
        <v>1621</v>
      </c>
      <c r="L320" s="13" t="s">
        <v>1453</v>
      </c>
      <c r="M320" s="14" t="s">
        <v>40</v>
      </c>
      <c r="N320" s="15" t="s">
        <v>1612</v>
      </c>
      <c r="O320" s="15" t="s">
        <v>1613</v>
      </c>
      <c r="P320" s="16"/>
      <c r="Q320" s="17"/>
      <c r="R320" s="27"/>
      <c r="S320" s="27"/>
      <c r="T320" s="18"/>
      <c r="U320" s="27"/>
      <c r="V320" s="27"/>
      <c r="W320" s="8"/>
      <c r="X320" s="22"/>
      <c r="Y320" s="20" t="s">
        <v>43</v>
      </c>
      <c r="Z320" s="21" t="s">
        <v>1622</v>
      </c>
      <c r="AA320" s="22" t="str">
        <f t="shared" si="1"/>
        <v>M3-NyO-20b-E-1</v>
      </c>
      <c r="AB320" s="20" t="s">
        <v>45</v>
      </c>
      <c r="AC320" s="9"/>
      <c r="AD320" s="9" t="s">
        <v>46</v>
      </c>
      <c r="AE320" s="9" t="s">
        <v>47</v>
      </c>
    </row>
    <row r="321" ht="112.5" customHeight="1">
      <c r="A321" s="9" t="s">
        <v>1607</v>
      </c>
      <c r="B321" s="8" t="s">
        <v>1608</v>
      </c>
      <c r="C321" s="9" t="s">
        <v>48</v>
      </c>
      <c r="D321" s="10" t="s">
        <v>34</v>
      </c>
      <c r="E321" s="11"/>
      <c r="F321" s="12" t="s">
        <v>1623</v>
      </c>
      <c r="G321" s="12"/>
      <c r="H321" s="12"/>
      <c r="I321" s="11" t="s">
        <v>36</v>
      </c>
      <c r="J321" s="11" t="s">
        <v>90</v>
      </c>
      <c r="K321" s="12" t="s">
        <v>1624</v>
      </c>
      <c r="L321" s="13" t="s">
        <v>969</v>
      </c>
      <c r="M321" s="14" t="s">
        <v>40</v>
      </c>
      <c r="N321" s="15" t="s">
        <v>1612</v>
      </c>
      <c r="O321" s="15" t="s">
        <v>1625</v>
      </c>
      <c r="P321" s="15"/>
      <c r="Q321" s="17"/>
      <c r="R321" s="27"/>
      <c r="S321" s="27"/>
      <c r="T321" s="18"/>
      <c r="U321" s="27"/>
      <c r="V321" s="27"/>
      <c r="W321" s="8"/>
      <c r="X321" s="22"/>
      <c r="Y321" s="20" t="s">
        <v>43</v>
      </c>
      <c r="Z321" s="21" t="s">
        <v>1626</v>
      </c>
      <c r="AA321" s="22" t="str">
        <f t="shared" si="1"/>
        <v>M3-NyO-20b-E-2</v>
      </c>
      <c r="AB321" s="20" t="s">
        <v>45</v>
      </c>
      <c r="AC321" s="9"/>
      <c r="AD321" s="9" t="s">
        <v>46</v>
      </c>
      <c r="AE321" s="9" t="s">
        <v>47</v>
      </c>
    </row>
    <row r="322" ht="112.5" customHeight="1">
      <c r="A322" s="9" t="s">
        <v>1607</v>
      </c>
      <c r="B322" s="8" t="s">
        <v>1608</v>
      </c>
      <c r="C322" s="9" t="s">
        <v>66</v>
      </c>
      <c r="D322" s="10" t="s">
        <v>34</v>
      </c>
      <c r="E322" s="11"/>
      <c r="F322" s="13" t="s">
        <v>1627</v>
      </c>
      <c r="G322" s="13"/>
      <c r="H322" s="12"/>
      <c r="I322" s="11" t="s">
        <v>36</v>
      </c>
      <c r="J322" s="11" t="s">
        <v>90</v>
      </c>
      <c r="K322" s="12" t="s">
        <v>1628</v>
      </c>
      <c r="L322" s="13" t="s">
        <v>969</v>
      </c>
      <c r="M322" s="14" t="s">
        <v>40</v>
      </c>
      <c r="N322" s="15" t="s">
        <v>1629</v>
      </c>
      <c r="O322" s="15" t="s">
        <v>1630</v>
      </c>
      <c r="P322" s="15"/>
      <c r="Q322" s="17"/>
      <c r="R322" s="27"/>
      <c r="S322" s="27"/>
      <c r="T322" s="18"/>
      <c r="U322" s="27"/>
      <c r="V322" s="27"/>
      <c r="W322" s="18"/>
      <c r="X322" s="22"/>
      <c r="Y322" s="20" t="s">
        <v>43</v>
      </c>
      <c r="Z322" s="21" t="s">
        <v>1631</v>
      </c>
      <c r="AA322" s="22" t="str">
        <f t="shared" si="1"/>
        <v>M3-NyO-20b-A-1</v>
      </c>
      <c r="AB322" s="20" t="s">
        <v>45</v>
      </c>
      <c r="AC322" s="9"/>
      <c r="AD322" s="9" t="s">
        <v>46</v>
      </c>
      <c r="AE322" s="9" t="s">
        <v>47</v>
      </c>
    </row>
    <row r="323" ht="112.5" customHeight="1">
      <c r="A323" s="9" t="s">
        <v>1607</v>
      </c>
      <c r="B323" s="8" t="s">
        <v>1608</v>
      </c>
      <c r="C323" s="9" t="s">
        <v>66</v>
      </c>
      <c r="D323" s="10" t="s">
        <v>34</v>
      </c>
      <c r="E323" s="11"/>
      <c r="F323" s="13" t="s">
        <v>1632</v>
      </c>
      <c r="G323" s="13"/>
      <c r="H323" s="12"/>
      <c r="I323" s="11"/>
      <c r="J323" s="11" t="s">
        <v>90</v>
      </c>
      <c r="K323" s="12" t="s">
        <v>1633</v>
      </c>
      <c r="L323" s="13" t="s">
        <v>969</v>
      </c>
      <c r="M323" s="50" t="s">
        <v>40</v>
      </c>
      <c r="N323" s="8" t="s">
        <v>1634</v>
      </c>
      <c r="O323" s="8" t="s">
        <v>1635</v>
      </c>
      <c r="P323" s="18"/>
      <c r="Q323" s="22"/>
      <c r="R323" s="8"/>
      <c r="S323" s="8"/>
      <c r="T323" s="18"/>
      <c r="U323" s="8"/>
      <c r="V323" s="8"/>
      <c r="W323" s="18"/>
      <c r="X323" s="22"/>
      <c r="Y323" s="20" t="s">
        <v>43</v>
      </c>
      <c r="Z323" s="21" t="s">
        <v>1636</v>
      </c>
      <c r="AA323" s="22" t="str">
        <f t="shared" si="1"/>
        <v>M3-NyO-20b-A-2</v>
      </c>
      <c r="AB323" s="20" t="s">
        <v>45</v>
      </c>
      <c r="AC323" s="24"/>
      <c r="AD323" s="9" t="s">
        <v>46</v>
      </c>
      <c r="AE323" s="9" t="s">
        <v>47</v>
      </c>
    </row>
    <row r="324" ht="112.5" customHeight="1">
      <c r="A324" s="9" t="s">
        <v>1607</v>
      </c>
      <c r="B324" s="8" t="s">
        <v>1608</v>
      </c>
      <c r="C324" s="9" t="s">
        <v>66</v>
      </c>
      <c r="D324" s="10" t="s">
        <v>34</v>
      </c>
      <c r="E324" s="11"/>
      <c r="F324" s="13" t="s">
        <v>1637</v>
      </c>
      <c r="G324" s="13"/>
      <c r="H324" s="12"/>
      <c r="I324" s="11" t="s">
        <v>36</v>
      </c>
      <c r="J324" s="11" t="s">
        <v>90</v>
      </c>
      <c r="K324" s="13" t="s">
        <v>1638</v>
      </c>
      <c r="L324" s="13" t="s">
        <v>969</v>
      </c>
      <c r="M324" s="50" t="s">
        <v>40</v>
      </c>
      <c r="N324" s="8" t="s">
        <v>1639</v>
      </c>
      <c r="O324" s="8" t="s">
        <v>1640</v>
      </c>
      <c r="P324" s="18"/>
      <c r="Q324" s="22"/>
      <c r="R324" s="8"/>
      <c r="S324" s="8"/>
      <c r="T324" s="18"/>
      <c r="U324" s="8"/>
      <c r="V324" s="8"/>
      <c r="W324" s="18"/>
      <c r="X324" s="22"/>
      <c r="Y324" s="20" t="s">
        <v>43</v>
      </c>
      <c r="Z324" s="21" t="s">
        <v>1641</v>
      </c>
      <c r="AA324" s="22" t="str">
        <f t="shared" si="1"/>
        <v>M3-NyO-20b-A-3</v>
      </c>
      <c r="AB324" s="20" t="s">
        <v>45</v>
      </c>
      <c r="AC324" s="24"/>
      <c r="AD324" s="9" t="s">
        <v>46</v>
      </c>
      <c r="AE324" s="9" t="s">
        <v>47</v>
      </c>
    </row>
    <row r="325" ht="112.5" customHeight="1">
      <c r="A325" s="9" t="s">
        <v>1607</v>
      </c>
      <c r="B325" s="8" t="s">
        <v>1608</v>
      </c>
      <c r="C325" s="9" t="s">
        <v>66</v>
      </c>
      <c r="D325" s="10" t="s">
        <v>34</v>
      </c>
      <c r="E325" s="11"/>
      <c r="F325" s="13" t="s">
        <v>1642</v>
      </c>
      <c r="G325" s="13"/>
      <c r="H325" s="12"/>
      <c r="I325" s="11"/>
      <c r="J325" s="11" t="s">
        <v>90</v>
      </c>
      <c r="K325" s="12" t="s">
        <v>1643</v>
      </c>
      <c r="L325" s="12" t="s">
        <v>969</v>
      </c>
      <c r="M325" s="50" t="s">
        <v>40</v>
      </c>
      <c r="N325" s="8" t="s">
        <v>1644</v>
      </c>
      <c r="O325" s="8" t="s">
        <v>1645</v>
      </c>
      <c r="P325" s="18"/>
      <c r="Q325" s="22"/>
      <c r="R325" s="8"/>
      <c r="S325" s="8"/>
      <c r="T325" s="18"/>
      <c r="U325" s="8"/>
      <c r="V325" s="8"/>
      <c r="W325" s="18"/>
      <c r="X325" s="22"/>
      <c r="Y325" s="20" t="s">
        <v>43</v>
      </c>
      <c r="Z325" s="21" t="s">
        <v>1646</v>
      </c>
      <c r="AA325" s="22" t="str">
        <f t="shared" si="1"/>
        <v>M3-NyO-20b-A-4</v>
      </c>
      <c r="AB325" s="20" t="s">
        <v>45</v>
      </c>
      <c r="AC325" s="24"/>
      <c r="AD325" s="9" t="s">
        <v>46</v>
      </c>
      <c r="AE325" s="9" t="s">
        <v>47</v>
      </c>
    </row>
    <row r="326" ht="112.5" customHeight="1">
      <c r="A326" s="9" t="s">
        <v>1607</v>
      </c>
      <c r="B326" s="8" t="s">
        <v>1608</v>
      </c>
      <c r="C326" s="9" t="s">
        <v>66</v>
      </c>
      <c r="D326" s="10" t="s">
        <v>34</v>
      </c>
      <c r="E326" s="11"/>
      <c r="F326" s="13" t="s">
        <v>1647</v>
      </c>
      <c r="G326" s="13"/>
      <c r="H326" s="12"/>
      <c r="I326" s="11"/>
      <c r="J326" s="11" t="s">
        <v>90</v>
      </c>
      <c r="K326" s="12" t="s">
        <v>1648</v>
      </c>
      <c r="L326" s="12" t="s">
        <v>969</v>
      </c>
      <c r="M326" s="50" t="s">
        <v>40</v>
      </c>
      <c r="N326" s="8" t="s">
        <v>1649</v>
      </c>
      <c r="O326" s="8" t="s">
        <v>1650</v>
      </c>
      <c r="P326" s="18"/>
      <c r="Q326" s="22"/>
      <c r="R326" s="8"/>
      <c r="S326" s="8"/>
      <c r="T326" s="18"/>
      <c r="U326" s="8"/>
      <c r="V326" s="8"/>
      <c r="W326" s="18"/>
      <c r="X326" s="22"/>
      <c r="Y326" s="20" t="s">
        <v>43</v>
      </c>
      <c r="Z326" s="21" t="s">
        <v>1651</v>
      </c>
      <c r="AA326" s="22" t="str">
        <f t="shared" si="1"/>
        <v>M3-NyO-20b-A-5</v>
      </c>
      <c r="AB326" s="20" t="s">
        <v>45</v>
      </c>
      <c r="AC326" s="24"/>
      <c r="AD326" s="9" t="s">
        <v>46</v>
      </c>
      <c r="AE326" s="9" t="s">
        <v>47</v>
      </c>
    </row>
    <row r="327" ht="112.5" customHeight="1">
      <c r="A327" s="24" t="s">
        <v>1652</v>
      </c>
      <c r="B327" s="25" t="s">
        <v>1653</v>
      </c>
      <c r="C327" s="24" t="s">
        <v>33</v>
      </c>
      <c r="D327" s="10" t="s">
        <v>34</v>
      </c>
      <c r="E327" s="11"/>
      <c r="F327" s="23" t="s">
        <v>1654</v>
      </c>
      <c r="G327" s="23"/>
      <c r="H327" s="25"/>
      <c r="I327" s="25"/>
      <c r="J327" s="24" t="s">
        <v>563</v>
      </c>
      <c r="K327" s="25" t="s">
        <v>1655</v>
      </c>
      <c r="L327" s="25" t="s">
        <v>1656</v>
      </c>
      <c r="M327" s="26" t="s">
        <v>320</v>
      </c>
      <c r="N327" s="8"/>
      <c r="O327" s="8"/>
      <c r="P327" s="18"/>
      <c r="Q327" s="22"/>
      <c r="R327" s="25"/>
      <c r="S327" s="25" t="s">
        <v>1657</v>
      </c>
      <c r="T327" s="69" t="s">
        <v>1658</v>
      </c>
      <c r="U327" s="23" t="s">
        <v>1659</v>
      </c>
      <c r="V327" s="8"/>
      <c r="W327" s="18"/>
      <c r="X327" s="22"/>
      <c r="Y327" s="20" t="s">
        <v>43</v>
      </c>
      <c r="Z327" s="21" t="s">
        <v>1660</v>
      </c>
      <c r="AA327" s="22" t="str">
        <f t="shared" si="1"/>
        <v>M3-NyO-20c-I-1</v>
      </c>
      <c r="AB327" s="20" t="s">
        <v>45</v>
      </c>
      <c r="AC327" s="24"/>
      <c r="AD327" s="9" t="s">
        <v>46</v>
      </c>
      <c r="AE327" s="9" t="s">
        <v>47</v>
      </c>
    </row>
    <row r="328" ht="112.5" customHeight="1">
      <c r="A328" s="24" t="s">
        <v>1652</v>
      </c>
      <c r="B328" s="25" t="s">
        <v>1653</v>
      </c>
      <c r="C328" s="24" t="s">
        <v>48</v>
      </c>
      <c r="D328" s="10" t="s">
        <v>34</v>
      </c>
      <c r="E328" s="11"/>
      <c r="F328" s="25" t="s">
        <v>1661</v>
      </c>
      <c r="G328" s="25"/>
      <c r="H328" s="25"/>
      <c r="I328" s="25"/>
      <c r="J328" s="24" t="s">
        <v>90</v>
      </c>
      <c r="K328" s="25" t="s">
        <v>1655</v>
      </c>
      <c r="L328" s="25" t="s">
        <v>1656</v>
      </c>
      <c r="M328" s="26" t="s">
        <v>320</v>
      </c>
      <c r="N328" s="8"/>
      <c r="O328" s="8"/>
      <c r="P328" s="18"/>
      <c r="Q328" s="22"/>
      <c r="R328" s="25"/>
      <c r="S328" s="25" t="s">
        <v>1657</v>
      </c>
      <c r="T328" s="69" t="s">
        <v>1658</v>
      </c>
      <c r="U328" s="23" t="s">
        <v>1659</v>
      </c>
      <c r="V328" s="8"/>
      <c r="W328" s="18"/>
      <c r="X328" s="22"/>
      <c r="Y328" s="20" t="s">
        <v>43</v>
      </c>
      <c r="Z328" s="21" t="s">
        <v>1662</v>
      </c>
      <c r="AA328" s="22" t="str">
        <f t="shared" si="1"/>
        <v>M3-NyO-20c-E-1</v>
      </c>
      <c r="AB328" s="20" t="s">
        <v>45</v>
      </c>
      <c r="AC328" s="24"/>
      <c r="AD328" s="9" t="s">
        <v>46</v>
      </c>
      <c r="AE328" s="9" t="s">
        <v>47</v>
      </c>
    </row>
    <row r="329" ht="112.5" customHeight="1">
      <c r="A329" s="24" t="s">
        <v>1652</v>
      </c>
      <c r="B329" s="25" t="s">
        <v>1653</v>
      </c>
      <c r="C329" s="24" t="s">
        <v>66</v>
      </c>
      <c r="D329" s="10" t="s">
        <v>34</v>
      </c>
      <c r="E329" s="11"/>
      <c r="F329" s="23" t="s">
        <v>1663</v>
      </c>
      <c r="G329" s="23"/>
      <c r="H329" s="25"/>
      <c r="I329" s="25"/>
      <c r="J329" s="24" t="s">
        <v>90</v>
      </c>
      <c r="K329" s="23" t="s">
        <v>1655</v>
      </c>
      <c r="L329" s="25" t="s">
        <v>1656</v>
      </c>
      <c r="M329" s="26" t="s">
        <v>320</v>
      </c>
      <c r="N329" s="8"/>
      <c r="O329" s="8"/>
      <c r="P329" s="18"/>
      <c r="Q329" s="22"/>
      <c r="R329" s="25"/>
      <c r="S329" s="25" t="s">
        <v>1657</v>
      </c>
      <c r="T329" s="69" t="s">
        <v>1658</v>
      </c>
      <c r="U329" s="23" t="s">
        <v>1659</v>
      </c>
      <c r="V329" s="8"/>
      <c r="W329" s="18"/>
      <c r="X329" s="22"/>
      <c r="Y329" s="20" t="s">
        <v>43</v>
      </c>
      <c r="Z329" s="21" t="s">
        <v>1664</v>
      </c>
      <c r="AA329" s="22" t="str">
        <f t="shared" si="1"/>
        <v>M3-NyO-20c-A-1</v>
      </c>
      <c r="AB329" s="20" t="s">
        <v>45</v>
      </c>
      <c r="AC329" s="24"/>
      <c r="AD329" s="9" t="s">
        <v>46</v>
      </c>
      <c r="AE329" s="9" t="s">
        <v>47</v>
      </c>
    </row>
    <row r="330" ht="112.5" customHeight="1">
      <c r="A330" s="24" t="s">
        <v>1652</v>
      </c>
      <c r="B330" s="25" t="s">
        <v>1653</v>
      </c>
      <c r="C330" s="24" t="s">
        <v>66</v>
      </c>
      <c r="D330" s="10" t="s">
        <v>34</v>
      </c>
      <c r="E330" s="11"/>
      <c r="F330" s="23" t="s">
        <v>1665</v>
      </c>
      <c r="G330" s="23"/>
      <c r="H330" s="25"/>
      <c r="I330" s="25"/>
      <c r="J330" s="24" t="s">
        <v>90</v>
      </c>
      <c r="K330" s="25" t="s">
        <v>1655</v>
      </c>
      <c r="L330" s="25" t="s">
        <v>1656</v>
      </c>
      <c r="M330" s="26" t="s">
        <v>320</v>
      </c>
      <c r="N330" s="8"/>
      <c r="O330" s="8"/>
      <c r="P330" s="18"/>
      <c r="Q330" s="22"/>
      <c r="R330" s="25"/>
      <c r="S330" s="25" t="s">
        <v>1657</v>
      </c>
      <c r="T330" s="69" t="s">
        <v>1658</v>
      </c>
      <c r="U330" s="23" t="s">
        <v>1659</v>
      </c>
      <c r="V330" s="8"/>
      <c r="W330" s="18"/>
      <c r="X330" s="22"/>
      <c r="Y330" s="20" t="s">
        <v>43</v>
      </c>
      <c r="Z330" s="21" t="s">
        <v>1666</v>
      </c>
      <c r="AA330" s="22" t="str">
        <f t="shared" si="1"/>
        <v>M3-NyO-20c-A-2</v>
      </c>
      <c r="AB330" s="20" t="s">
        <v>45</v>
      </c>
      <c r="AC330" s="24"/>
      <c r="AD330" s="9" t="s">
        <v>46</v>
      </c>
      <c r="AE330" s="9" t="s">
        <v>47</v>
      </c>
    </row>
    <row r="331" ht="112.5" customHeight="1">
      <c r="A331" s="24" t="s">
        <v>1652</v>
      </c>
      <c r="B331" s="25" t="s">
        <v>1653</v>
      </c>
      <c r="C331" s="24" t="s">
        <v>66</v>
      </c>
      <c r="D331" s="10" t="s">
        <v>34</v>
      </c>
      <c r="E331" s="11"/>
      <c r="F331" s="23" t="s">
        <v>1667</v>
      </c>
      <c r="G331" s="23"/>
      <c r="H331" s="25"/>
      <c r="I331" s="25"/>
      <c r="J331" s="24" t="s">
        <v>90</v>
      </c>
      <c r="K331" s="25" t="s">
        <v>1668</v>
      </c>
      <c r="L331" s="25" t="s">
        <v>1656</v>
      </c>
      <c r="M331" s="26" t="s">
        <v>320</v>
      </c>
      <c r="N331" s="8"/>
      <c r="O331" s="8"/>
      <c r="P331" s="18"/>
      <c r="Q331" s="22"/>
      <c r="R331" s="25"/>
      <c r="S331" s="25" t="s">
        <v>1657</v>
      </c>
      <c r="T331" s="69" t="s">
        <v>1658</v>
      </c>
      <c r="U331" s="23" t="s">
        <v>1659</v>
      </c>
      <c r="V331" s="8"/>
      <c r="W331" s="18"/>
      <c r="X331" s="22"/>
      <c r="Y331" s="20" t="s">
        <v>43</v>
      </c>
      <c r="Z331" s="21" t="s">
        <v>1669</v>
      </c>
      <c r="AA331" s="22" t="str">
        <f t="shared" si="1"/>
        <v>M3-NyO-20c-A-3</v>
      </c>
      <c r="AB331" s="20" t="s">
        <v>45</v>
      </c>
      <c r="AC331" s="24"/>
      <c r="AD331" s="9" t="s">
        <v>46</v>
      </c>
      <c r="AE331" s="9" t="s">
        <v>47</v>
      </c>
    </row>
    <row r="332" ht="112.5" customHeight="1">
      <c r="A332" s="24" t="s">
        <v>1670</v>
      </c>
      <c r="B332" s="25" t="s">
        <v>1671</v>
      </c>
      <c r="C332" s="9" t="s">
        <v>33</v>
      </c>
      <c r="D332" s="10" t="s">
        <v>34</v>
      </c>
      <c r="E332" s="11"/>
      <c r="F332" s="25" t="s">
        <v>1672</v>
      </c>
      <c r="G332" s="23"/>
      <c r="H332" s="25"/>
      <c r="I332" s="24" t="s">
        <v>36</v>
      </c>
      <c r="J332" s="24" t="s">
        <v>307</v>
      </c>
      <c r="K332" s="25" t="s">
        <v>1673</v>
      </c>
      <c r="L332" s="25" t="s">
        <v>1674</v>
      </c>
      <c r="M332" s="24" t="s">
        <v>40</v>
      </c>
      <c r="N332" s="23" t="s">
        <v>1675</v>
      </c>
      <c r="O332" s="23" t="s">
        <v>1675</v>
      </c>
      <c r="P332" s="18"/>
      <c r="Q332" s="22"/>
      <c r="R332" s="25"/>
      <c r="S332" s="25"/>
      <c r="T332" s="69"/>
      <c r="U332" s="23"/>
      <c r="V332" s="8"/>
      <c r="W332" s="18"/>
      <c r="X332" s="22"/>
      <c r="Y332" s="20" t="s">
        <v>43</v>
      </c>
      <c r="Z332" s="21" t="s">
        <v>1676</v>
      </c>
      <c r="AA332" s="22" t="str">
        <f t="shared" si="1"/>
        <v>M3-NyO-20d-I-1</v>
      </c>
      <c r="AB332" s="20" t="s">
        <v>45</v>
      </c>
      <c r="AC332" s="24"/>
      <c r="AD332" s="9"/>
      <c r="AE332" s="9" t="s">
        <v>47</v>
      </c>
    </row>
    <row r="333" ht="112.5" customHeight="1">
      <c r="A333" s="24" t="s">
        <v>1670</v>
      </c>
      <c r="B333" s="25" t="s">
        <v>1671</v>
      </c>
      <c r="C333" s="9" t="s">
        <v>48</v>
      </c>
      <c r="D333" s="10" t="s">
        <v>34</v>
      </c>
      <c r="E333" s="11"/>
      <c r="F333" s="25" t="s">
        <v>1677</v>
      </c>
      <c r="G333" s="23"/>
      <c r="H333" s="25"/>
      <c r="I333" s="24" t="s">
        <v>36</v>
      </c>
      <c r="J333" s="24" t="s">
        <v>90</v>
      </c>
      <c r="K333" s="25" t="s">
        <v>1673</v>
      </c>
      <c r="L333" s="25" t="s">
        <v>1678</v>
      </c>
      <c r="M333" s="24" t="s">
        <v>40</v>
      </c>
      <c r="N333" s="23" t="s">
        <v>1675</v>
      </c>
      <c r="O333" s="25" t="s">
        <v>1679</v>
      </c>
      <c r="P333" s="18"/>
      <c r="Q333" s="22"/>
      <c r="R333" s="25"/>
      <c r="S333" s="25"/>
      <c r="T333" s="69"/>
      <c r="U333" s="23"/>
      <c r="V333" s="8"/>
      <c r="W333" s="18"/>
      <c r="X333" s="22"/>
      <c r="Y333" s="20" t="s">
        <v>43</v>
      </c>
      <c r="Z333" s="21" t="s">
        <v>1680</v>
      </c>
      <c r="AA333" s="22" t="str">
        <f t="shared" si="1"/>
        <v>M3-NyO-20d-E-1</v>
      </c>
      <c r="AB333" s="20" t="s">
        <v>45</v>
      </c>
      <c r="AC333" s="24"/>
      <c r="AD333" s="9"/>
      <c r="AE333" s="9" t="s">
        <v>47</v>
      </c>
    </row>
    <row r="334" ht="112.5" customHeight="1">
      <c r="A334" s="24" t="s">
        <v>1670</v>
      </c>
      <c r="B334" s="25" t="s">
        <v>1671</v>
      </c>
      <c r="C334" s="9" t="s">
        <v>66</v>
      </c>
      <c r="D334" s="10" t="s">
        <v>34</v>
      </c>
      <c r="E334" s="11"/>
      <c r="F334" s="23" t="s">
        <v>1681</v>
      </c>
      <c r="G334" s="23"/>
      <c r="H334" s="25"/>
      <c r="I334" s="24" t="s">
        <v>36</v>
      </c>
      <c r="J334" s="24" t="s">
        <v>90</v>
      </c>
      <c r="K334" s="25" t="s">
        <v>1673</v>
      </c>
      <c r="L334" s="25" t="s">
        <v>1678</v>
      </c>
      <c r="M334" s="24" t="s">
        <v>40</v>
      </c>
      <c r="N334" s="23" t="s">
        <v>1675</v>
      </c>
      <c r="O334" s="25" t="s">
        <v>1682</v>
      </c>
      <c r="P334" s="18"/>
      <c r="Q334" s="22"/>
      <c r="R334" s="25"/>
      <c r="S334" s="25"/>
      <c r="T334" s="69"/>
      <c r="U334" s="23"/>
      <c r="V334" s="8"/>
      <c r="W334" s="18"/>
      <c r="X334" s="22"/>
      <c r="Y334" s="20" t="s">
        <v>43</v>
      </c>
      <c r="Z334" s="21" t="s">
        <v>1683</v>
      </c>
      <c r="AA334" s="22" t="str">
        <f t="shared" si="1"/>
        <v>M3-NyO-20d-A-1</v>
      </c>
      <c r="AB334" s="20" t="s">
        <v>45</v>
      </c>
      <c r="AC334" s="24"/>
      <c r="AD334" s="9"/>
      <c r="AE334" s="9" t="s">
        <v>47</v>
      </c>
    </row>
    <row r="335" ht="112.5" customHeight="1">
      <c r="A335" s="24" t="s">
        <v>1670</v>
      </c>
      <c r="B335" s="25" t="s">
        <v>1671</v>
      </c>
      <c r="C335" s="9" t="s">
        <v>66</v>
      </c>
      <c r="D335" s="10" t="s">
        <v>34</v>
      </c>
      <c r="E335" s="11"/>
      <c r="F335" s="23" t="s">
        <v>1684</v>
      </c>
      <c r="G335" s="23"/>
      <c r="H335" s="25"/>
      <c r="I335" s="24" t="s">
        <v>36</v>
      </c>
      <c r="J335" s="24" t="s">
        <v>90</v>
      </c>
      <c r="K335" s="25" t="s">
        <v>1673</v>
      </c>
      <c r="L335" s="25" t="s">
        <v>1678</v>
      </c>
      <c r="M335" s="24" t="s">
        <v>40</v>
      </c>
      <c r="N335" s="23" t="s">
        <v>1675</v>
      </c>
      <c r="O335" s="25" t="s">
        <v>1682</v>
      </c>
      <c r="P335" s="18"/>
      <c r="Q335" s="22"/>
      <c r="R335" s="25"/>
      <c r="S335" s="25"/>
      <c r="T335" s="69"/>
      <c r="U335" s="23"/>
      <c r="V335" s="8"/>
      <c r="W335" s="18"/>
      <c r="X335" s="22"/>
      <c r="Y335" s="20" t="s">
        <v>43</v>
      </c>
      <c r="Z335" s="21" t="s">
        <v>1685</v>
      </c>
      <c r="AA335" s="22" t="str">
        <f t="shared" si="1"/>
        <v>M3-NyO-20d-A-2</v>
      </c>
      <c r="AB335" s="20" t="s">
        <v>45</v>
      </c>
      <c r="AC335" s="24"/>
      <c r="AD335" s="9"/>
      <c r="AE335" s="9" t="s">
        <v>47</v>
      </c>
    </row>
    <row r="336" ht="112.5" customHeight="1">
      <c r="A336" s="24" t="s">
        <v>1670</v>
      </c>
      <c r="B336" s="25" t="s">
        <v>1671</v>
      </c>
      <c r="C336" s="9" t="s">
        <v>66</v>
      </c>
      <c r="D336" s="10" t="s">
        <v>34</v>
      </c>
      <c r="E336" s="11"/>
      <c r="F336" s="23" t="s">
        <v>1686</v>
      </c>
      <c r="G336" s="23"/>
      <c r="H336" s="25"/>
      <c r="I336" s="24" t="s">
        <v>36</v>
      </c>
      <c r="J336" s="24" t="s">
        <v>90</v>
      </c>
      <c r="K336" s="25" t="s">
        <v>1673</v>
      </c>
      <c r="L336" s="25" t="s">
        <v>1678</v>
      </c>
      <c r="M336" s="24" t="s">
        <v>40</v>
      </c>
      <c r="N336" s="23" t="s">
        <v>1675</v>
      </c>
      <c r="O336" s="25" t="s">
        <v>1682</v>
      </c>
      <c r="P336" s="18"/>
      <c r="Q336" s="22"/>
      <c r="R336" s="25"/>
      <c r="S336" s="25"/>
      <c r="T336" s="69"/>
      <c r="U336" s="23"/>
      <c r="V336" s="8"/>
      <c r="W336" s="18"/>
      <c r="X336" s="22"/>
      <c r="Y336" s="20" t="s">
        <v>43</v>
      </c>
      <c r="Z336" s="21" t="s">
        <v>1687</v>
      </c>
      <c r="AA336" s="22" t="str">
        <f t="shared" si="1"/>
        <v>M3-NyO-20d-A-3</v>
      </c>
      <c r="AB336" s="20" t="s">
        <v>45</v>
      </c>
      <c r="AC336" s="24"/>
      <c r="AD336" s="9"/>
      <c r="AE336" s="9" t="s">
        <v>47</v>
      </c>
    </row>
    <row r="337" ht="112.5" customHeight="1">
      <c r="A337" s="24" t="s">
        <v>1688</v>
      </c>
      <c r="B337" s="25" t="s">
        <v>1689</v>
      </c>
      <c r="C337" s="37" t="s">
        <v>33</v>
      </c>
      <c r="D337" s="10" t="s">
        <v>34</v>
      </c>
      <c r="E337" s="11"/>
      <c r="F337" s="23" t="s">
        <v>1690</v>
      </c>
      <c r="G337" s="23" t="s">
        <v>1691</v>
      </c>
      <c r="H337" s="25"/>
      <c r="I337" s="24" t="s">
        <v>36</v>
      </c>
      <c r="J337" s="24" t="s">
        <v>563</v>
      </c>
      <c r="K337" s="23" t="s">
        <v>1692</v>
      </c>
      <c r="L337" s="23" t="s">
        <v>1693</v>
      </c>
      <c r="M337" s="24" t="s">
        <v>40</v>
      </c>
      <c r="N337" s="25" t="s">
        <v>1694</v>
      </c>
      <c r="O337" s="25" t="s">
        <v>1695</v>
      </c>
      <c r="P337" s="18"/>
      <c r="Q337" s="22"/>
      <c r="R337" s="25"/>
      <c r="S337" s="25"/>
      <c r="T337" s="69"/>
      <c r="U337" s="23"/>
      <c r="V337" s="8"/>
      <c r="W337" s="18"/>
      <c r="X337" s="22"/>
      <c r="Y337" s="20" t="s">
        <v>43</v>
      </c>
      <c r="Z337" s="23" t="s">
        <v>1696</v>
      </c>
      <c r="AA337" s="22" t="str">
        <f t="shared" si="1"/>
        <v>M3-NyO-20e-I-1</v>
      </c>
      <c r="AB337" s="20"/>
      <c r="AC337" s="24"/>
      <c r="AD337" s="9"/>
      <c r="AE337" s="9" t="s">
        <v>47</v>
      </c>
    </row>
    <row r="338" ht="112.5" customHeight="1">
      <c r="A338" s="24" t="s">
        <v>1688</v>
      </c>
      <c r="B338" s="25" t="s">
        <v>1689</v>
      </c>
      <c r="C338" s="37" t="s">
        <v>33</v>
      </c>
      <c r="D338" s="10" t="s">
        <v>34</v>
      </c>
      <c r="E338" s="11"/>
      <c r="F338" s="23" t="s">
        <v>1697</v>
      </c>
      <c r="G338" s="23" t="s">
        <v>1698</v>
      </c>
      <c r="H338" s="25"/>
      <c r="I338" s="24" t="s">
        <v>36</v>
      </c>
      <c r="J338" s="24" t="s">
        <v>563</v>
      </c>
      <c r="K338" s="23" t="s">
        <v>1699</v>
      </c>
      <c r="L338" s="23" t="s">
        <v>1693</v>
      </c>
      <c r="M338" s="24" t="s">
        <v>40</v>
      </c>
      <c r="N338" s="25" t="s">
        <v>1700</v>
      </c>
      <c r="O338" s="25" t="s">
        <v>1701</v>
      </c>
      <c r="P338" s="18"/>
      <c r="Q338" s="22"/>
      <c r="R338" s="25"/>
      <c r="S338" s="25"/>
      <c r="T338" s="69"/>
      <c r="U338" s="23"/>
      <c r="V338" s="8"/>
      <c r="W338" s="18"/>
      <c r="X338" s="22"/>
      <c r="Y338" s="20" t="s">
        <v>43</v>
      </c>
      <c r="Z338" s="23" t="s">
        <v>1702</v>
      </c>
      <c r="AA338" s="22" t="str">
        <f t="shared" si="1"/>
        <v>M3-NyO-20e-I-2</v>
      </c>
      <c r="AB338" s="20"/>
      <c r="AC338" s="24"/>
      <c r="AD338" s="9"/>
      <c r="AE338" s="9" t="s">
        <v>47</v>
      </c>
    </row>
    <row r="339" ht="112.5" customHeight="1">
      <c r="A339" s="24" t="s">
        <v>1688</v>
      </c>
      <c r="B339" s="25" t="s">
        <v>1689</v>
      </c>
      <c r="C339" s="37" t="s">
        <v>33</v>
      </c>
      <c r="D339" s="10" t="s">
        <v>34</v>
      </c>
      <c r="E339" s="11"/>
      <c r="F339" s="23" t="s">
        <v>1703</v>
      </c>
      <c r="G339" s="23" t="s">
        <v>1704</v>
      </c>
      <c r="H339" s="25"/>
      <c r="I339" s="24" t="s">
        <v>36</v>
      </c>
      <c r="J339" s="24" t="s">
        <v>563</v>
      </c>
      <c r="K339" s="23" t="s">
        <v>1705</v>
      </c>
      <c r="L339" s="23" t="s">
        <v>1693</v>
      </c>
      <c r="M339" s="24" t="s">
        <v>40</v>
      </c>
      <c r="N339" s="25" t="s">
        <v>1706</v>
      </c>
      <c r="O339" s="25" t="s">
        <v>1707</v>
      </c>
      <c r="P339" s="18"/>
      <c r="Q339" s="22"/>
      <c r="R339" s="25"/>
      <c r="S339" s="25"/>
      <c r="T339" s="69"/>
      <c r="U339" s="23"/>
      <c r="V339" s="8"/>
      <c r="W339" s="18"/>
      <c r="X339" s="22"/>
      <c r="Y339" s="20" t="s">
        <v>43</v>
      </c>
      <c r="Z339" s="23" t="s">
        <v>1708</v>
      </c>
      <c r="AA339" s="22" t="str">
        <f t="shared" si="1"/>
        <v>M3-NyO-20e-I-3</v>
      </c>
      <c r="AB339" s="20"/>
      <c r="AC339" s="24"/>
      <c r="AD339" s="9"/>
      <c r="AE339" s="9" t="s">
        <v>47</v>
      </c>
    </row>
    <row r="340" ht="112.5" customHeight="1">
      <c r="A340" s="24" t="s">
        <v>1688</v>
      </c>
      <c r="B340" s="25" t="s">
        <v>1689</v>
      </c>
      <c r="C340" s="39" t="s">
        <v>48</v>
      </c>
      <c r="D340" s="10" t="s">
        <v>34</v>
      </c>
      <c r="E340" s="11"/>
      <c r="F340" s="23" t="s">
        <v>1709</v>
      </c>
      <c r="G340" s="23" t="s">
        <v>1710</v>
      </c>
      <c r="H340" s="25"/>
      <c r="I340" s="24" t="s">
        <v>36</v>
      </c>
      <c r="J340" s="9" t="s">
        <v>154</v>
      </c>
      <c r="K340" s="25" t="s">
        <v>1711</v>
      </c>
      <c r="L340" s="25" t="s">
        <v>1712</v>
      </c>
      <c r="M340" s="24" t="s">
        <v>40</v>
      </c>
      <c r="N340" s="25" t="s">
        <v>1713</v>
      </c>
      <c r="O340" s="25" t="s">
        <v>1714</v>
      </c>
      <c r="P340" s="18"/>
      <c r="Q340" s="22"/>
      <c r="R340" s="25"/>
      <c r="S340" s="25"/>
      <c r="T340" s="69"/>
      <c r="U340" s="23"/>
      <c r="V340" s="8"/>
      <c r="W340" s="18"/>
      <c r="X340" s="22"/>
      <c r="Y340" s="20" t="s">
        <v>43</v>
      </c>
      <c r="Z340" s="23" t="s">
        <v>1715</v>
      </c>
      <c r="AA340" s="22" t="str">
        <f t="shared" si="1"/>
        <v>M3-NyO-20e-E-1</v>
      </c>
      <c r="AB340" s="20"/>
      <c r="AC340" s="24"/>
      <c r="AD340" s="9"/>
      <c r="AE340" s="9" t="s">
        <v>47</v>
      </c>
    </row>
    <row r="341" ht="112.5" customHeight="1">
      <c r="A341" s="24" t="s">
        <v>1688</v>
      </c>
      <c r="B341" s="25" t="s">
        <v>1689</v>
      </c>
      <c r="C341" s="39" t="s">
        <v>48</v>
      </c>
      <c r="D341" s="10" t="s">
        <v>34</v>
      </c>
      <c r="E341" s="11"/>
      <c r="F341" s="23" t="s">
        <v>1716</v>
      </c>
      <c r="G341" s="23" t="s">
        <v>1717</v>
      </c>
      <c r="H341" s="25"/>
      <c r="I341" s="24" t="s">
        <v>36</v>
      </c>
      <c r="J341" s="9" t="s">
        <v>154</v>
      </c>
      <c r="K341" s="23" t="s">
        <v>1718</v>
      </c>
      <c r="L341" s="25" t="s">
        <v>1712</v>
      </c>
      <c r="M341" s="24" t="s">
        <v>40</v>
      </c>
      <c r="N341" s="25" t="s">
        <v>1719</v>
      </c>
      <c r="O341" s="25" t="s">
        <v>1720</v>
      </c>
      <c r="P341" s="18"/>
      <c r="Q341" s="22"/>
      <c r="R341" s="25"/>
      <c r="S341" s="25"/>
      <c r="T341" s="69"/>
      <c r="U341" s="23"/>
      <c r="V341" s="8"/>
      <c r="W341" s="18"/>
      <c r="X341" s="22"/>
      <c r="Y341" s="20" t="s">
        <v>43</v>
      </c>
      <c r="Z341" s="23" t="s">
        <v>1721</v>
      </c>
      <c r="AA341" s="22" t="str">
        <f t="shared" si="1"/>
        <v>M3-NyO-20e-E-2</v>
      </c>
      <c r="AB341" s="20"/>
      <c r="AC341" s="24"/>
      <c r="AD341" s="9"/>
      <c r="AE341" s="9" t="s">
        <v>47</v>
      </c>
    </row>
    <row r="342" ht="112.5" customHeight="1">
      <c r="A342" s="24" t="s">
        <v>1688</v>
      </c>
      <c r="B342" s="25" t="s">
        <v>1689</v>
      </c>
      <c r="C342" s="39" t="s">
        <v>48</v>
      </c>
      <c r="D342" s="10" t="s">
        <v>34</v>
      </c>
      <c r="E342" s="11"/>
      <c r="F342" s="23" t="s">
        <v>1722</v>
      </c>
      <c r="G342" s="23" t="s">
        <v>1723</v>
      </c>
      <c r="H342" s="25"/>
      <c r="I342" s="24" t="s">
        <v>36</v>
      </c>
      <c r="J342" s="9" t="s">
        <v>154</v>
      </c>
      <c r="K342" s="23" t="s">
        <v>1724</v>
      </c>
      <c r="L342" s="25" t="s">
        <v>1712</v>
      </c>
      <c r="M342" s="24" t="s">
        <v>40</v>
      </c>
      <c r="N342" s="25" t="s">
        <v>1725</v>
      </c>
      <c r="O342" s="25" t="s">
        <v>1726</v>
      </c>
      <c r="P342" s="18"/>
      <c r="Q342" s="22"/>
      <c r="R342" s="25"/>
      <c r="S342" s="25"/>
      <c r="T342" s="69"/>
      <c r="U342" s="23"/>
      <c r="V342" s="8"/>
      <c r="W342" s="18"/>
      <c r="X342" s="22"/>
      <c r="Y342" s="20" t="s">
        <v>43</v>
      </c>
      <c r="Z342" s="23" t="s">
        <v>1727</v>
      </c>
      <c r="AA342" s="22" t="str">
        <f t="shared" si="1"/>
        <v>M3-NyO-20e-E-3</v>
      </c>
      <c r="AB342" s="20"/>
      <c r="AC342" s="24"/>
      <c r="AD342" s="9"/>
      <c r="AE342" s="9" t="s">
        <v>47</v>
      </c>
    </row>
    <row r="343" ht="112.5" customHeight="1">
      <c r="A343" s="24" t="s">
        <v>1728</v>
      </c>
      <c r="B343" s="25" t="s">
        <v>1729</v>
      </c>
      <c r="C343" s="9" t="s">
        <v>33</v>
      </c>
      <c r="D343" s="10" t="s">
        <v>34</v>
      </c>
      <c r="E343" s="11"/>
      <c r="F343" s="23" t="s">
        <v>1730</v>
      </c>
      <c r="G343" s="23"/>
      <c r="H343" s="25"/>
      <c r="I343" s="24" t="s">
        <v>36</v>
      </c>
      <c r="J343" s="24" t="s">
        <v>307</v>
      </c>
      <c r="K343" s="25" t="s">
        <v>1731</v>
      </c>
      <c r="L343" s="25" t="s">
        <v>1732</v>
      </c>
      <c r="M343" s="24" t="s">
        <v>40</v>
      </c>
      <c r="N343" s="23" t="s">
        <v>1733</v>
      </c>
      <c r="O343" s="23" t="s">
        <v>1733</v>
      </c>
      <c r="P343" s="18"/>
      <c r="Q343" s="22"/>
      <c r="R343" s="25"/>
      <c r="S343" s="25"/>
      <c r="T343" s="69"/>
      <c r="U343" s="23"/>
      <c r="V343" s="8"/>
      <c r="W343" s="18"/>
      <c r="X343" s="22"/>
      <c r="Y343" s="20" t="s">
        <v>43</v>
      </c>
      <c r="Z343" s="21" t="s">
        <v>1734</v>
      </c>
      <c r="AA343" s="22" t="str">
        <f t="shared" si="1"/>
        <v>M3-NyO-30a-I-1</v>
      </c>
      <c r="AB343" s="20" t="s">
        <v>45</v>
      </c>
      <c r="AC343" s="24"/>
      <c r="AD343" s="9"/>
      <c r="AE343" s="9" t="s">
        <v>47</v>
      </c>
    </row>
    <row r="344" ht="112.5" customHeight="1">
      <c r="A344" s="24" t="s">
        <v>1728</v>
      </c>
      <c r="B344" s="25" t="s">
        <v>1729</v>
      </c>
      <c r="C344" s="9" t="s">
        <v>33</v>
      </c>
      <c r="D344" s="10" t="s">
        <v>34</v>
      </c>
      <c r="E344" s="11"/>
      <c r="F344" s="23" t="s">
        <v>1735</v>
      </c>
      <c r="G344" s="23"/>
      <c r="H344" s="25"/>
      <c r="I344" s="24" t="s">
        <v>36</v>
      </c>
      <c r="J344" s="24" t="s">
        <v>307</v>
      </c>
      <c r="K344" s="25" t="s">
        <v>1736</v>
      </c>
      <c r="L344" s="25" t="s">
        <v>1493</v>
      </c>
      <c r="M344" s="24" t="s">
        <v>40</v>
      </c>
      <c r="N344" s="23" t="s">
        <v>1733</v>
      </c>
      <c r="O344" s="23" t="s">
        <v>1733</v>
      </c>
      <c r="P344" s="18"/>
      <c r="Q344" s="22"/>
      <c r="R344" s="25"/>
      <c r="S344" s="25"/>
      <c r="T344" s="69"/>
      <c r="U344" s="23"/>
      <c r="V344" s="8"/>
      <c r="W344" s="18"/>
      <c r="X344" s="22"/>
      <c r="Y344" s="20" t="s">
        <v>43</v>
      </c>
      <c r="Z344" s="21" t="s">
        <v>1737</v>
      </c>
      <c r="AA344" s="22" t="str">
        <f t="shared" si="1"/>
        <v>M3-NyO-30a-I-2</v>
      </c>
      <c r="AB344" s="20" t="s">
        <v>45</v>
      </c>
      <c r="AC344" s="24"/>
      <c r="AD344" s="9"/>
      <c r="AE344" s="9" t="s">
        <v>47</v>
      </c>
    </row>
    <row r="345" ht="112.5" customHeight="1">
      <c r="A345" s="24" t="s">
        <v>1728</v>
      </c>
      <c r="B345" s="25" t="s">
        <v>1729</v>
      </c>
      <c r="C345" s="9" t="s">
        <v>33</v>
      </c>
      <c r="D345" s="10" t="s">
        <v>34</v>
      </c>
      <c r="E345" s="11"/>
      <c r="F345" s="23" t="s">
        <v>1738</v>
      </c>
      <c r="G345" s="23"/>
      <c r="H345" s="25"/>
      <c r="I345" s="24" t="s">
        <v>36</v>
      </c>
      <c r="J345" s="24" t="s">
        <v>307</v>
      </c>
      <c r="K345" s="25" t="s">
        <v>1739</v>
      </c>
      <c r="L345" s="25" t="s">
        <v>1137</v>
      </c>
      <c r="M345" s="24" t="s">
        <v>40</v>
      </c>
      <c r="N345" s="23" t="s">
        <v>1733</v>
      </c>
      <c r="O345" s="23" t="s">
        <v>1733</v>
      </c>
      <c r="P345" s="18"/>
      <c r="Q345" s="22"/>
      <c r="R345" s="25"/>
      <c r="S345" s="25"/>
      <c r="T345" s="69"/>
      <c r="U345" s="23"/>
      <c r="V345" s="8"/>
      <c r="W345" s="18"/>
      <c r="X345" s="22"/>
      <c r="Y345" s="20" t="s">
        <v>43</v>
      </c>
      <c r="Z345" s="21" t="s">
        <v>1740</v>
      </c>
      <c r="AA345" s="22" t="str">
        <f t="shared" si="1"/>
        <v>M3-NyO-30a-I-3</v>
      </c>
      <c r="AB345" s="20" t="s">
        <v>45</v>
      </c>
      <c r="AC345" s="24"/>
      <c r="AD345" s="9"/>
      <c r="AE345" s="9" t="s">
        <v>47</v>
      </c>
    </row>
    <row r="346" ht="112.5" customHeight="1">
      <c r="A346" s="24" t="s">
        <v>1728</v>
      </c>
      <c r="B346" s="25" t="s">
        <v>1729</v>
      </c>
      <c r="C346" s="9" t="s">
        <v>48</v>
      </c>
      <c r="D346" s="10" t="s">
        <v>34</v>
      </c>
      <c r="E346" s="11"/>
      <c r="F346" s="23" t="s">
        <v>1741</v>
      </c>
      <c r="G346" s="23"/>
      <c r="H346" s="25"/>
      <c r="I346" s="24" t="s">
        <v>36</v>
      </c>
      <c r="J346" s="24" t="s">
        <v>90</v>
      </c>
      <c r="K346" s="25" t="s">
        <v>1742</v>
      </c>
      <c r="L346" s="25" t="s">
        <v>1743</v>
      </c>
      <c r="M346" s="24" t="s">
        <v>40</v>
      </c>
      <c r="N346" s="23" t="s">
        <v>1744</v>
      </c>
      <c r="O346" s="25" t="s">
        <v>1745</v>
      </c>
      <c r="P346" s="18"/>
      <c r="Q346" s="22"/>
      <c r="R346" s="25"/>
      <c r="S346" s="25"/>
      <c r="T346" s="69"/>
      <c r="U346" s="23"/>
      <c r="V346" s="8"/>
      <c r="W346" s="18"/>
      <c r="X346" s="22"/>
      <c r="Y346" s="20" t="s">
        <v>43</v>
      </c>
      <c r="Z346" s="21" t="s">
        <v>1746</v>
      </c>
      <c r="AA346" s="22" t="str">
        <f t="shared" si="1"/>
        <v>M3-NyO-30a-E-1</v>
      </c>
      <c r="AB346" s="20" t="s">
        <v>45</v>
      </c>
      <c r="AC346" s="24"/>
      <c r="AD346" s="9"/>
      <c r="AE346" s="9" t="s">
        <v>47</v>
      </c>
    </row>
    <row r="347" ht="112.5" customHeight="1">
      <c r="A347" s="24" t="s">
        <v>1728</v>
      </c>
      <c r="B347" s="25" t="s">
        <v>1729</v>
      </c>
      <c r="C347" s="9" t="s">
        <v>48</v>
      </c>
      <c r="D347" s="10" t="s">
        <v>34</v>
      </c>
      <c r="E347" s="11"/>
      <c r="F347" s="23" t="s">
        <v>1747</v>
      </c>
      <c r="G347" s="23"/>
      <c r="H347" s="25"/>
      <c r="I347" s="24" t="s">
        <v>36</v>
      </c>
      <c r="J347" s="24" t="s">
        <v>90</v>
      </c>
      <c r="K347" s="25" t="s">
        <v>1748</v>
      </c>
      <c r="L347" s="25" t="s">
        <v>1749</v>
      </c>
      <c r="M347" s="24" t="s">
        <v>40</v>
      </c>
      <c r="N347" s="23" t="s">
        <v>1750</v>
      </c>
      <c r="O347" s="23" t="s">
        <v>1751</v>
      </c>
      <c r="P347" s="18"/>
      <c r="Q347" s="22"/>
      <c r="R347" s="25"/>
      <c r="S347" s="25"/>
      <c r="T347" s="69"/>
      <c r="U347" s="23"/>
      <c r="V347" s="8"/>
      <c r="W347" s="18"/>
      <c r="X347" s="22"/>
      <c r="Y347" s="20" t="s">
        <v>43</v>
      </c>
      <c r="Z347" s="21" t="s">
        <v>1752</v>
      </c>
      <c r="AA347" s="22" t="str">
        <f t="shared" si="1"/>
        <v>M3-NyO-30a-E-2</v>
      </c>
      <c r="AB347" s="20" t="s">
        <v>45</v>
      </c>
      <c r="AC347" s="24"/>
      <c r="AD347" s="9"/>
      <c r="AE347" s="9" t="s">
        <v>47</v>
      </c>
    </row>
    <row r="348" ht="112.5" customHeight="1">
      <c r="A348" s="24" t="s">
        <v>1728</v>
      </c>
      <c r="B348" s="25" t="s">
        <v>1729</v>
      </c>
      <c r="C348" s="9" t="s">
        <v>48</v>
      </c>
      <c r="D348" s="10" t="s">
        <v>34</v>
      </c>
      <c r="E348" s="11"/>
      <c r="F348" s="23" t="s">
        <v>1753</v>
      </c>
      <c r="G348" s="23"/>
      <c r="H348" s="25"/>
      <c r="I348" s="24" t="s">
        <v>36</v>
      </c>
      <c r="J348" s="24" t="s">
        <v>90</v>
      </c>
      <c r="K348" s="25" t="s">
        <v>1754</v>
      </c>
      <c r="L348" s="25" t="s">
        <v>1743</v>
      </c>
      <c r="M348" s="24" t="s">
        <v>40</v>
      </c>
      <c r="N348" s="23" t="s">
        <v>1744</v>
      </c>
      <c r="O348" s="25" t="s">
        <v>1755</v>
      </c>
      <c r="P348" s="18"/>
      <c r="Q348" s="22"/>
      <c r="R348" s="25"/>
      <c r="S348" s="25"/>
      <c r="T348" s="69"/>
      <c r="U348" s="23"/>
      <c r="V348" s="8"/>
      <c r="W348" s="18"/>
      <c r="X348" s="22"/>
      <c r="Y348" s="20" t="s">
        <v>43</v>
      </c>
      <c r="Z348" s="21" t="s">
        <v>1756</v>
      </c>
      <c r="AA348" s="22" t="str">
        <f t="shared" si="1"/>
        <v>M3-NyO-30a-E-3</v>
      </c>
      <c r="AB348" s="20" t="s">
        <v>45</v>
      </c>
      <c r="AC348" s="24"/>
      <c r="AD348" s="9"/>
      <c r="AE348" s="9" t="s">
        <v>47</v>
      </c>
    </row>
    <row r="349" ht="112.5" customHeight="1">
      <c r="A349" s="9" t="s">
        <v>1757</v>
      </c>
      <c r="B349" s="8" t="s">
        <v>1758</v>
      </c>
      <c r="C349" s="9" t="s">
        <v>33</v>
      </c>
      <c r="D349" s="10" t="s">
        <v>34</v>
      </c>
      <c r="E349" s="11"/>
      <c r="F349" s="13" t="s">
        <v>1759</v>
      </c>
      <c r="G349" s="13"/>
      <c r="H349" s="12" t="s">
        <v>1760</v>
      </c>
      <c r="I349" s="11" t="s">
        <v>36</v>
      </c>
      <c r="J349" s="20" t="s">
        <v>307</v>
      </c>
      <c r="K349" s="13" t="s">
        <v>1761</v>
      </c>
      <c r="L349" s="13" t="s">
        <v>1762</v>
      </c>
      <c r="M349" s="14" t="s">
        <v>40</v>
      </c>
      <c r="N349" s="8" t="s">
        <v>1763</v>
      </c>
      <c r="O349" s="8" t="s">
        <v>1764</v>
      </c>
      <c r="P349" s="18"/>
      <c r="Q349" s="22"/>
      <c r="R349" s="18"/>
      <c r="S349" s="18"/>
      <c r="T349" s="18"/>
      <c r="U349" s="18"/>
      <c r="V349" s="18"/>
      <c r="W349" s="18"/>
      <c r="X349" s="22"/>
      <c r="Y349" s="20" t="s">
        <v>43</v>
      </c>
      <c r="Z349" s="21" t="s">
        <v>1765</v>
      </c>
      <c r="AA349" s="22" t="str">
        <f t="shared" si="1"/>
        <v>M3-NyO-21a-I-1</v>
      </c>
      <c r="AB349" s="20" t="s">
        <v>45</v>
      </c>
      <c r="AC349" s="9"/>
      <c r="AD349" s="42"/>
      <c r="AE349" s="42"/>
    </row>
    <row r="350" ht="112.5" customHeight="1">
      <c r="A350" s="9" t="s">
        <v>1757</v>
      </c>
      <c r="B350" s="8" t="s">
        <v>1758</v>
      </c>
      <c r="C350" s="9" t="s">
        <v>48</v>
      </c>
      <c r="D350" s="10" t="s">
        <v>34</v>
      </c>
      <c r="E350" s="11"/>
      <c r="F350" s="13" t="s">
        <v>1766</v>
      </c>
      <c r="G350" s="13"/>
      <c r="H350" s="12" t="s">
        <v>1767</v>
      </c>
      <c r="I350" s="11" t="s">
        <v>36</v>
      </c>
      <c r="J350" s="11" t="s">
        <v>90</v>
      </c>
      <c r="K350" s="12" t="s">
        <v>1768</v>
      </c>
      <c r="L350" s="13" t="s">
        <v>1769</v>
      </c>
      <c r="M350" s="14" t="s">
        <v>40</v>
      </c>
      <c r="N350" s="8" t="s">
        <v>1763</v>
      </c>
      <c r="O350" s="8" t="s">
        <v>1770</v>
      </c>
      <c r="P350" s="18"/>
      <c r="Q350" s="22"/>
      <c r="R350" s="18"/>
      <c r="S350" s="18"/>
      <c r="T350" s="18"/>
      <c r="U350" s="18"/>
      <c r="V350" s="18"/>
      <c r="W350" s="18"/>
      <c r="X350" s="22"/>
      <c r="Y350" s="20" t="s">
        <v>43</v>
      </c>
      <c r="Z350" s="21" t="s">
        <v>1771</v>
      </c>
      <c r="AA350" s="22" t="str">
        <f t="shared" si="1"/>
        <v>M3-NyO-21a-E-1</v>
      </c>
      <c r="AB350" s="20" t="s">
        <v>45</v>
      </c>
      <c r="AC350" s="9"/>
      <c r="AD350" s="42"/>
      <c r="AE350" s="42"/>
    </row>
    <row r="351" ht="112.5" customHeight="1">
      <c r="A351" s="9" t="s">
        <v>1757</v>
      </c>
      <c r="B351" s="8" t="s">
        <v>1758</v>
      </c>
      <c r="C351" s="9" t="s">
        <v>66</v>
      </c>
      <c r="D351" s="10" t="s">
        <v>34</v>
      </c>
      <c r="E351" s="11"/>
      <c r="F351" s="13" t="s">
        <v>1772</v>
      </c>
      <c r="G351" s="13"/>
      <c r="H351" s="12" t="s">
        <v>1773</v>
      </c>
      <c r="I351" s="11" t="s">
        <v>36</v>
      </c>
      <c r="J351" s="11" t="s">
        <v>90</v>
      </c>
      <c r="K351" s="12" t="s">
        <v>1768</v>
      </c>
      <c r="L351" s="13" t="s">
        <v>1769</v>
      </c>
      <c r="M351" s="14" t="s">
        <v>40</v>
      </c>
      <c r="N351" s="8" t="s">
        <v>1763</v>
      </c>
      <c r="O351" s="8" t="s">
        <v>1770</v>
      </c>
      <c r="P351" s="18"/>
      <c r="Q351" s="22"/>
      <c r="R351" s="18"/>
      <c r="S351" s="18"/>
      <c r="T351" s="18"/>
      <c r="U351" s="18"/>
      <c r="V351" s="18"/>
      <c r="W351" s="18"/>
      <c r="X351" s="22"/>
      <c r="Y351" s="20" t="s">
        <v>43</v>
      </c>
      <c r="Z351" s="21" t="s">
        <v>1774</v>
      </c>
      <c r="AA351" s="22" t="str">
        <f t="shared" si="1"/>
        <v>M3-NyO-21a-A-1</v>
      </c>
      <c r="AB351" s="20" t="s">
        <v>45</v>
      </c>
      <c r="AC351" s="9"/>
      <c r="AD351" s="42"/>
      <c r="AE351" s="42"/>
    </row>
    <row r="352" ht="112.5" customHeight="1">
      <c r="A352" s="9" t="s">
        <v>1757</v>
      </c>
      <c r="B352" s="8" t="s">
        <v>1758</v>
      </c>
      <c r="C352" s="9" t="s">
        <v>66</v>
      </c>
      <c r="D352" s="10" t="s">
        <v>34</v>
      </c>
      <c r="E352" s="11"/>
      <c r="F352" s="13" t="s">
        <v>1775</v>
      </c>
      <c r="G352" s="13"/>
      <c r="H352" s="12" t="s">
        <v>1776</v>
      </c>
      <c r="I352" s="11" t="s">
        <v>36</v>
      </c>
      <c r="J352" s="11" t="s">
        <v>90</v>
      </c>
      <c r="K352" s="12" t="s">
        <v>1768</v>
      </c>
      <c r="L352" s="13" t="s">
        <v>1769</v>
      </c>
      <c r="M352" s="14" t="s">
        <v>40</v>
      </c>
      <c r="N352" s="8" t="s">
        <v>1763</v>
      </c>
      <c r="O352" s="8" t="s">
        <v>1770</v>
      </c>
      <c r="P352" s="18"/>
      <c r="Q352" s="22"/>
      <c r="R352" s="18"/>
      <c r="S352" s="18"/>
      <c r="T352" s="18"/>
      <c r="U352" s="18"/>
      <c r="V352" s="18"/>
      <c r="W352" s="18"/>
      <c r="X352" s="22"/>
      <c r="Y352" s="20" t="s">
        <v>43</v>
      </c>
      <c r="Z352" s="21" t="s">
        <v>1777</v>
      </c>
      <c r="AA352" s="22" t="str">
        <f t="shared" si="1"/>
        <v>M3-NyO-21a-A-2</v>
      </c>
      <c r="AB352" s="20" t="s">
        <v>45</v>
      </c>
      <c r="AC352" s="9"/>
      <c r="AD352" s="42"/>
      <c r="AE352" s="42"/>
    </row>
    <row r="353" ht="112.5" customHeight="1">
      <c r="A353" s="9" t="s">
        <v>1757</v>
      </c>
      <c r="B353" s="8" t="s">
        <v>1758</v>
      </c>
      <c r="C353" s="9" t="s">
        <v>66</v>
      </c>
      <c r="D353" s="10" t="s">
        <v>34</v>
      </c>
      <c r="E353" s="11"/>
      <c r="F353" s="12" t="s">
        <v>1778</v>
      </c>
      <c r="G353" s="12"/>
      <c r="H353" s="12" t="s">
        <v>1779</v>
      </c>
      <c r="I353" s="11" t="s">
        <v>36</v>
      </c>
      <c r="J353" s="11" t="s">
        <v>90</v>
      </c>
      <c r="K353" s="12" t="s">
        <v>1768</v>
      </c>
      <c r="L353" s="13" t="s">
        <v>1769</v>
      </c>
      <c r="M353" s="14" t="s">
        <v>40</v>
      </c>
      <c r="N353" s="8" t="s">
        <v>1763</v>
      </c>
      <c r="O353" s="8" t="s">
        <v>1770</v>
      </c>
      <c r="P353" s="18"/>
      <c r="Q353" s="22"/>
      <c r="R353" s="18"/>
      <c r="S353" s="18"/>
      <c r="T353" s="18"/>
      <c r="U353" s="18"/>
      <c r="V353" s="18"/>
      <c r="W353" s="18"/>
      <c r="X353" s="22"/>
      <c r="Y353" s="20" t="s">
        <v>43</v>
      </c>
      <c r="Z353" s="21" t="s">
        <v>1780</v>
      </c>
      <c r="AA353" s="22" t="str">
        <f t="shared" si="1"/>
        <v>M3-NyO-21a-A-3</v>
      </c>
      <c r="AB353" s="20" t="s">
        <v>45</v>
      </c>
      <c r="AC353" s="9"/>
      <c r="AD353" s="42"/>
      <c r="AE353" s="42"/>
    </row>
    <row r="354" ht="112.5" customHeight="1">
      <c r="A354" s="9" t="s">
        <v>1757</v>
      </c>
      <c r="B354" s="8" t="s">
        <v>1758</v>
      </c>
      <c r="C354" s="9" t="s">
        <v>66</v>
      </c>
      <c r="D354" s="10" t="s">
        <v>34</v>
      </c>
      <c r="E354" s="11"/>
      <c r="F354" s="13" t="s">
        <v>1781</v>
      </c>
      <c r="G354" s="13"/>
      <c r="H354" s="12" t="s">
        <v>1782</v>
      </c>
      <c r="I354" s="11" t="s">
        <v>36</v>
      </c>
      <c r="J354" s="11" t="s">
        <v>90</v>
      </c>
      <c r="K354" s="12" t="s">
        <v>1768</v>
      </c>
      <c r="L354" s="13" t="s">
        <v>1769</v>
      </c>
      <c r="M354" s="14" t="s">
        <v>40</v>
      </c>
      <c r="N354" s="8" t="s">
        <v>1763</v>
      </c>
      <c r="O354" s="8" t="s">
        <v>1770</v>
      </c>
      <c r="P354" s="18"/>
      <c r="Q354" s="22"/>
      <c r="R354" s="18"/>
      <c r="S354" s="18"/>
      <c r="T354" s="18"/>
      <c r="U354" s="18"/>
      <c r="V354" s="18"/>
      <c r="W354" s="18"/>
      <c r="X354" s="22"/>
      <c r="Y354" s="20" t="s">
        <v>43</v>
      </c>
      <c r="Z354" s="21" t="s">
        <v>1783</v>
      </c>
      <c r="AA354" s="22" t="str">
        <f t="shared" si="1"/>
        <v>M3-NyO-21a-A-4</v>
      </c>
      <c r="AB354" s="20" t="s">
        <v>45</v>
      </c>
      <c r="AC354" s="9"/>
      <c r="AD354" s="42"/>
      <c r="AE354" s="42"/>
    </row>
    <row r="355" ht="112.5" customHeight="1">
      <c r="A355" s="9" t="s">
        <v>1757</v>
      </c>
      <c r="B355" s="8" t="s">
        <v>1758</v>
      </c>
      <c r="C355" s="9" t="s">
        <v>66</v>
      </c>
      <c r="D355" s="10" t="s">
        <v>34</v>
      </c>
      <c r="E355" s="11"/>
      <c r="F355" s="13" t="s">
        <v>1784</v>
      </c>
      <c r="G355" s="13"/>
      <c r="H355" s="12" t="s">
        <v>1785</v>
      </c>
      <c r="I355" s="11" t="s">
        <v>36</v>
      </c>
      <c r="J355" s="11" t="s">
        <v>90</v>
      </c>
      <c r="K355" s="12" t="s">
        <v>1768</v>
      </c>
      <c r="L355" s="13" t="s">
        <v>1769</v>
      </c>
      <c r="M355" s="14" t="s">
        <v>40</v>
      </c>
      <c r="N355" s="8" t="s">
        <v>1763</v>
      </c>
      <c r="O355" s="8" t="s">
        <v>1770</v>
      </c>
      <c r="P355" s="16"/>
      <c r="Q355" s="17"/>
      <c r="R355" s="18"/>
      <c r="S355" s="18"/>
      <c r="T355" s="18" t="s">
        <v>1786</v>
      </c>
      <c r="U355" s="18"/>
      <c r="V355" s="18"/>
      <c r="W355" s="18"/>
      <c r="X355" s="22"/>
      <c r="Y355" s="20" t="s">
        <v>43</v>
      </c>
      <c r="Z355" s="21" t="s">
        <v>1787</v>
      </c>
      <c r="AA355" s="22" t="str">
        <f t="shared" si="1"/>
        <v>M3-NyO-21a-A-5</v>
      </c>
      <c r="AB355" s="20" t="s">
        <v>45</v>
      </c>
      <c r="AC355" s="9"/>
      <c r="AD355" s="42"/>
      <c r="AE355" s="42"/>
    </row>
    <row r="356" ht="112.5" customHeight="1">
      <c r="A356" s="9" t="s">
        <v>1788</v>
      </c>
      <c r="B356" s="8" t="s">
        <v>1789</v>
      </c>
      <c r="C356" s="9" t="s">
        <v>33</v>
      </c>
      <c r="D356" s="10" t="s">
        <v>34</v>
      </c>
      <c r="E356" s="11"/>
      <c r="F356" s="12" t="s">
        <v>1790</v>
      </c>
      <c r="G356" s="12"/>
      <c r="H356" s="12"/>
      <c r="I356" s="11" t="s">
        <v>36</v>
      </c>
      <c r="J356" s="20" t="s">
        <v>619</v>
      </c>
      <c r="K356" s="13" t="s">
        <v>1791</v>
      </c>
      <c r="L356" s="13" t="s">
        <v>1792</v>
      </c>
      <c r="M356" s="14" t="s">
        <v>40</v>
      </c>
      <c r="N356" s="44" t="s">
        <v>1793</v>
      </c>
      <c r="O356" s="43" t="s">
        <v>1794</v>
      </c>
      <c r="P356" s="18"/>
      <c r="Q356" s="22"/>
      <c r="R356" s="18"/>
      <c r="S356" s="18"/>
      <c r="T356" s="18"/>
      <c r="U356" s="18"/>
      <c r="V356" s="18"/>
      <c r="W356" s="18"/>
      <c r="X356" s="22"/>
      <c r="Y356" s="20" t="s">
        <v>43</v>
      </c>
      <c r="Z356" s="21" t="s">
        <v>1795</v>
      </c>
      <c r="AA356" s="22" t="str">
        <f t="shared" si="1"/>
        <v>M3-NyO-21b-I-1</v>
      </c>
      <c r="AB356" s="20" t="s">
        <v>45</v>
      </c>
      <c r="AC356" s="24"/>
      <c r="AD356" s="42"/>
      <c r="AE356" s="42"/>
    </row>
    <row r="357" ht="112.5" customHeight="1">
      <c r="A357" s="20" t="s">
        <v>1788</v>
      </c>
      <c r="B357" s="8" t="s">
        <v>1789</v>
      </c>
      <c r="C357" s="20" t="s">
        <v>48</v>
      </c>
      <c r="D357" s="10" t="s">
        <v>34</v>
      </c>
      <c r="E357" s="11"/>
      <c r="F357" s="12" t="s">
        <v>1796</v>
      </c>
      <c r="G357" s="12"/>
      <c r="H357" s="12"/>
      <c r="I357" s="11" t="s">
        <v>36</v>
      </c>
      <c r="J357" s="11" t="s">
        <v>307</v>
      </c>
      <c r="K357" s="12" t="s">
        <v>1797</v>
      </c>
      <c r="L357" s="13" t="s">
        <v>1798</v>
      </c>
      <c r="M357" s="14" t="s">
        <v>40</v>
      </c>
      <c r="N357" s="44" t="s">
        <v>1793</v>
      </c>
      <c r="O357" s="44" t="s">
        <v>1799</v>
      </c>
      <c r="P357" s="43" t="s">
        <v>1800</v>
      </c>
      <c r="Q357" s="22"/>
      <c r="R357" s="18"/>
      <c r="S357" s="18"/>
      <c r="T357" s="18"/>
      <c r="U357" s="18"/>
      <c r="V357" s="18"/>
      <c r="W357" s="18"/>
      <c r="X357" s="22"/>
      <c r="Y357" s="20" t="s">
        <v>43</v>
      </c>
      <c r="Z357" s="21" t="s">
        <v>1801</v>
      </c>
      <c r="AA357" s="22" t="str">
        <f t="shared" si="1"/>
        <v>M3-NyO-21b-E-1</v>
      </c>
      <c r="AB357" s="20" t="s">
        <v>45</v>
      </c>
      <c r="AC357" s="24"/>
      <c r="AD357" s="42"/>
      <c r="AE357" s="42"/>
    </row>
    <row r="358" ht="112.5" customHeight="1">
      <c r="A358" s="9" t="s">
        <v>1802</v>
      </c>
      <c r="B358" s="8" t="s">
        <v>1803</v>
      </c>
      <c r="C358" s="9" t="s">
        <v>33</v>
      </c>
      <c r="D358" s="10" t="s">
        <v>34</v>
      </c>
      <c r="E358" s="11"/>
      <c r="F358" s="13" t="s">
        <v>1804</v>
      </c>
      <c r="G358" s="13"/>
      <c r="H358" s="12"/>
      <c r="I358" s="11" t="s">
        <v>36</v>
      </c>
      <c r="J358" s="11" t="s">
        <v>50</v>
      </c>
      <c r="K358" s="12" t="s">
        <v>1805</v>
      </c>
      <c r="L358" s="13" t="s">
        <v>1806</v>
      </c>
      <c r="M358" s="14" t="s">
        <v>40</v>
      </c>
      <c r="N358" s="44" t="s">
        <v>1807</v>
      </c>
      <c r="O358" s="44" t="s">
        <v>1808</v>
      </c>
      <c r="P358" s="18"/>
      <c r="Q358" s="22"/>
      <c r="R358" s="18"/>
      <c r="S358" s="18"/>
      <c r="T358" s="18"/>
      <c r="U358" s="18"/>
      <c r="V358" s="18"/>
      <c r="W358" s="18"/>
      <c r="X358" s="22"/>
      <c r="Y358" s="20" t="s">
        <v>43</v>
      </c>
      <c r="Z358" s="28" t="s">
        <v>1809</v>
      </c>
      <c r="AA358" s="22" t="str">
        <f t="shared" si="1"/>
        <v>M3-NyO-22a-I-1</v>
      </c>
      <c r="AB358" s="20" t="s">
        <v>45</v>
      </c>
      <c r="AC358" s="9"/>
      <c r="AD358" s="9" t="s">
        <v>46</v>
      </c>
      <c r="AE358" s="9" t="s">
        <v>47</v>
      </c>
    </row>
    <row r="359" ht="112.5" customHeight="1">
      <c r="A359" s="9" t="s">
        <v>1802</v>
      </c>
      <c r="B359" s="8" t="s">
        <v>1803</v>
      </c>
      <c r="C359" s="9" t="s">
        <v>33</v>
      </c>
      <c r="D359" s="10" t="s">
        <v>34</v>
      </c>
      <c r="E359" s="11"/>
      <c r="F359" s="13" t="s">
        <v>1810</v>
      </c>
      <c r="G359" s="13"/>
      <c r="H359" s="12"/>
      <c r="I359" s="11" t="s">
        <v>36</v>
      </c>
      <c r="J359" s="11" t="s">
        <v>50</v>
      </c>
      <c r="K359" s="12" t="s">
        <v>1811</v>
      </c>
      <c r="L359" s="13" t="s">
        <v>1806</v>
      </c>
      <c r="M359" s="14" t="s">
        <v>40</v>
      </c>
      <c r="N359" s="44" t="s">
        <v>1807</v>
      </c>
      <c r="O359" s="44" t="s">
        <v>1808</v>
      </c>
      <c r="P359" s="18"/>
      <c r="Q359" s="22"/>
      <c r="R359" s="18"/>
      <c r="S359" s="18"/>
      <c r="T359" s="18"/>
      <c r="U359" s="18"/>
      <c r="V359" s="18"/>
      <c r="W359" s="18"/>
      <c r="X359" s="22"/>
      <c r="Y359" s="20" t="s">
        <v>43</v>
      </c>
      <c r="Z359" s="28" t="s">
        <v>1812</v>
      </c>
      <c r="AA359" s="22" t="str">
        <f t="shared" si="1"/>
        <v>M3-NyO-22a-I-2</v>
      </c>
      <c r="AB359" s="20" t="s">
        <v>45</v>
      </c>
      <c r="AC359" s="24"/>
      <c r="AD359" s="9" t="s">
        <v>46</v>
      </c>
      <c r="AE359" s="9" t="s">
        <v>47</v>
      </c>
    </row>
    <row r="360" ht="112.5" customHeight="1">
      <c r="A360" s="9" t="s">
        <v>1802</v>
      </c>
      <c r="B360" s="8" t="s">
        <v>1803</v>
      </c>
      <c r="C360" s="9" t="s">
        <v>48</v>
      </c>
      <c r="D360" s="10" t="s">
        <v>34</v>
      </c>
      <c r="E360" s="11"/>
      <c r="F360" s="13" t="s">
        <v>1813</v>
      </c>
      <c r="G360" s="13"/>
      <c r="H360" s="19"/>
      <c r="I360" s="22" t="s">
        <v>36</v>
      </c>
      <c r="J360" s="22" t="s">
        <v>50</v>
      </c>
      <c r="K360" s="19" t="s">
        <v>1811</v>
      </c>
      <c r="L360" s="13" t="s">
        <v>1814</v>
      </c>
      <c r="M360" s="14" t="s">
        <v>40</v>
      </c>
      <c r="N360" s="72" t="s">
        <v>1807</v>
      </c>
      <c r="O360" s="72" t="s">
        <v>1808</v>
      </c>
      <c r="P360" s="19"/>
      <c r="Q360" s="22"/>
      <c r="R360" s="19"/>
      <c r="S360" s="19"/>
      <c r="T360" s="19"/>
      <c r="U360" s="19"/>
      <c r="V360" s="19"/>
      <c r="W360" s="19"/>
      <c r="X360" s="19"/>
      <c r="Y360" s="20" t="s">
        <v>43</v>
      </c>
      <c r="Z360" s="28" t="s">
        <v>1815</v>
      </c>
      <c r="AA360" s="22" t="str">
        <f t="shared" si="1"/>
        <v>M3-NyO-22a-E-1</v>
      </c>
      <c r="AB360" s="20" t="s">
        <v>45</v>
      </c>
      <c r="AC360" s="69"/>
      <c r="AD360" s="9" t="s">
        <v>46</v>
      </c>
      <c r="AE360" s="9" t="s">
        <v>47</v>
      </c>
    </row>
    <row r="361" ht="112.5" customHeight="1">
      <c r="A361" s="9" t="s">
        <v>1802</v>
      </c>
      <c r="B361" s="8" t="s">
        <v>1803</v>
      </c>
      <c r="C361" s="9" t="s">
        <v>48</v>
      </c>
      <c r="D361" s="10" t="s">
        <v>34</v>
      </c>
      <c r="E361" s="11"/>
      <c r="F361" s="12" t="s">
        <v>1816</v>
      </c>
      <c r="G361" s="12"/>
      <c r="H361" s="12"/>
      <c r="I361" s="11" t="s">
        <v>36</v>
      </c>
      <c r="J361" s="11" t="s">
        <v>50</v>
      </c>
      <c r="K361" s="12" t="s">
        <v>1811</v>
      </c>
      <c r="L361" s="13" t="s">
        <v>1814</v>
      </c>
      <c r="M361" s="14" t="s">
        <v>40</v>
      </c>
      <c r="N361" s="44" t="s">
        <v>1807</v>
      </c>
      <c r="O361" s="44" t="s">
        <v>1808</v>
      </c>
      <c r="P361" s="18"/>
      <c r="Q361" s="22"/>
      <c r="R361" s="18"/>
      <c r="S361" s="18"/>
      <c r="T361" s="18"/>
      <c r="U361" s="18"/>
      <c r="V361" s="18"/>
      <c r="W361" s="18"/>
      <c r="X361" s="22"/>
      <c r="Y361" s="20" t="s">
        <v>43</v>
      </c>
      <c r="Z361" s="28" t="s">
        <v>1817</v>
      </c>
      <c r="AA361" s="22" t="str">
        <f t="shared" si="1"/>
        <v>M3-NyO-22a-E-2</v>
      </c>
      <c r="AB361" s="20" t="s">
        <v>45</v>
      </c>
      <c r="AC361" s="9"/>
      <c r="AD361" s="9" t="s">
        <v>46</v>
      </c>
      <c r="AE361" s="9" t="s">
        <v>47</v>
      </c>
    </row>
    <row r="362" ht="112.5" customHeight="1">
      <c r="A362" s="24" t="s">
        <v>1818</v>
      </c>
      <c r="B362" s="25" t="s">
        <v>1819</v>
      </c>
      <c r="C362" s="9" t="s">
        <v>33</v>
      </c>
      <c r="D362" s="10" t="s">
        <v>34</v>
      </c>
      <c r="E362" s="20"/>
      <c r="F362" s="25" t="s">
        <v>1820</v>
      </c>
      <c r="G362" s="25"/>
      <c r="H362" s="38"/>
      <c r="I362" s="24" t="s">
        <v>36</v>
      </c>
      <c r="J362" s="24" t="s">
        <v>37</v>
      </c>
      <c r="K362" s="25" t="s">
        <v>1821</v>
      </c>
      <c r="L362" s="25" t="s">
        <v>1822</v>
      </c>
      <c r="M362" s="26" t="s">
        <v>40</v>
      </c>
      <c r="N362" s="35" t="s">
        <v>1823</v>
      </c>
      <c r="O362" s="35" t="s">
        <v>1823</v>
      </c>
      <c r="P362" s="18"/>
      <c r="Q362" s="22"/>
      <c r="R362" s="18"/>
      <c r="S362" s="18"/>
      <c r="T362" s="18"/>
      <c r="U362" s="18"/>
      <c r="V362" s="18"/>
      <c r="W362" s="18"/>
      <c r="X362" s="22"/>
      <c r="Y362" s="20" t="s">
        <v>43</v>
      </c>
      <c r="Z362" s="21" t="s">
        <v>1824</v>
      </c>
      <c r="AA362" s="22" t="str">
        <f t="shared" si="1"/>
        <v>M3-NyO-22b-I-1</v>
      </c>
      <c r="AB362" s="20" t="s">
        <v>45</v>
      </c>
      <c r="AC362" s="9"/>
      <c r="AD362" s="9" t="s">
        <v>46</v>
      </c>
      <c r="AE362" s="9" t="s">
        <v>47</v>
      </c>
    </row>
    <row r="363" ht="112.5" customHeight="1">
      <c r="A363" s="24" t="s">
        <v>1818</v>
      </c>
      <c r="B363" s="25" t="s">
        <v>1819</v>
      </c>
      <c r="C363" s="9" t="s">
        <v>48</v>
      </c>
      <c r="D363" s="10" t="s">
        <v>34</v>
      </c>
      <c r="E363" s="10"/>
      <c r="F363" s="23" t="s">
        <v>1825</v>
      </c>
      <c r="G363" s="23"/>
      <c r="H363" s="38"/>
      <c r="I363" s="24" t="s">
        <v>36</v>
      </c>
      <c r="J363" s="9" t="s">
        <v>50</v>
      </c>
      <c r="K363" s="78" t="s">
        <v>1826</v>
      </c>
      <c r="L363" s="25" t="s">
        <v>1827</v>
      </c>
      <c r="M363" s="26" t="s">
        <v>40</v>
      </c>
      <c r="N363" s="35" t="s">
        <v>1823</v>
      </c>
      <c r="O363" s="35" t="s">
        <v>1823</v>
      </c>
      <c r="P363" s="18"/>
      <c r="Q363" s="22"/>
      <c r="R363" s="18"/>
      <c r="S363" s="18"/>
      <c r="T363" s="18"/>
      <c r="U363" s="18"/>
      <c r="V363" s="18"/>
      <c r="W363" s="18"/>
      <c r="X363" s="22"/>
      <c r="Y363" s="20" t="s">
        <v>43</v>
      </c>
      <c r="Z363" s="28" t="s">
        <v>1828</v>
      </c>
      <c r="AA363" s="22" t="str">
        <f t="shared" si="1"/>
        <v>M3-NyO-22b-E-1</v>
      </c>
      <c r="AB363" s="20" t="s">
        <v>45</v>
      </c>
      <c r="AC363" s="9"/>
      <c r="AD363" s="9" t="s">
        <v>46</v>
      </c>
      <c r="AE363" s="9" t="s">
        <v>47</v>
      </c>
    </row>
    <row r="364" ht="112.5" customHeight="1">
      <c r="A364" s="24" t="s">
        <v>1818</v>
      </c>
      <c r="B364" s="25" t="s">
        <v>1819</v>
      </c>
      <c r="C364" s="9" t="s">
        <v>66</v>
      </c>
      <c r="D364" s="10" t="s">
        <v>34</v>
      </c>
      <c r="E364" s="20"/>
      <c r="F364" s="23" t="s">
        <v>1829</v>
      </c>
      <c r="G364" s="23"/>
      <c r="H364" s="38"/>
      <c r="I364" s="24" t="s">
        <v>36</v>
      </c>
      <c r="J364" s="9" t="s">
        <v>50</v>
      </c>
      <c r="K364" s="25" t="s">
        <v>1830</v>
      </c>
      <c r="L364" s="23" t="s">
        <v>1831</v>
      </c>
      <c r="M364" s="26" t="s">
        <v>40</v>
      </c>
      <c r="N364" s="35" t="s">
        <v>1823</v>
      </c>
      <c r="O364" s="35" t="s">
        <v>1823</v>
      </c>
      <c r="P364" s="18"/>
      <c r="Q364" s="22"/>
      <c r="R364" s="18"/>
      <c r="S364" s="18"/>
      <c r="T364" s="18"/>
      <c r="U364" s="18"/>
      <c r="V364" s="18"/>
      <c r="W364" s="18"/>
      <c r="X364" s="22"/>
      <c r="Y364" s="20" t="s">
        <v>43</v>
      </c>
      <c r="Z364" s="28" t="s">
        <v>1832</v>
      </c>
      <c r="AA364" s="22" t="str">
        <f t="shared" si="1"/>
        <v>M3-NyO-22b-A-1</v>
      </c>
      <c r="AB364" s="20" t="s">
        <v>45</v>
      </c>
      <c r="AC364" s="9"/>
      <c r="AD364" s="9" t="s">
        <v>46</v>
      </c>
      <c r="AE364" s="9" t="s">
        <v>47</v>
      </c>
    </row>
    <row r="365" ht="112.5" customHeight="1">
      <c r="A365" s="24" t="s">
        <v>1818</v>
      </c>
      <c r="B365" s="25" t="s">
        <v>1819</v>
      </c>
      <c r="C365" s="9" t="s">
        <v>66</v>
      </c>
      <c r="D365" s="10" t="s">
        <v>34</v>
      </c>
      <c r="E365" s="20"/>
      <c r="F365" s="23" t="s">
        <v>1833</v>
      </c>
      <c r="G365" s="23"/>
      <c r="H365" s="38"/>
      <c r="I365" s="24" t="s">
        <v>36</v>
      </c>
      <c r="J365" s="9" t="s">
        <v>50</v>
      </c>
      <c r="K365" s="25" t="s">
        <v>1830</v>
      </c>
      <c r="L365" s="23" t="s">
        <v>1831</v>
      </c>
      <c r="M365" s="26" t="s">
        <v>40</v>
      </c>
      <c r="N365" s="35" t="s">
        <v>1823</v>
      </c>
      <c r="O365" s="35" t="s">
        <v>1823</v>
      </c>
      <c r="P365" s="18"/>
      <c r="Q365" s="22"/>
      <c r="R365" s="18"/>
      <c r="S365" s="18"/>
      <c r="T365" s="18"/>
      <c r="U365" s="18"/>
      <c r="V365" s="18"/>
      <c r="W365" s="18"/>
      <c r="X365" s="22"/>
      <c r="Y365" s="20" t="s">
        <v>43</v>
      </c>
      <c r="Z365" s="28" t="s">
        <v>1834</v>
      </c>
      <c r="AA365" s="22" t="str">
        <f t="shared" si="1"/>
        <v>M3-NyO-22b-A-2</v>
      </c>
      <c r="AB365" s="20" t="s">
        <v>45</v>
      </c>
      <c r="AC365" s="9"/>
      <c r="AD365" s="9" t="s">
        <v>46</v>
      </c>
      <c r="AE365" s="9" t="s">
        <v>47</v>
      </c>
    </row>
    <row r="366" ht="112.5" customHeight="1">
      <c r="A366" s="24" t="s">
        <v>1818</v>
      </c>
      <c r="B366" s="25" t="s">
        <v>1819</v>
      </c>
      <c r="C366" s="9" t="s">
        <v>66</v>
      </c>
      <c r="D366" s="10" t="s">
        <v>34</v>
      </c>
      <c r="E366" s="20"/>
      <c r="F366" s="23" t="s">
        <v>1835</v>
      </c>
      <c r="G366" s="23"/>
      <c r="H366" s="38"/>
      <c r="I366" s="24" t="s">
        <v>36</v>
      </c>
      <c r="J366" s="9" t="s">
        <v>50</v>
      </c>
      <c r="K366" s="25" t="s">
        <v>1830</v>
      </c>
      <c r="L366" s="23" t="s">
        <v>1831</v>
      </c>
      <c r="M366" s="26" t="s">
        <v>40</v>
      </c>
      <c r="N366" s="35" t="s">
        <v>1823</v>
      </c>
      <c r="O366" s="35" t="s">
        <v>1823</v>
      </c>
      <c r="P366" s="18"/>
      <c r="Q366" s="22"/>
      <c r="R366" s="18"/>
      <c r="S366" s="18"/>
      <c r="T366" s="18"/>
      <c r="U366" s="18"/>
      <c r="V366" s="18"/>
      <c r="W366" s="18"/>
      <c r="X366" s="22"/>
      <c r="Y366" s="20" t="s">
        <v>43</v>
      </c>
      <c r="Z366" s="28" t="s">
        <v>1836</v>
      </c>
      <c r="AA366" s="22" t="str">
        <f t="shared" si="1"/>
        <v>M3-NyO-22b-A-3</v>
      </c>
      <c r="AB366" s="20" t="s">
        <v>45</v>
      </c>
      <c r="AC366" s="9"/>
      <c r="AD366" s="9" t="s">
        <v>46</v>
      </c>
      <c r="AE366" s="9" t="s">
        <v>47</v>
      </c>
    </row>
    <row r="367" ht="112.5" customHeight="1">
      <c r="A367" s="24" t="s">
        <v>1837</v>
      </c>
      <c r="B367" s="25" t="s">
        <v>1838</v>
      </c>
      <c r="C367" s="9" t="s">
        <v>33</v>
      </c>
      <c r="D367" s="10" t="s">
        <v>34</v>
      </c>
      <c r="E367" s="20"/>
      <c r="F367" s="23" t="s">
        <v>1839</v>
      </c>
      <c r="G367" s="23"/>
      <c r="H367" s="38"/>
      <c r="I367" s="24" t="s">
        <v>36</v>
      </c>
      <c r="J367" s="24" t="s">
        <v>37</v>
      </c>
      <c r="K367" s="25" t="s">
        <v>1821</v>
      </c>
      <c r="L367" s="25" t="s">
        <v>1840</v>
      </c>
      <c r="M367" s="26" t="s">
        <v>40</v>
      </c>
      <c r="N367" s="35" t="s">
        <v>1823</v>
      </c>
      <c r="O367" s="35" t="s">
        <v>1823</v>
      </c>
      <c r="P367" s="18"/>
      <c r="Q367" s="22"/>
      <c r="R367" s="18"/>
      <c r="S367" s="18"/>
      <c r="T367" s="18"/>
      <c r="U367" s="18"/>
      <c r="V367" s="18"/>
      <c r="W367" s="18"/>
      <c r="X367" s="22"/>
      <c r="Y367" s="20" t="s">
        <v>43</v>
      </c>
      <c r="Z367" s="21" t="s">
        <v>1841</v>
      </c>
      <c r="AA367" s="22" t="str">
        <f t="shared" si="1"/>
        <v>M3-NyO-22c-I-1</v>
      </c>
      <c r="AB367" s="20" t="s">
        <v>45</v>
      </c>
      <c r="AC367" s="9"/>
      <c r="AD367" s="9" t="s">
        <v>46</v>
      </c>
      <c r="AE367" s="9" t="s">
        <v>47</v>
      </c>
    </row>
    <row r="368" ht="112.5" customHeight="1">
      <c r="A368" s="24" t="s">
        <v>1837</v>
      </c>
      <c r="B368" s="25" t="s">
        <v>1838</v>
      </c>
      <c r="C368" s="9" t="s">
        <v>48</v>
      </c>
      <c r="D368" s="10" t="s">
        <v>34</v>
      </c>
      <c r="E368" s="20"/>
      <c r="F368" s="23" t="s">
        <v>1842</v>
      </c>
      <c r="G368" s="23"/>
      <c r="H368" s="38"/>
      <c r="I368" s="24" t="s">
        <v>36</v>
      </c>
      <c r="J368" s="24" t="s">
        <v>154</v>
      </c>
      <c r="K368" s="25" t="s">
        <v>1826</v>
      </c>
      <c r="L368" s="25" t="s">
        <v>1843</v>
      </c>
      <c r="M368" s="26" t="s">
        <v>40</v>
      </c>
      <c r="N368" s="35" t="s">
        <v>1823</v>
      </c>
      <c r="O368" s="35" t="s">
        <v>1823</v>
      </c>
      <c r="P368" s="18"/>
      <c r="Q368" s="22"/>
      <c r="R368" s="18"/>
      <c r="S368" s="18"/>
      <c r="T368" s="18"/>
      <c r="U368" s="18"/>
      <c r="V368" s="18"/>
      <c r="W368" s="18"/>
      <c r="X368" s="22"/>
      <c r="Y368" s="20" t="s">
        <v>43</v>
      </c>
      <c r="Z368" s="28" t="s">
        <v>1844</v>
      </c>
      <c r="AA368" s="22" t="str">
        <f t="shared" si="1"/>
        <v>M3-NyO-22c-E-1</v>
      </c>
      <c r="AB368" s="20" t="s">
        <v>45</v>
      </c>
      <c r="AC368" s="9"/>
      <c r="AD368" s="9" t="s">
        <v>46</v>
      </c>
      <c r="AE368" s="9" t="s">
        <v>47</v>
      </c>
    </row>
    <row r="369" ht="112.5" customHeight="1">
      <c r="A369" s="24" t="s">
        <v>1837</v>
      </c>
      <c r="B369" s="25" t="s">
        <v>1838</v>
      </c>
      <c r="C369" s="9" t="s">
        <v>66</v>
      </c>
      <c r="D369" s="10" t="s">
        <v>34</v>
      </c>
      <c r="E369" s="10"/>
      <c r="F369" s="23" t="s">
        <v>1845</v>
      </c>
      <c r="G369" s="23"/>
      <c r="H369" s="38"/>
      <c r="I369" s="24" t="s">
        <v>36</v>
      </c>
      <c r="J369" s="24" t="s">
        <v>154</v>
      </c>
      <c r="K369" s="25" t="s">
        <v>1826</v>
      </c>
      <c r="L369" s="23" t="s">
        <v>1846</v>
      </c>
      <c r="M369" s="14" t="s">
        <v>40</v>
      </c>
      <c r="N369" s="35" t="s">
        <v>1823</v>
      </c>
      <c r="O369" s="35" t="s">
        <v>1823</v>
      </c>
      <c r="P369" s="18"/>
      <c r="Q369" s="22"/>
      <c r="R369" s="18"/>
      <c r="S369" s="18"/>
      <c r="T369" s="18"/>
      <c r="U369" s="18"/>
      <c r="V369" s="18"/>
      <c r="W369" s="18"/>
      <c r="X369" s="22"/>
      <c r="Y369" s="20" t="s">
        <v>43</v>
      </c>
      <c r="Z369" s="28" t="s">
        <v>1847</v>
      </c>
      <c r="AA369" s="22" t="str">
        <f t="shared" si="1"/>
        <v>M3-NyO-22c-A-1</v>
      </c>
      <c r="AB369" s="20" t="s">
        <v>45</v>
      </c>
      <c r="AC369" s="9"/>
      <c r="AD369" s="9" t="s">
        <v>46</v>
      </c>
      <c r="AE369" s="9" t="s">
        <v>47</v>
      </c>
    </row>
    <row r="370" ht="112.5" customHeight="1">
      <c r="A370" s="24" t="s">
        <v>1837</v>
      </c>
      <c r="B370" s="25" t="s">
        <v>1838</v>
      </c>
      <c r="C370" s="9" t="s">
        <v>66</v>
      </c>
      <c r="D370" s="10" t="s">
        <v>34</v>
      </c>
      <c r="E370" s="20"/>
      <c r="F370" s="23" t="s">
        <v>1848</v>
      </c>
      <c r="G370" s="23"/>
      <c r="H370" s="38"/>
      <c r="I370" s="24" t="s">
        <v>36</v>
      </c>
      <c r="J370" s="24" t="s">
        <v>154</v>
      </c>
      <c r="K370" s="25" t="s">
        <v>1826</v>
      </c>
      <c r="L370" s="23" t="s">
        <v>1846</v>
      </c>
      <c r="M370" s="14" t="s">
        <v>40</v>
      </c>
      <c r="N370" s="35" t="s">
        <v>1823</v>
      </c>
      <c r="O370" s="35" t="s">
        <v>1823</v>
      </c>
      <c r="P370" s="18"/>
      <c r="Q370" s="22"/>
      <c r="R370" s="18"/>
      <c r="S370" s="18"/>
      <c r="T370" s="18"/>
      <c r="U370" s="18"/>
      <c r="V370" s="18"/>
      <c r="W370" s="18"/>
      <c r="X370" s="22"/>
      <c r="Y370" s="20" t="s">
        <v>43</v>
      </c>
      <c r="Z370" s="28" t="s">
        <v>1849</v>
      </c>
      <c r="AA370" s="22" t="str">
        <f t="shared" si="1"/>
        <v>M3-NyO-22c-A-2</v>
      </c>
      <c r="AB370" s="20" t="s">
        <v>45</v>
      </c>
      <c r="AC370" s="9"/>
      <c r="AD370" s="9" t="s">
        <v>46</v>
      </c>
      <c r="AE370" s="9" t="s">
        <v>47</v>
      </c>
    </row>
    <row r="371" ht="112.5" customHeight="1">
      <c r="A371" s="24" t="s">
        <v>1837</v>
      </c>
      <c r="B371" s="25" t="s">
        <v>1838</v>
      </c>
      <c r="C371" s="9" t="s">
        <v>66</v>
      </c>
      <c r="D371" s="10" t="s">
        <v>34</v>
      </c>
      <c r="E371" s="20"/>
      <c r="F371" s="23" t="s">
        <v>1850</v>
      </c>
      <c r="G371" s="23"/>
      <c r="H371" s="38"/>
      <c r="I371" s="24" t="s">
        <v>36</v>
      </c>
      <c r="J371" s="24" t="s">
        <v>154</v>
      </c>
      <c r="K371" s="25" t="s">
        <v>1826</v>
      </c>
      <c r="L371" s="23" t="s">
        <v>1846</v>
      </c>
      <c r="M371" s="14" t="s">
        <v>40</v>
      </c>
      <c r="N371" s="35" t="s">
        <v>1823</v>
      </c>
      <c r="O371" s="35" t="s">
        <v>1823</v>
      </c>
      <c r="P371" s="18"/>
      <c r="Q371" s="22"/>
      <c r="R371" s="18"/>
      <c r="S371" s="18"/>
      <c r="T371" s="18"/>
      <c r="U371" s="18"/>
      <c r="V371" s="18"/>
      <c r="W371" s="18"/>
      <c r="X371" s="22"/>
      <c r="Y371" s="20" t="s">
        <v>43</v>
      </c>
      <c r="Z371" s="28" t="s">
        <v>1851</v>
      </c>
      <c r="AA371" s="22" t="str">
        <f t="shared" si="1"/>
        <v>M3-NyO-22c-A-3</v>
      </c>
      <c r="AB371" s="20" t="s">
        <v>45</v>
      </c>
      <c r="AC371" s="9"/>
      <c r="AD371" s="9" t="s">
        <v>46</v>
      </c>
      <c r="AE371" s="9" t="s">
        <v>47</v>
      </c>
    </row>
    <row r="372" ht="112.5" customHeight="1">
      <c r="A372" s="9" t="s">
        <v>1852</v>
      </c>
      <c r="B372" s="8" t="s">
        <v>1853</v>
      </c>
      <c r="C372" s="9" t="s">
        <v>33</v>
      </c>
      <c r="D372" s="10" t="s">
        <v>34</v>
      </c>
      <c r="E372" s="20"/>
      <c r="F372" s="13" t="s">
        <v>1854</v>
      </c>
      <c r="G372" s="13"/>
      <c r="H372" s="12"/>
      <c r="I372" s="11" t="s">
        <v>535</v>
      </c>
      <c r="J372" s="11" t="s">
        <v>307</v>
      </c>
      <c r="K372" s="12" t="s">
        <v>111</v>
      </c>
      <c r="L372" s="12" t="s">
        <v>111</v>
      </c>
      <c r="M372" s="11" t="s">
        <v>40</v>
      </c>
      <c r="N372" s="8" t="s">
        <v>1855</v>
      </c>
      <c r="O372" s="8" t="s">
        <v>1856</v>
      </c>
      <c r="P372" s="18"/>
      <c r="Q372" s="22"/>
      <c r="R372" s="18"/>
      <c r="S372" s="18"/>
      <c r="T372" s="18"/>
      <c r="U372" s="18"/>
      <c r="V372" s="18"/>
      <c r="W372" s="18"/>
      <c r="X372" s="22"/>
      <c r="Y372" s="20" t="s">
        <v>43</v>
      </c>
      <c r="Z372" s="21" t="s">
        <v>1857</v>
      </c>
      <c r="AA372" s="22" t="str">
        <f t="shared" si="1"/>
        <v>M3-NyO-22d-I-1</v>
      </c>
      <c r="AB372" s="20" t="s">
        <v>45</v>
      </c>
      <c r="AC372" s="9"/>
      <c r="AD372" s="9" t="s">
        <v>46</v>
      </c>
      <c r="AE372" s="9" t="s">
        <v>47</v>
      </c>
    </row>
    <row r="373" ht="112.5" customHeight="1">
      <c r="A373" s="9" t="s">
        <v>1852</v>
      </c>
      <c r="B373" s="25" t="s">
        <v>1853</v>
      </c>
      <c r="C373" s="24" t="s">
        <v>33</v>
      </c>
      <c r="D373" s="10" t="s">
        <v>34</v>
      </c>
      <c r="E373" s="20"/>
      <c r="F373" s="13" t="s">
        <v>1858</v>
      </c>
      <c r="G373" s="13"/>
      <c r="H373" s="12"/>
      <c r="I373" s="11" t="s">
        <v>535</v>
      </c>
      <c r="J373" s="11" t="s">
        <v>307</v>
      </c>
      <c r="K373" s="12" t="s">
        <v>111</v>
      </c>
      <c r="L373" s="12" t="s">
        <v>111</v>
      </c>
      <c r="M373" s="11" t="s">
        <v>40</v>
      </c>
      <c r="N373" s="8" t="s">
        <v>1855</v>
      </c>
      <c r="O373" s="8" t="s">
        <v>1859</v>
      </c>
      <c r="P373" s="18"/>
      <c r="Q373" s="22"/>
      <c r="R373" s="18"/>
      <c r="S373" s="18"/>
      <c r="T373" s="18"/>
      <c r="U373" s="18"/>
      <c r="V373" s="18"/>
      <c r="W373" s="18"/>
      <c r="X373" s="22"/>
      <c r="Y373" s="20" t="s">
        <v>43</v>
      </c>
      <c r="Z373" s="21" t="s">
        <v>1860</v>
      </c>
      <c r="AA373" s="22" t="str">
        <f t="shared" si="1"/>
        <v>M3-NyO-22d-I-2</v>
      </c>
      <c r="AB373" s="20" t="s">
        <v>45</v>
      </c>
      <c r="AC373" s="9"/>
      <c r="AD373" s="9" t="s">
        <v>46</v>
      </c>
      <c r="AE373" s="9" t="s">
        <v>47</v>
      </c>
    </row>
    <row r="374" ht="112.5" customHeight="1">
      <c r="A374" s="9" t="s">
        <v>1852</v>
      </c>
      <c r="B374" s="25" t="s">
        <v>1853</v>
      </c>
      <c r="C374" s="24" t="s">
        <v>33</v>
      </c>
      <c r="D374" s="10" t="s">
        <v>34</v>
      </c>
      <c r="E374" s="20"/>
      <c r="F374" s="13" t="s">
        <v>1861</v>
      </c>
      <c r="G374" s="13"/>
      <c r="H374" s="12"/>
      <c r="I374" s="11" t="s">
        <v>535</v>
      </c>
      <c r="J374" s="11" t="s">
        <v>307</v>
      </c>
      <c r="K374" s="12" t="s">
        <v>111</v>
      </c>
      <c r="L374" s="12" t="s">
        <v>111</v>
      </c>
      <c r="M374" s="14" t="s">
        <v>40</v>
      </c>
      <c r="N374" s="8" t="s">
        <v>1855</v>
      </c>
      <c r="O374" s="8" t="s">
        <v>1862</v>
      </c>
      <c r="P374" s="18"/>
      <c r="Q374" s="22"/>
      <c r="R374" s="18"/>
      <c r="S374" s="18"/>
      <c r="T374" s="18"/>
      <c r="U374" s="18"/>
      <c r="V374" s="18"/>
      <c r="W374" s="18"/>
      <c r="X374" s="22"/>
      <c r="Y374" s="20" t="s">
        <v>43</v>
      </c>
      <c r="Z374" s="21" t="s">
        <v>1863</v>
      </c>
      <c r="AA374" s="22" t="str">
        <f t="shared" si="1"/>
        <v>M3-NyO-22d-I-3</v>
      </c>
      <c r="AB374" s="20" t="s">
        <v>45</v>
      </c>
      <c r="AC374" s="9"/>
      <c r="AD374" s="9" t="s">
        <v>46</v>
      </c>
      <c r="AE374" s="9" t="s">
        <v>47</v>
      </c>
    </row>
    <row r="375" ht="112.5" customHeight="1">
      <c r="A375" s="9" t="s">
        <v>1852</v>
      </c>
      <c r="B375" s="25" t="s">
        <v>1853</v>
      </c>
      <c r="C375" s="24" t="s">
        <v>33</v>
      </c>
      <c r="D375" s="10" t="s">
        <v>34</v>
      </c>
      <c r="E375" s="11"/>
      <c r="F375" s="13" t="s">
        <v>1864</v>
      </c>
      <c r="G375" s="13"/>
      <c r="H375" s="12"/>
      <c r="I375" s="11" t="s">
        <v>535</v>
      </c>
      <c r="J375" s="11" t="s">
        <v>307</v>
      </c>
      <c r="K375" s="12" t="s">
        <v>111</v>
      </c>
      <c r="L375" s="12" t="s">
        <v>111</v>
      </c>
      <c r="M375" s="11" t="s">
        <v>40</v>
      </c>
      <c r="N375" s="8" t="s">
        <v>1855</v>
      </c>
      <c r="O375" s="8" t="s">
        <v>1865</v>
      </c>
      <c r="P375" s="16"/>
      <c r="Q375" s="17"/>
      <c r="R375" s="18"/>
      <c r="S375" s="18"/>
      <c r="T375" s="18"/>
      <c r="U375" s="18"/>
      <c r="V375" s="18"/>
      <c r="W375" s="18"/>
      <c r="X375" s="19"/>
      <c r="Y375" s="20" t="s">
        <v>43</v>
      </c>
      <c r="Z375" s="28" t="s">
        <v>1866</v>
      </c>
      <c r="AA375" s="22" t="str">
        <f t="shared" si="1"/>
        <v>M3-NyO-22d-I-4</v>
      </c>
      <c r="AB375" s="20" t="s">
        <v>45</v>
      </c>
      <c r="AC375" s="9"/>
      <c r="AD375" s="9" t="s">
        <v>46</v>
      </c>
      <c r="AE375" s="9" t="s">
        <v>47</v>
      </c>
    </row>
    <row r="376" ht="112.5" customHeight="1">
      <c r="A376" s="9" t="s">
        <v>1852</v>
      </c>
      <c r="B376" s="25" t="s">
        <v>1853</v>
      </c>
      <c r="C376" s="24" t="s">
        <v>33</v>
      </c>
      <c r="D376" s="10" t="s">
        <v>34</v>
      </c>
      <c r="E376" s="11"/>
      <c r="F376" s="13" t="s">
        <v>1867</v>
      </c>
      <c r="G376" s="13"/>
      <c r="H376" s="12"/>
      <c r="I376" s="11" t="s">
        <v>535</v>
      </c>
      <c r="J376" s="11" t="s">
        <v>307</v>
      </c>
      <c r="K376" s="12" t="s">
        <v>111</v>
      </c>
      <c r="L376" s="12" t="s">
        <v>111</v>
      </c>
      <c r="M376" s="11" t="s">
        <v>40</v>
      </c>
      <c r="N376" s="8" t="s">
        <v>1855</v>
      </c>
      <c r="O376" s="8" t="s">
        <v>1868</v>
      </c>
      <c r="P376" s="16"/>
      <c r="Q376" s="17"/>
      <c r="R376" s="18"/>
      <c r="S376" s="18"/>
      <c r="T376" s="18"/>
      <c r="U376" s="18"/>
      <c r="V376" s="18"/>
      <c r="W376" s="18"/>
      <c r="X376" s="19"/>
      <c r="Y376" s="20" t="s">
        <v>43</v>
      </c>
      <c r="Z376" s="28" t="s">
        <v>1869</v>
      </c>
      <c r="AA376" s="22" t="str">
        <f t="shared" si="1"/>
        <v>M3-NyO-22d-I-5</v>
      </c>
      <c r="AB376" s="20" t="s">
        <v>45</v>
      </c>
      <c r="AC376" s="9"/>
      <c r="AD376" s="9" t="s">
        <v>46</v>
      </c>
      <c r="AE376" s="9" t="s">
        <v>47</v>
      </c>
    </row>
    <row r="377" ht="112.5" customHeight="1">
      <c r="A377" s="9" t="s">
        <v>1852</v>
      </c>
      <c r="B377" s="8" t="s">
        <v>1853</v>
      </c>
      <c r="C377" s="9" t="s">
        <v>48</v>
      </c>
      <c r="D377" s="10" t="s">
        <v>34</v>
      </c>
      <c r="E377" s="20"/>
      <c r="F377" s="13" t="s">
        <v>1870</v>
      </c>
      <c r="G377" s="13"/>
      <c r="H377" s="12"/>
      <c r="I377" s="11" t="s">
        <v>535</v>
      </c>
      <c r="J377" s="11" t="s">
        <v>90</v>
      </c>
      <c r="K377" s="12" t="s">
        <v>111</v>
      </c>
      <c r="L377" s="13" t="s">
        <v>1871</v>
      </c>
      <c r="M377" s="14" t="s">
        <v>40</v>
      </c>
      <c r="N377" s="8" t="s">
        <v>1855</v>
      </c>
      <c r="O377" s="8" t="s">
        <v>1872</v>
      </c>
      <c r="P377" s="18"/>
      <c r="Q377" s="22"/>
      <c r="R377" s="18"/>
      <c r="S377" s="18"/>
      <c r="T377" s="18"/>
      <c r="U377" s="18"/>
      <c r="V377" s="18"/>
      <c r="W377" s="18"/>
      <c r="X377" s="22"/>
      <c r="Y377" s="20" t="s">
        <v>43</v>
      </c>
      <c r="Z377" s="21" t="s">
        <v>1873</v>
      </c>
      <c r="AA377" s="22" t="str">
        <f t="shared" si="1"/>
        <v>M3-NyO-22d-E-1</v>
      </c>
      <c r="AB377" s="20" t="s">
        <v>45</v>
      </c>
      <c r="AC377" s="9"/>
      <c r="AD377" s="9" t="s">
        <v>46</v>
      </c>
      <c r="AE377" s="9" t="s">
        <v>47</v>
      </c>
    </row>
    <row r="378" ht="112.5" customHeight="1">
      <c r="A378" s="9" t="s">
        <v>1852</v>
      </c>
      <c r="B378" s="8" t="s">
        <v>1853</v>
      </c>
      <c r="C378" s="9" t="s">
        <v>48</v>
      </c>
      <c r="D378" s="10" t="s">
        <v>34</v>
      </c>
      <c r="E378" s="11"/>
      <c r="F378" s="13" t="s">
        <v>1874</v>
      </c>
      <c r="G378" s="13"/>
      <c r="H378" s="12"/>
      <c r="I378" s="11" t="s">
        <v>535</v>
      </c>
      <c r="J378" s="9" t="s">
        <v>154</v>
      </c>
      <c r="K378" s="12" t="s">
        <v>111</v>
      </c>
      <c r="L378" s="13" t="s">
        <v>1875</v>
      </c>
      <c r="M378" s="14" t="s">
        <v>40</v>
      </c>
      <c r="N378" s="8" t="s">
        <v>1855</v>
      </c>
      <c r="O378" s="8" t="s">
        <v>1859</v>
      </c>
      <c r="P378" s="16"/>
      <c r="Q378" s="17"/>
      <c r="R378" s="18"/>
      <c r="S378" s="18"/>
      <c r="T378" s="18"/>
      <c r="U378" s="18"/>
      <c r="V378" s="18"/>
      <c r="W378" s="18"/>
      <c r="X378" s="22"/>
      <c r="Y378" s="20" t="s">
        <v>43</v>
      </c>
      <c r="Z378" s="28" t="s">
        <v>1876</v>
      </c>
      <c r="AA378" s="22" t="str">
        <f t="shared" si="1"/>
        <v>M3-NyO-22d-E-2</v>
      </c>
      <c r="AB378" s="20" t="s">
        <v>45</v>
      </c>
      <c r="AC378" s="9"/>
      <c r="AD378" s="9" t="s">
        <v>46</v>
      </c>
      <c r="AE378" s="9" t="s">
        <v>47</v>
      </c>
    </row>
    <row r="379" ht="112.5" customHeight="1">
      <c r="A379" s="9" t="s">
        <v>1852</v>
      </c>
      <c r="B379" s="8" t="s">
        <v>1853</v>
      </c>
      <c r="C379" s="9" t="s">
        <v>48</v>
      </c>
      <c r="D379" s="10" t="s">
        <v>34</v>
      </c>
      <c r="E379" s="11"/>
      <c r="F379" s="13" t="s">
        <v>1877</v>
      </c>
      <c r="G379" s="13"/>
      <c r="H379" s="12"/>
      <c r="I379" s="11" t="s">
        <v>535</v>
      </c>
      <c r="J379" s="9" t="s">
        <v>154</v>
      </c>
      <c r="K379" s="12" t="s">
        <v>111</v>
      </c>
      <c r="L379" s="13" t="s">
        <v>1878</v>
      </c>
      <c r="M379" s="14" t="s">
        <v>40</v>
      </c>
      <c r="N379" s="8" t="s">
        <v>1855</v>
      </c>
      <c r="O379" s="8" t="s">
        <v>1862</v>
      </c>
      <c r="P379" s="16"/>
      <c r="Q379" s="17"/>
      <c r="R379" s="18"/>
      <c r="S379" s="18"/>
      <c r="T379" s="18"/>
      <c r="U379" s="18"/>
      <c r="V379" s="18"/>
      <c r="W379" s="18"/>
      <c r="X379" s="22"/>
      <c r="Y379" s="20" t="s">
        <v>43</v>
      </c>
      <c r="Z379" s="21" t="s">
        <v>1879</v>
      </c>
      <c r="AA379" s="22" t="str">
        <f t="shared" si="1"/>
        <v>M3-NyO-22d-E-3</v>
      </c>
      <c r="AB379" s="20" t="s">
        <v>45</v>
      </c>
      <c r="AC379" s="9"/>
      <c r="AD379" s="9" t="s">
        <v>46</v>
      </c>
      <c r="AE379" s="9" t="s">
        <v>47</v>
      </c>
    </row>
    <row r="380" ht="112.5" customHeight="1">
      <c r="A380" s="9" t="s">
        <v>1852</v>
      </c>
      <c r="B380" s="8" t="s">
        <v>1853</v>
      </c>
      <c r="C380" s="9" t="s">
        <v>48</v>
      </c>
      <c r="D380" s="10" t="s">
        <v>34</v>
      </c>
      <c r="E380" s="11"/>
      <c r="F380" s="13" t="s">
        <v>1880</v>
      </c>
      <c r="G380" s="13"/>
      <c r="H380" s="12"/>
      <c r="I380" s="11" t="s">
        <v>535</v>
      </c>
      <c r="J380" s="9" t="s">
        <v>154</v>
      </c>
      <c r="K380" s="12" t="s">
        <v>111</v>
      </c>
      <c r="L380" s="13" t="s">
        <v>1881</v>
      </c>
      <c r="M380" s="14" t="s">
        <v>40</v>
      </c>
      <c r="N380" s="8" t="s">
        <v>1855</v>
      </c>
      <c r="O380" s="8" t="s">
        <v>1865</v>
      </c>
      <c r="P380" s="16"/>
      <c r="Q380" s="17"/>
      <c r="R380" s="18"/>
      <c r="S380" s="18"/>
      <c r="T380" s="18"/>
      <c r="U380" s="18"/>
      <c r="V380" s="18"/>
      <c r="W380" s="18"/>
      <c r="X380" s="22"/>
      <c r="Y380" s="20" t="s">
        <v>43</v>
      </c>
      <c r="Z380" s="21" t="s">
        <v>1882</v>
      </c>
      <c r="AA380" s="22" t="str">
        <f t="shared" si="1"/>
        <v>M3-NyO-22d-E-4</v>
      </c>
      <c r="AB380" s="20" t="s">
        <v>45</v>
      </c>
      <c r="AC380" s="9"/>
      <c r="AD380" s="9" t="s">
        <v>46</v>
      </c>
      <c r="AE380" s="9" t="s">
        <v>47</v>
      </c>
    </row>
    <row r="381" ht="112.5" customHeight="1">
      <c r="A381" s="9" t="s">
        <v>1852</v>
      </c>
      <c r="B381" s="8" t="s">
        <v>1853</v>
      </c>
      <c r="C381" s="9" t="s">
        <v>48</v>
      </c>
      <c r="D381" s="10" t="s">
        <v>34</v>
      </c>
      <c r="E381" s="11"/>
      <c r="F381" s="13" t="s">
        <v>1883</v>
      </c>
      <c r="G381" s="13"/>
      <c r="H381" s="12"/>
      <c r="I381" s="11" t="s">
        <v>535</v>
      </c>
      <c r="J381" s="9" t="s">
        <v>154</v>
      </c>
      <c r="K381" s="12" t="s">
        <v>111</v>
      </c>
      <c r="L381" s="13" t="s">
        <v>1884</v>
      </c>
      <c r="M381" s="14" t="s">
        <v>40</v>
      </c>
      <c r="N381" s="8" t="s">
        <v>1855</v>
      </c>
      <c r="O381" s="8" t="s">
        <v>1868</v>
      </c>
      <c r="P381" s="16"/>
      <c r="Q381" s="17"/>
      <c r="R381" s="18"/>
      <c r="S381" s="18"/>
      <c r="T381" s="18"/>
      <c r="U381" s="18"/>
      <c r="V381" s="18"/>
      <c r="W381" s="18"/>
      <c r="X381" s="22"/>
      <c r="Y381" s="20" t="s">
        <v>43</v>
      </c>
      <c r="Z381" s="28" t="s">
        <v>1885</v>
      </c>
      <c r="AA381" s="22" t="str">
        <f t="shared" si="1"/>
        <v>M3-NyO-22d-E-5</v>
      </c>
      <c r="AB381" s="20" t="s">
        <v>45</v>
      </c>
      <c r="AC381" s="9"/>
      <c r="AD381" s="9" t="s">
        <v>46</v>
      </c>
      <c r="AE381" s="9" t="s">
        <v>47</v>
      </c>
    </row>
    <row r="382" ht="112.5" customHeight="1">
      <c r="A382" s="9" t="s">
        <v>1852</v>
      </c>
      <c r="B382" s="8" t="s">
        <v>1853</v>
      </c>
      <c r="C382" s="9" t="s">
        <v>66</v>
      </c>
      <c r="D382" s="10" t="s">
        <v>34</v>
      </c>
      <c r="E382" s="11"/>
      <c r="F382" s="13" t="s">
        <v>1886</v>
      </c>
      <c r="G382" s="13"/>
      <c r="H382" s="44"/>
      <c r="I382" s="14" t="s">
        <v>535</v>
      </c>
      <c r="J382" s="9" t="s">
        <v>154</v>
      </c>
      <c r="K382" s="12" t="s">
        <v>111</v>
      </c>
      <c r="L382" s="13" t="s">
        <v>1887</v>
      </c>
      <c r="M382" s="14" t="s">
        <v>40</v>
      </c>
      <c r="N382" s="8" t="s">
        <v>1855</v>
      </c>
      <c r="O382" s="8" t="s">
        <v>1888</v>
      </c>
      <c r="P382" s="16"/>
      <c r="Q382" s="17"/>
      <c r="R382" s="18"/>
      <c r="S382" s="18"/>
      <c r="T382" s="18"/>
      <c r="U382" s="27"/>
      <c r="V382" s="18"/>
      <c r="W382" s="18"/>
      <c r="X382" s="22"/>
      <c r="Y382" s="20" t="s">
        <v>43</v>
      </c>
      <c r="Z382" s="28" t="s">
        <v>1889</v>
      </c>
      <c r="AA382" s="22" t="str">
        <f t="shared" si="1"/>
        <v>M3-NyO-22d-A-1</v>
      </c>
      <c r="AB382" s="20" t="s">
        <v>45</v>
      </c>
      <c r="AC382" s="9"/>
      <c r="AD382" s="9" t="s">
        <v>46</v>
      </c>
      <c r="AE382" s="9" t="s">
        <v>47</v>
      </c>
    </row>
    <row r="383" ht="112.5" customHeight="1">
      <c r="A383" s="9" t="s">
        <v>1852</v>
      </c>
      <c r="B383" s="8" t="s">
        <v>1853</v>
      </c>
      <c r="C383" s="9" t="s">
        <v>66</v>
      </c>
      <c r="D383" s="10" t="s">
        <v>34</v>
      </c>
      <c r="E383" s="11"/>
      <c r="F383" s="13" t="s">
        <v>1890</v>
      </c>
      <c r="G383" s="13"/>
      <c r="H383" s="12"/>
      <c r="I383" s="11" t="s">
        <v>535</v>
      </c>
      <c r="J383" s="11" t="s">
        <v>90</v>
      </c>
      <c r="K383" s="12" t="s">
        <v>111</v>
      </c>
      <c r="L383" s="13" t="s">
        <v>1891</v>
      </c>
      <c r="M383" s="14" t="s">
        <v>40</v>
      </c>
      <c r="N383" s="8" t="s">
        <v>1855</v>
      </c>
      <c r="O383" s="8" t="s">
        <v>1892</v>
      </c>
      <c r="P383" s="16"/>
      <c r="Q383" s="17"/>
      <c r="R383" s="18"/>
      <c r="S383" s="18"/>
      <c r="T383" s="18"/>
      <c r="U383" s="27"/>
      <c r="V383" s="18"/>
      <c r="W383" s="18"/>
      <c r="X383" s="22"/>
      <c r="Y383" s="20" t="s">
        <v>43</v>
      </c>
      <c r="Z383" s="28" t="s">
        <v>1893</v>
      </c>
      <c r="AA383" s="22" t="str">
        <f t="shared" si="1"/>
        <v>M3-NyO-22d-A-2</v>
      </c>
      <c r="AB383" s="20" t="s">
        <v>45</v>
      </c>
      <c r="AC383" s="9"/>
      <c r="AD383" s="9" t="s">
        <v>46</v>
      </c>
      <c r="AE383" s="9" t="s">
        <v>47</v>
      </c>
    </row>
    <row r="384" ht="112.5" customHeight="1">
      <c r="A384" s="9" t="s">
        <v>1852</v>
      </c>
      <c r="B384" s="8" t="s">
        <v>1853</v>
      </c>
      <c r="C384" s="9" t="s">
        <v>66</v>
      </c>
      <c r="D384" s="10" t="s">
        <v>34</v>
      </c>
      <c r="E384" s="11"/>
      <c r="F384" s="13" t="s">
        <v>1894</v>
      </c>
      <c r="G384" s="13"/>
      <c r="H384" s="12"/>
      <c r="I384" s="11" t="s">
        <v>535</v>
      </c>
      <c r="J384" s="11" t="s">
        <v>90</v>
      </c>
      <c r="K384" s="12" t="s">
        <v>111</v>
      </c>
      <c r="L384" s="13" t="s">
        <v>1895</v>
      </c>
      <c r="M384" s="14" t="s">
        <v>40</v>
      </c>
      <c r="N384" s="8" t="s">
        <v>1855</v>
      </c>
      <c r="O384" s="8" t="s">
        <v>1896</v>
      </c>
      <c r="P384" s="16"/>
      <c r="Q384" s="17"/>
      <c r="R384" s="18"/>
      <c r="S384" s="18"/>
      <c r="T384" s="18"/>
      <c r="U384" s="27"/>
      <c r="V384" s="18"/>
      <c r="W384" s="18"/>
      <c r="X384" s="22"/>
      <c r="Y384" s="20" t="s">
        <v>43</v>
      </c>
      <c r="Z384" s="28" t="s">
        <v>1897</v>
      </c>
      <c r="AA384" s="22" t="str">
        <f t="shared" si="1"/>
        <v>M3-NyO-22d-A-3</v>
      </c>
      <c r="AB384" s="20" t="s">
        <v>45</v>
      </c>
      <c r="AC384" s="9"/>
      <c r="AD384" s="9" t="s">
        <v>46</v>
      </c>
      <c r="AE384" s="9" t="s">
        <v>47</v>
      </c>
    </row>
    <row r="385" ht="112.5" customHeight="1">
      <c r="A385" s="9" t="s">
        <v>1852</v>
      </c>
      <c r="B385" s="8" t="s">
        <v>1853</v>
      </c>
      <c r="C385" s="9" t="s">
        <v>66</v>
      </c>
      <c r="D385" s="10" t="s">
        <v>34</v>
      </c>
      <c r="E385" s="11"/>
      <c r="F385" s="43" t="s">
        <v>1898</v>
      </c>
      <c r="G385" s="43"/>
      <c r="H385" s="12"/>
      <c r="I385" s="11" t="s">
        <v>535</v>
      </c>
      <c r="J385" s="11" t="s">
        <v>90</v>
      </c>
      <c r="K385" s="12" t="s">
        <v>111</v>
      </c>
      <c r="L385" s="13" t="s">
        <v>1899</v>
      </c>
      <c r="M385" s="14" t="s">
        <v>40</v>
      </c>
      <c r="N385" s="8" t="s">
        <v>1855</v>
      </c>
      <c r="O385" s="8" t="s">
        <v>1900</v>
      </c>
      <c r="P385" s="16"/>
      <c r="Q385" s="17"/>
      <c r="R385" s="18"/>
      <c r="S385" s="18"/>
      <c r="T385" s="18"/>
      <c r="U385" s="27"/>
      <c r="V385" s="18"/>
      <c r="W385" s="18"/>
      <c r="X385" s="22"/>
      <c r="Y385" s="20" t="s">
        <v>43</v>
      </c>
      <c r="Z385" s="28" t="s">
        <v>1901</v>
      </c>
      <c r="AA385" s="22" t="str">
        <f t="shared" si="1"/>
        <v>M3-NyO-22d-A-4</v>
      </c>
      <c r="AB385" s="20" t="s">
        <v>45</v>
      </c>
      <c r="AC385" s="9"/>
      <c r="AD385" s="9" t="s">
        <v>46</v>
      </c>
      <c r="AE385" s="9" t="s">
        <v>47</v>
      </c>
    </row>
    <row r="386" ht="112.5" customHeight="1">
      <c r="A386" s="9" t="s">
        <v>1852</v>
      </c>
      <c r="B386" s="8" t="s">
        <v>1853</v>
      </c>
      <c r="C386" s="9" t="s">
        <v>66</v>
      </c>
      <c r="D386" s="10" t="s">
        <v>34</v>
      </c>
      <c r="E386" s="11"/>
      <c r="F386" s="13" t="s">
        <v>1902</v>
      </c>
      <c r="G386" s="13"/>
      <c r="H386" s="12"/>
      <c r="I386" s="22" t="s">
        <v>535</v>
      </c>
      <c r="J386" s="11" t="s">
        <v>90</v>
      </c>
      <c r="K386" s="12" t="s">
        <v>111</v>
      </c>
      <c r="L386" s="13" t="s">
        <v>1875</v>
      </c>
      <c r="M386" s="14" t="s">
        <v>40</v>
      </c>
      <c r="N386" s="8" t="s">
        <v>1855</v>
      </c>
      <c r="O386" s="8" t="s">
        <v>1903</v>
      </c>
      <c r="P386" s="16"/>
      <c r="Q386" s="17"/>
      <c r="R386" s="18"/>
      <c r="S386" s="18"/>
      <c r="T386" s="18"/>
      <c r="U386" s="18"/>
      <c r="V386" s="18"/>
      <c r="W386" s="18"/>
      <c r="X386" s="22"/>
      <c r="Y386" s="20" t="s">
        <v>43</v>
      </c>
      <c r="Z386" s="28" t="s">
        <v>1904</v>
      </c>
      <c r="AA386" s="22" t="str">
        <f t="shared" si="1"/>
        <v>M3-NyO-22d-A-5</v>
      </c>
      <c r="AB386" s="20" t="s">
        <v>45</v>
      </c>
      <c r="AC386" s="9"/>
      <c r="AD386" s="9" t="s">
        <v>46</v>
      </c>
      <c r="AE386" s="9" t="s">
        <v>47</v>
      </c>
    </row>
    <row r="387" ht="112.5" customHeight="1">
      <c r="A387" s="9" t="s">
        <v>1905</v>
      </c>
      <c r="B387" s="8" t="s">
        <v>1906</v>
      </c>
      <c r="C387" s="9" t="s">
        <v>33</v>
      </c>
      <c r="D387" s="10" t="s">
        <v>34</v>
      </c>
      <c r="E387" s="11"/>
      <c r="F387" s="13" t="s">
        <v>1907</v>
      </c>
      <c r="G387" s="13"/>
      <c r="H387" s="12"/>
      <c r="I387" s="11" t="s">
        <v>36</v>
      </c>
      <c r="J387" s="11" t="s">
        <v>307</v>
      </c>
      <c r="K387" s="12" t="s">
        <v>1908</v>
      </c>
      <c r="L387" s="12" t="s">
        <v>623</v>
      </c>
      <c r="M387" s="14" t="s">
        <v>40</v>
      </c>
      <c r="N387" s="44" t="s">
        <v>1909</v>
      </c>
      <c r="O387" s="44" t="s">
        <v>1910</v>
      </c>
      <c r="P387" s="18"/>
      <c r="Q387" s="22"/>
      <c r="R387" s="18"/>
      <c r="S387" s="18"/>
      <c r="T387" s="18"/>
      <c r="U387" s="18"/>
      <c r="V387" s="18"/>
      <c r="W387" s="18"/>
      <c r="X387" s="22"/>
      <c r="Y387" s="20" t="s">
        <v>43</v>
      </c>
      <c r="Z387" s="21" t="s">
        <v>1911</v>
      </c>
      <c r="AA387" s="22" t="str">
        <f t="shared" si="1"/>
        <v>M3-NyO-22e-I-1</v>
      </c>
      <c r="AB387" s="20" t="s">
        <v>45</v>
      </c>
      <c r="AC387" s="24"/>
      <c r="AD387" s="9" t="s">
        <v>46</v>
      </c>
      <c r="AE387" s="9" t="s">
        <v>47</v>
      </c>
    </row>
    <row r="388" ht="112.5" customHeight="1">
      <c r="A388" s="9" t="s">
        <v>1905</v>
      </c>
      <c r="B388" s="8" t="s">
        <v>1906</v>
      </c>
      <c r="C388" s="9" t="s">
        <v>48</v>
      </c>
      <c r="D388" s="10" t="s">
        <v>34</v>
      </c>
      <c r="E388" s="11"/>
      <c r="F388" s="13" t="s">
        <v>1912</v>
      </c>
      <c r="G388" s="13"/>
      <c r="H388" s="12"/>
      <c r="I388" s="11"/>
      <c r="J388" s="11" t="s">
        <v>90</v>
      </c>
      <c r="K388" s="12" t="s">
        <v>1908</v>
      </c>
      <c r="L388" s="12" t="s">
        <v>1913</v>
      </c>
      <c r="M388" s="14" t="s">
        <v>40</v>
      </c>
      <c r="N388" s="44" t="s">
        <v>1909</v>
      </c>
      <c r="O388" s="44" t="s">
        <v>1910</v>
      </c>
      <c r="P388" s="18"/>
      <c r="Q388" s="22"/>
      <c r="R388" s="18"/>
      <c r="S388" s="18"/>
      <c r="T388" s="18"/>
      <c r="U388" s="18"/>
      <c r="V388" s="18"/>
      <c r="W388" s="18"/>
      <c r="X388" s="22"/>
      <c r="Y388" s="20" t="s">
        <v>43</v>
      </c>
      <c r="Z388" s="21" t="s">
        <v>1914</v>
      </c>
      <c r="AA388" s="22" t="str">
        <f t="shared" si="1"/>
        <v>M3-NyO-22e-E-1</v>
      </c>
      <c r="AB388" s="20" t="s">
        <v>45</v>
      </c>
      <c r="AC388" s="24"/>
      <c r="AD388" s="9" t="s">
        <v>46</v>
      </c>
      <c r="AE388" s="9" t="s">
        <v>47</v>
      </c>
    </row>
    <row r="389" ht="112.5" customHeight="1">
      <c r="A389" s="24" t="s">
        <v>1915</v>
      </c>
      <c r="B389" s="25" t="s">
        <v>1916</v>
      </c>
      <c r="C389" s="37" t="s">
        <v>33</v>
      </c>
      <c r="D389" s="10" t="s">
        <v>34</v>
      </c>
      <c r="E389" s="11"/>
      <c r="F389" s="23" t="s">
        <v>1917</v>
      </c>
      <c r="G389" s="13"/>
      <c r="H389" s="12"/>
      <c r="I389" s="24" t="s">
        <v>36</v>
      </c>
      <c r="J389" s="24" t="s">
        <v>563</v>
      </c>
      <c r="K389" s="25" t="s">
        <v>1918</v>
      </c>
      <c r="L389" s="25" t="s">
        <v>623</v>
      </c>
      <c r="M389" s="24" t="s">
        <v>40</v>
      </c>
      <c r="N389" s="23" t="s">
        <v>1919</v>
      </c>
      <c r="O389" s="25" t="s">
        <v>1920</v>
      </c>
      <c r="P389" s="18"/>
      <c r="Q389" s="22"/>
      <c r="R389" s="18"/>
      <c r="S389" s="18"/>
      <c r="T389" s="18"/>
      <c r="U389" s="18"/>
      <c r="V389" s="18"/>
      <c r="W389" s="18"/>
      <c r="X389" s="22"/>
      <c r="Y389" s="20" t="s">
        <v>43</v>
      </c>
      <c r="Z389" s="28" t="s">
        <v>1921</v>
      </c>
      <c r="AA389" s="22" t="str">
        <f t="shared" si="1"/>
        <v>M3-NyO-22g-I-1</v>
      </c>
      <c r="AB389" s="20" t="s">
        <v>45</v>
      </c>
      <c r="AC389" s="24"/>
      <c r="AD389" s="9"/>
      <c r="AE389" s="9" t="s">
        <v>47</v>
      </c>
    </row>
    <row r="390" ht="112.5" customHeight="1">
      <c r="A390" s="24" t="s">
        <v>1915</v>
      </c>
      <c r="B390" s="25" t="s">
        <v>1916</v>
      </c>
      <c r="C390" s="37" t="s">
        <v>33</v>
      </c>
      <c r="D390" s="10" t="s">
        <v>34</v>
      </c>
      <c r="E390" s="11"/>
      <c r="F390" s="23" t="s">
        <v>1922</v>
      </c>
      <c r="G390" s="13"/>
      <c r="H390" s="12"/>
      <c r="I390" s="24" t="s">
        <v>36</v>
      </c>
      <c r="J390" s="24" t="s">
        <v>563</v>
      </c>
      <c r="K390" s="25" t="s">
        <v>1923</v>
      </c>
      <c r="L390" s="25" t="s">
        <v>1924</v>
      </c>
      <c r="M390" s="24" t="s">
        <v>40</v>
      </c>
      <c r="N390" s="23" t="s">
        <v>1919</v>
      </c>
      <c r="O390" s="25" t="s">
        <v>1925</v>
      </c>
      <c r="P390" s="18"/>
      <c r="Q390" s="22"/>
      <c r="R390" s="18"/>
      <c r="S390" s="18"/>
      <c r="T390" s="18"/>
      <c r="U390" s="18"/>
      <c r="V390" s="18"/>
      <c r="W390" s="18"/>
      <c r="X390" s="22"/>
      <c r="Y390" s="20" t="s">
        <v>43</v>
      </c>
      <c r="Z390" s="28" t="s">
        <v>1926</v>
      </c>
      <c r="AA390" s="22" t="str">
        <f t="shared" si="1"/>
        <v>M3-NyO-22g-I-2</v>
      </c>
      <c r="AB390" s="20" t="s">
        <v>45</v>
      </c>
      <c r="AC390" s="24"/>
      <c r="AD390" s="9"/>
      <c r="AE390" s="9" t="s">
        <v>47</v>
      </c>
    </row>
    <row r="391" ht="112.5" customHeight="1">
      <c r="A391" s="24" t="s">
        <v>1915</v>
      </c>
      <c r="B391" s="25" t="s">
        <v>1916</v>
      </c>
      <c r="C391" s="37" t="s">
        <v>33</v>
      </c>
      <c r="D391" s="10" t="s">
        <v>34</v>
      </c>
      <c r="E391" s="11"/>
      <c r="F391" s="23" t="s">
        <v>1927</v>
      </c>
      <c r="G391" s="13"/>
      <c r="H391" s="12"/>
      <c r="I391" s="24" t="s">
        <v>36</v>
      </c>
      <c r="J391" s="24" t="s">
        <v>563</v>
      </c>
      <c r="K391" s="25" t="s">
        <v>1928</v>
      </c>
      <c r="L391" s="25" t="s">
        <v>623</v>
      </c>
      <c r="M391" s="24" t="s">
        <v>40</v>
      </c>
      <c r="N391" s="23" t="s">
        <v>1919</v>
      </c>
      <c r="O391" s="25" t="s">
        <v>1929</v>
      </c>
      <c r="P391" s="18"/>
      <c r="Q391" s="22"/>
      <c r="R391" s="18"/>
      <c r="S391" s="18"/>
      <c r="T391" s="18"/>
      <c r="U391" s="18"/>
      <c r="V391" s="18"/>
      <c r="W391" s="18"/>
      <c r="X391" s="22"/>
      <c r="Y391" s="20" t="s">
        <v>43</v>
      </c>
      <c r="Z391" s="28" t="s">
        <v>1930</v>
      </c>
      <c r="AA391" s="22" t="str">
        <f t="shared" si="1"/>
        <v>M3-NyO-22g-I-3</v>
      </c>
      <c r="AB391" s="20" t="s">
        <v>45</v>
      </c>
      <c r="AC391" s="24"/>
      <c r="AD391" s="9"/>
      <c r="AE391" s="9" t="s">
        <v>47</v>
      </c>
    </row>
    <row r="392" ht="112.5" customHeight="1">
      <c r="A392" s="24" t="s">
        <v>1915</v>
      </c>
      <c r="B392" s="25" t="s">
        <v>1916</v>
      </c>
      <c r="C392" s="39" t="s">
        <v>48</v>
      </c>
      <c r="D392" s="10" t="s">
        <v>34</v>
      </c>
      <c r="E392" s="11"/>
      <c r="F392" s="23" t="s">
        <v>1931</v>
      </c>
      <c r="G392" s="13"/>
      <c r="H392" s="12"/>
      <c r="I392" s="24" t="s">
        <v>36</v>
      </c>
      <c r="J392" s="24" t="s">
        <v>90</v>
      </c>
      <c r="K392" s="25" t="s">
        <v>1918</v>
      </c>
      <c r="L392" s="25" t="s">
        <v>1913</v>
      </c>
      <c r="M392" s="24" t="s">
        <v>40</v>
      </c>
      <c r="N392" s="23" t="s">
        <v>1919</v>
      </c>
      <c r="O392" s="25" t="s">
        <v>1920</v>
      </c>
      <c r="P392" s="18"/>
      <c r="Q392" s="22"/>
      <c r="R392" s="18"/>
      <c r="S392" s="18"/>
      <c r="T392" s="18"/>
      <c r="U392" s="18"/>
      <c r="V392" s="18"/>
      <c r="W392" s="18"/>
      <c r="X392" s="22"/>
      <c r="Y392" s="20" t="s">
        <v>43</v>
      </c>
      <c r="Z392" s="28" t="s">
        <v>1932</v>
      </c>
      <c r="AA392" s="22" t="str">
        <f t="shared" si="1"/>
        <v>M3-NyO-22g-E-1</v>
      </c>
      <c r="AB392" s="20" t="s">
        <v>45</v>
      </c>
      <c r="AC392" s="24"/>
      <c r="AD392" s="9"/>
      <c r="AE392" s="9" t="s">
        <v>47</v>
      </c>
    </row>
    <row r="393" ht="112.5" customHeight="1">
      <c r="A393" s="24" t="s">
        <v>1915</v>
      </c>
      <c r="B393" s="25" t="s">
        <v>1916</v>
      </c>
      <c r="C393" s="39" t="s">
        <v>48</v>
      </c>
      <c r="D393" s="10" t="s">
        <v>34</v>
      </c>
      <c r="E393" s="11"/>
      <c r="F393" s="23" t="s">
        <v>1933</v>
      </c>
      <c r="G393" s="13"/>
      <c r="H393" s="12"/>
      <c r="I393" s="24" t="s">
        <v>36</v>
      </c>
      <c r="J393" s="24" t="s">
        <v>90</v>
      </c>
      <c r="K393" s="25" t="s">
        <v>1934</v>
      </c>
      <c r="L393" s="25" t="s">
        <v>1935</v>
      </c>
      <c r="M393" s="24" t="s">
        <v>40</v>
      </c>
      <c r="N393" s="23" t="s">
        <v>1919</v>
      </c>
      <c r="O393" s="25" t="s">
        <v>1936</v>
      </c>
      <c r="P393" s="18"/>
      <c r="Q393" s="22"/>
      <c r="R393" s="18"/>
      <c r="S393" s="18"/>
      <c r="T393" s="18"/>
      <c r="U393" s="18"/>
      <c r="V393" s="18"/>
      <c r="W393" s="18"/>
      <c r="X393" s="22"/>
      <c r="Y393" s="20" t="s">
        <v>43</v>
      </c>
      <c r="Z393" s="28" t="s">
        <v>1937</v>
      </c>
      <c r="AA393" s="22" t="str">
        <f t="shared" si="1"/>
        <v>M3-NyO-22g-E-2</v>
      </c>
      <c r="AB393" s="20" t="s">
        <v>45</v>
      </c>
      <c r="AC393" s="24"/>
      <c r="AD393" s="9"/>
      <c r="AE393" s="9" t="s">
        <v>47</v>
      </c>
    </row>
    <row r="394" ht="112.5" customHeight="1">
      <c r="A394" s="24" t="s">
        <v>1915</v>
      </c>
      <c r="B394" s="25" t="s">
        <v>1916</v>
      </c>
      <c r="C394" s="39" t="s">
        <v>48</v>
      </c>
      <c r="D394" s="10" t="s">
        <v>34</v>
      </c>
      <c r="E394" s="11"/>
      <c r="F394" s="23" t="s">
        <v>1938</v>
      </c>
      <c r="G394" s="13"/>
      <c r="H394" s="12"/>
      <c r="I394" s="24" t="s">
        <v>36</v>
      </c>
      <c r="J394" s="24" t="s">
        <v>90</v>
      </c>
      <c r="K394" s="25" t="s">
        <v>1918</v>
      </c>
      <c r="L394" s="25" t="s">
        <v>1913</v>
      </c>
      <c r="M394" s="24" t="s">
        <v>40</v>
      </c>
      <c r="N394" s="23" t="s">
        <v>1919</v>
      </c>
      <c r="O394" s="25" t="s">
        <v>1920</v>
      </c>
      <c r="P394" s="18"/>
      <c r="Q394" s="22"/>
      <c r="R394" s="18"/>
      <c r="S394" s="18"/>
      <c r="T394" s="18"/>
      <c r="U394" s="18"/>
      <c r="V394" s="18"/>
      <c r="W394" s="18"/>
      <c r="X394" s="22"/>
      <c r="Y394" s="20" t="s">
        <v>43</v>
      </c>
      <c r="Z394" s="28" t="s">
        <v>1939</v>
      </c>
      <c r="AA394" s="22" t="str">
        <f t="shared" si="1"/>
        <v>M3-NyO-22g-E-3</v>
      </c>
      <c r="AB394" s="20" t="s">
        <v>45</v>
      </c>
      <c r="AC394" s="24"/>
      <c r="AD394" s="9"/>
      <c r="AE394" s="9" t="s">
        <v>47</v>
      </c>
    </row>
    <row r="395" ht="112.5" customHeight="1">
      <c r="A395" s="9" t="s">
        <v>1940</v>
      </c>
      <c r="B395" s="78" t="s">
        <v>1941</v>
      </c>
      <c r="C395" s="9" t="s">
        <v>33</v>
      </c>
      <c r="D395" s="10" t="s">
        <v>34</v>
      </c>
      <c r="E395" s="11"/>
      <c r="F395" s="13" t="s">
        <v>1942</v>
      </c>
      <c r="G395" s="13"/>
      <c r="H395" s="12" t="s">
        <v>1943</v>
      </c>
      <c r="I395" s="22" t="s">
        <v>36</v>
      </c>
      <c r="J395" s="11" t="s">
        <v>307</v>
      </c>
      <c r="K395" s="13" t="s">
        <v>1944</v>
      </c>
      <c r="L395" s="13" t="s">
        <v>1945</v>
      </c>
      <c r="M395" s="14" t="s">
        <v>40</v>
      </c>
      <c r="N395" s="32" t="s">
        <v>1946</v>
      </c>
      <c r="O395" s="8" t="s">
        <v>1947</v>
      </c>
      <c r="P395" s="18"/>
      <c r="Q395" s="22"/>
      <c r="R395" s="18"/>
      <c r="S395" s="18"/>
      <c r="T395" s="18"/>
      <c r="U395" s="18"/>
      <c r="V395" s="18"/>
      <c r="W395" s="18"/>
      <c r="X395" s="22"/>
      <c r="Y395" s="20" t="s">
        <v>43</v>
      </c>
      <c r="Z395" s="21" t="s">
        <v>1948</v>
      </c>
      <c r="AA395" s="22" t="str">
        <f t="shared" si="1"/>
        <v>M3-NyO-23a-I-1</v>
      </c>
      <c r="AB395" s="20" t="s">
        <v>45</v>
      </c>
      <c r="AC395" s="9"/>
      <c r="AD395" s="9" t="s">
        <v>46</v>
      </c>
      <c r="AE395" s="9" t="s">
        <v>47</v>
      </c>
    </row>
    <row r="396" ht="112.5" customHeight="1">
      <c r="A396" s="9" t="s">
        <v>1940</v>
      </c>
      <c r="B396" s="78" t="s">
        <v>1941</v>
      </c>
      <c r="C396" s="9" t="s">
        <v>48</v>
      </c>
      <c r="D396" s="10" t="s">
        <v>34</v>
      </c>
      <c r="E396" s="11"/>
      <c r="F396" s="13" t="s">
        <v>1949</v>
      </c>
      <c r="G396" s="13"/>
      <c r="H396" s="12" t="s">
        <v>1950</v>
      </c>
      <c r="I396" s="22" t="s">
        <v>36</v>
      </c>
      <c r="J396" s="11" t="s">
        <v>1951</v>
      </c>
      <c r="K396" s="13" t="s">
        <v>1952</v>
      </c>
      <c r="L396" s="13" t="s">
        <v>1953</v>
      </c>
      <c r="M396" s="14" t="s">
        <v>40</v>
      </c>
      <c r="N396" s="32" t="s">
        <v>1946</v>
      </c>
      <c r="O396" s="15" t="s">
        <v>1954</v>
      </c>
      <c r="P396" s="15" t="s">
        <v>1955</v>
      </c>
      <c r="Q396" s="22"/>
      <c r="R396" s="18"/>
      <c r="S396" s="18"/>
      <c r="T396" s="18"/>
      <c r="U396" s="18"/>
      <c r="V396" s="18"/>
      <c r="W396" s="18"/>
      <c r="X396" s="22"/>
      <c r="Y396" s="20" t="s">
        <v>43</v>
      </c>
      <c r="Z396" s="28" t="s">
        <v>1956</v>
      </c>
      <c r="AA396" s="22" t="str">
        <f t="shared" si="1"/>
        <v>M3-NyO-23a-E-1</v>
      </c>
      <c r="AB396" s="20" t="s">
        <v>45</v>
      </c>
      <c r="AC396" s="9"/>
      <c r="AD396" s="9" t="s">
        <v>46</v>
      </c>
      <c r="AE396" s="9" t="s">
        <v>47</v>
      </c>
    </row>
    <row r="397" ht="112.5" customHeight="1">
      <c r="A397" s="9" t="s">
        <v>1940</v>
      </c>
      <c r="B397" s="25" t="s">
        <v>1941</v>
      </c>
      <c r="C397" s="24" t="s">
        <v>48</v>
      </c>
      <c r="D397" s="10" t="s">
        <v>34</v>
      </c>
      <c r="E397" s="11"/>
      <c r="F397" s="13" t="s">
        <v>1957</v>
      </c>
      <c r="G397" s="13"/>
      <c r="H397" s="12" t="s">
        <v>1958</v>
      </c>
      <c r="I397" s="22" t="s">
        <v>36</v>
      </c>
      <c r="J397" s="11" t="s">
        <v>1951</v>
      </c>
      <c r="K397" s="13" t="s">
        <v>1952</v>
      </c>
      <c r="L397" s="13" t="s">
        <v>1959</v>
      </c>
      <c r="M397" s="14" t="s">
        <v>40</v>
      </c>
      <c r="N397" s="32" t="s">
        <v>1946</v>
      </c>
      <c r="O397" s="15" t="s">
        <v>1960</v>
      </c>
      <c r="P397" s="15" t="s">
        <v>1955</v>
      </c>
      <c r="Q397" s="22"/>
      <c r="R397" s="18"/>
      <c r="S397" s="18"/>
      <c r="T397" s="18"/>
      <c r="U397" s="18"/>
      <c r="V397" s="18"/>
      <c r="W397" s="18"/>
      <c r="X397" s="22"/>
      <c r="Y397" s="20" t="s">
        <v>43</v>
      </c>
      <c r="Z397" s="28" t="s">
        <v>1961</v>
      </c>
      <c r="AA397" s="22" t="str">
        <f t="shared" si="1"/>
        <v>M3-NyO-23a-E-2</v>
      </c>
      <c r="AB397" s="20" t="s">
        <v>45</v>
      </c>
      <c r="AC397" s="9"/>
      <c r="AD397" s="9" t="s">
        <v>46</v>
      </c>
      <c r="AE397" s="9" t="s">
        <v>47</v>
      </c>
    </row>
    <row r="398" ht="112.5" customHeight="1">
      <c r="A398" s="9" t="s">
        <v>1940</v>
      </c>
      <c r="B398" s="78" t="s">
        <v>1941</v>
      </c>
      <c r="C398" s="9" t="s">
        <v>66</v>
      </c>
      <c r="D398" s="10" t="s">
        <v>34</v>
      </c>
      <c r="E398" s="11"/>
      <c r="F398" s="13" t="s">
        <v>1962</v>
      </c>
      <c r="G398" s="13"/>
      <c r="H398" s="12" t="s">
        <v>1963</v>
      </c>
      <c r="I398" s="22" t="s">
        <v>36</v>
      </c>
      <c r="J398" s="11" t="s">
        <v>1951</v>
      </c>
      <c r="K398" s="13" t="s">
        <v>1964</v>
      </c>
      <c r="L398" s="13" t="s">
        <v>1965</v>
      </c>
      <c r="M398" s="14" t="s">
        <v>40</v>
      </c>
      <c r="N398" s="32" t="s">
        <v>1946</v>
      </c>
      <c r="O398" s="15" t="s">
        <v>1954</v>
      </c>
      <c r="P398" s="15" t="s">
        <v>1966</v>
      </c>
      <c r="Q398" s="22"/>
      <c r="R398" s="18"/>
      <c r="S398" s="18"/>
      <c r="T398" s="18"/>
      <c r="U398" s="18"/>
      <c r="V398" s="18"/>
      <c r="W398" s="18"/>
      <c r="X398" s="22"/>
      <c r="Y398" s="20" t="s">
        <v>43</v>
      </c>
      <c r="Z398" s="28" t="s">
        <v>1967</v>
      </c>
      <c r="AA398" s="22" t="str">
        <f t="shared" si="1"/>
        <v>M3-NyO-23a-A-1</v>
      </c>
      <c r="AB398" s="20" t="s">
        <v>45</v>
      </c>
      <c r="AC398" s="9"/>
      <c r="AD398" s="9" t="s">
        <v>46</v>
      </c>
      <c r="AE398" s="9" t="s">
        <v>47</v>
      </c>
    </row>
    <row r="399" ht="112.5" customHeight="1">
      <c r="A399" s="9" t="s">
        <v>1940</v>
      </c>
      <c r="B399" s="78" t="s">
        <v>1941</v>
      </c>
      <c r="C399" s="9" t="s">
        <v>66</v>
      </c>
      <c r="D399" s="10" t="s">
        <v>34</v>
      </c>
      <c r="E399" s="11"/>
      <c r="F399" s="13" t="s">
        <v>1968</v>
      </c>
      <c r="G399" s="13"/>
      <c r="H399" s="12" t="s">
        <v>1969</v>
      </c>
      <c r="I399" s="22" t="s">
        <v>36</v>
      </c>
      <c r="J399" s="11" t="s">
        <v>1951</v>
      </c>
      <c r="K399" s="13" t="s">
        <v>1964</v>
      </c>
      <c r="L399" s="13" t="s">
        <v>1970</v>
      </c>
      <c r="M399" s="14" t="s">
        <v>40</v>
      </c>
      <c r="N399" s="32" t="s">
        <v>1946</v>
      </c>
      <c r="O399" s="15" t="s">
        <v>1971</v>
      </c>
      <c r="P399" s="15" t="s">
        <v>1966</v>
      </c>
      <c r="Q399" s="22"/>
      <c r="R399" s="18"/>
      <c r="S399" s="18"/>
      <c r="T399" s="18"/>
      <c r="U399" s="18"/>
      <c r="V399" s="18"/>
      <c r="W399" s="18"/>
      <c r="X399" s="22"/>
      <c r="Y399" s="20" t="s">
        <v>43</v>
      </c>
      <c r="Z399" s="28" t="s">
        <v>1972</v>
      </c>
      <c r="AA399" s="22" t="str">
        <f t="shared" si="1"/>
        <v>M3-NyO-23a-A-2</v>
      </c>
      <c r="AB399" s="20" t="s">
        <v>45</v>
      </c>
      <c r="AC399" s="9"/>
      <c r="AD399" s="9" t="s">
        <v>46</v>
      </c>
      <c r="AE399" s="9" t="s">
        <v>47</v>
      </c>
    </row>
    <row r="400" ht="112.5" customHeight="1">
      <c r="A400" s="9" t="s">
        <v>1940</v>
      </c>
      <c r="B400" s="78" t="s">
        <v>1941</v>
      </c>
      <c r="C400" s="9" t="s">
        <v>66</v>
      </c>
      <c r="D400" s="10" t="s">
        <v>34</v>
      </c>
      <c r="E400" s="11"/>
      <c r="F400" s="13" t="s">
        <v>1973</v>
      </c>
      <c r="G400" s="13"/>
      <c r="H400" s="12" t="s">
        <v>1974</v>
      </c>
      <c r="I400" s="22" t="s">
        <v>36</v>
      </c>
      <c r="J400" s="11" t="s">
        <v>1951</v>
      </c>
      <c r="K400" s="13" t="s">
        <v>1964</v>
      </c>
      <c r="L400" s="13" t="s">
        <v>1975</v>
      </c>
      <c r="M400" s="14" t="s">
        <v>40</v>
      </c>
      <c r="N400" s="32" t="s">
        <v>1946</v>
      </c>
      <c r="O400" s="15" t="s">
        <v>1976</v>
      </c>
      <c r="P400" s="15" t="s">
        <v>1966</v>
      </c>
      <c r="Q400" s="22"/>
      <c r="R400" s="18"/>
      <c r="S400" s="18"/>
      <c r="T400" s="18"/>
      <c r="U400" s="18"/>
      <c r="V400" s="18"/>
      <c r="W400" s="18"/>
      <c r="X400" s="22"/>
      <c r="Y400" s="20" t="s">
        <v>43</v>
      </c>
      <c r="Z400" s="28" t="s">
        <v>1977</v>
      </c>
      <c r="AA400" s="22" t="str">
        <f t="shared" si="1"/>
        <v>M3-NyO-23a-A-3</v>
      </c>
      <c r="AB400" s="20" t="s">
        <v>45</v>
      </c>
      <c r="AC400" s="9"/>
      <c r="AD400" s="9" t="s">
        <v>46</v>
      </c>
      <c r="AE400" s="9" t="s">
        <v>47</v>
      </c>
    </row>
    <row r="401" ht="112.5" customHeight="1">
      <c r="A401" s="9" t="s">
        <v>1940</v>
      </c>
      <c r="B401" s="78" t="s">
        <v>1941</v>
      </c>
      <c r="C401" s="9" t="s">
        <v>66</v>
      </c>
      <c r="D401" s="10" t="s">
        <v>34</v>
      </c>
      <c r="E401" s="11"/>
      <c r="F401" s="43" t="s">
        <v>1978</v>
      </c>
      <c r="G401" s="43"/>
      <c r="H401" s="44"/>
      <c r="I401" s="14" t="s">
        <v>36</v>
      </c>
      <c r="J401" s="14" t="s">
        <v>1951</v>
      </c>
      <c r="K401" s="13" t="s">
        <v>1964</v>
      </c>
      <c r="L401" s="43" t="s">
        <v>1979</v>
      </c>
      <c r="M401" s="14" t="s">
        <v>40</v>
      </c>
      <c r="N401" s="32" t="s">
        <v>1946</v>
      </c>
      <c r="O401" s="15" t="s">
        <v>1980</v>
      </c>
      <c r="P401" s="15" t="s">
        <v>1966</v>
      </c>
      <c r="Q401" s="17"/>
      <c r="R401" s="18"/>
      <c r="S401" s="18"/>
      <c r="T401" s="18"/>
      <c r="U401" s="18"/>
      <c r="V401" s="18"/>
      <c r="W401" s="18"/>
      <c r="X401" s="19"/>
      <c r="Y401" s="20" t="s">
        <v>43</v>
      </c>
      <c r="Z401" s="28" t="s">
        <v>1981</v>
      </c>
      <c r="AA401" s="22" t="str">
        <f t="shared" si="1"/>
        <v>M3-NyO-23a-A-4</v>
      </c>
      <c r="AB401" s="20" t="s">
        <v>45</v>
      </c>
      <c r="AC401" s="9"/>
      <c r="AD401" s="9" t="s">
        <v>46</v>
      </c>
      <c r="AE401" s="9" t="s">
        <v>47</v>
      </c>
    </row>
    <row r="402" ht="112.5" customHeight="1">
      <c r="A402" s="9" t="s">
        <v>1940</v>
      </c>
      <c r="B402" s="78" t="s">
        <v>1941</v>
      </c>
      <c r="C402" s="9" t="s">
        <v>66</v>
      </c>
      <c r="D402" s="10" t="s">
        <v>34</v>
      </c>
      <c r="E402" s="11"/>
      <c r="F402" s="43" t="s">
        <v>1982</v>
      </c>
      <c r="G402" s="43"/>
      <c r="H402" s="44"/>
      <c r="I402" s="17" t="s">
        <v>36</v>
      </c>
      <c r="J402" s="17" t="s">
        <v>1951</v>
      </c>
      <c r="K402" s="13" t="s">
        <v>1964</v>
      </c>
      <c r="L402" s="43" t="s">
        <v>1979</v>
      </c>
      <c r="M402" s="14" t="s">
        <v>40</v>
      </c>
      <c r="N402" s="32" t="s">
        <v>1946</v>
      </c>
      <c r="O402" s="15" t="s">
        <v>1954</v>
      </c>
      <c r="P402" s="15" t="s">
        <v>1966</v>
      </c>
      <c r="Q402" s="17"/>
      <c r="R402" s="18"/>
      <c r="S402" s="18"/>
      <c r="T402" s="18"/>
      <c r="U402" s="18"/>
      <c r="V402" s="18"/>
      <c r="W402" s="18"/>
      <c r="X402" s="22"/>
      <c r="Y402" s="20" t="s">
        <v>43</v>
      </c>
      <c r="Z402" s="28" t="s">
        <v>1983</v>
      </c>
      <c r="AA402" s="22" t="str">
        <f t="shared" si="1"/>
        <v>M3-NyO-23a-A-5</v>
      </c>
      <c r="AB402" s="20" t="s">
        <v>45</v>
      </c>
      <c r="AC402" s="9"/>
      <c r="AD402" s="9" t="s">
        <v>46</v>
      </c>
      <c r="AE402" s="9" t="s">
        <v>47</v>
      </c>
    </row>
    <row r="403" ht="112.5" customHeight="1">
      <c r="A403" s="9" t="s">
        <v>1984</v>
      </c>
      <c r="B403" s="78" t="s">
        <v>1985</v>
      </c>
      <c r="C403" s="9" t="s">
        <v>33</v>
      </c>
      <c r="D403" s="10" t="s">
        <v>34</v>
      </c>
      <c r="E403" s="11"/>
      <c r="F403" s="13" t="s">
        <v>1986</v>
      </c>
      <c r="G403" s="13"/>
      <c r="H403" s="12"/>
      <c r="I403" s="22" t="s">
        <v>36</v>
      </c>
      <c r="J403" s="22" t="s">
        <v>307</v>
      </c>
      <c r="K403" s="44" t="s">
        <v>1987</v>
      </c>
      <c r="L403" s="12" t="s">
        <v>111</v>
      </c>
      <c r="M403" s="11" t="s">
        <v>40</v>
      </c>
      <c r="N403" s="13" t="s">
        <v>1988</v>
      </c>
      <c r="O403" s="13" t="s">
        <v>1989</v>
      </c>
      <c r="P403" s="8"/>
      <c r="Q403" s="22"/>
      <c r="R403" s="18"/>
      <c r="S403" s="18"/>
      <c r="T403" s="18"/>
      <c r="U403" s="18"/>
      <c r="V403" s="18"/>
      <c r="W403" s="18"/>
      <c r="X403" s="19"/>
      <c r="Y403" s="20" t="s">
        <v>43</v>
      </c>
      <c r="Z403" s="21" t="s">
        <v>1990</v>
      </c>
      <c r="AA403" s="22" t="str">
        <f t="shared" si="1"/>
        <v>M3-NyO-23b-I-1</v>
      </c>
      <c r="AB403" s="20" t="s">
        <v>45</v>
      </c>
      <c r="AC403" s="24"/>
      <c r="AD403" s="9" t="s">
        <v>46</v>
      </c>
      <c r="AE403" s="9" t="s">
        <v>47</v>
      </c>
    </row>
    <row r="404" ht="112.5" customHeight="1">
      <c r="A404" s="9" t="s">
        <v>1984</v>
      </c>
      <c r="B404" s="78" t="s">
        <v>1985</v>
      </c>
      <c r="C404" s="9" t="s">
        <v>48</v>
      </c>
      <c r="D404" s="10" t="s">
        <v>34</v>
      </c>
      <c r="E404" s="11"/>
      <c r="F404" s="12" t="s">
        <v>1991</v>
      </c>
      <c r="G404" s="12"/>
      <c r="H404" s="12"/>
      <c r="I404" s="22" t="s">
        <v>36</v>
      </c>
      <c r="J404" s="22" t="s">
        <v>1951</v>
      </c>
      <c r="K404" s="13" t="s">
        <v>1992</v>
      </c>
      <c r="L404" s="13" t="s">
        <v>1993</v>
      </c>
      <c r="M404" s="14" t="s">
        <v>40</v>
      </c>
      <c r="N404" s="13" t="s">
        <v>1988</v>
      </c>
      <c r="O404" s="8" t="s">
        <v>1994</v>
      </c>
      <c r="P404" s="8"/>
      <c r="Q404" s="22"/>
      <c r="R404" s="18"/>
      <c r="S404" s="18"/>
      <c r="T404" s="18"/>
      <c r="U404" s="18"/>
      <c r="V404" s="18"/>
      <c r="W404" s="18"/>
      <c r="X404" s="19"/>
      <c r="Y404" s="20" t="s">
        <v>43</v>
      </c>
      <c r="Z404" s="28" t="s">
        <v>1995</v>
      </c>
      <c r="AA404" s="22" t="str">
        <f t="shared" si="1"/>
        <v>M3-NyO-23b-E-1</v>
      </c>
      <c r="AB404" s="20" t="s">
        <v>45</v>
      </c>
      <c r="AC404" s="9"/>
      <c r="AD404" s="9" t="s">
        <v>46</v>
      </c>
      <c r="AE404" s="9" t="s">
        <v>47</v>
      </c>
    </row>
    <row r="405" ht="112.5" customHeight="1">
      <c r="A405" s="24" t="s">
        <v>1984</v>
      </c>
      <c r="B405" s="25" t="s">
        <v>1985</v>
      </c>
      <c r="C405" s="24" t="s">
        <v>48</v>
      </c>
      <c r="D405" s="10" t="s">
        <v>34</v>
      </c>
      <c r="E405" s="11"/>
      <c r="F405" s="13" t="s">
        <v>1996</v>
      </c>
      <c r="G405" s="13"/>
      <c r="H405" s="12"/>
      <c r="I405" s="22" t="s">
        <v>36</v>
      </c>
      <c r="J405" s="22" t="s">
        <v>1951</v>
      </c>
      <c r="K405" s="13" t="s">
        <v>1992</v>
      </c>
      <c r="L405" s="13" t="s">
        <v>1993</v>
      </c>
      <c r="M405" s="14" t="s">
        <v>40</v>
      </c>
      <c r="N405" s="13" t="s">
        <v>1988</v>
      </c>
      <c r="O405" s="8" t="s">
        <v>1994</v>
      </c>
      <c r="P405" s="8"/>
      <c r="Q405" s="22"/>
      <c r="R405" s="18"/>
      <c r="S405" s="18"/>
      <c r="T405" s="18"/>
      <c r="U405" s="18"/>
      <c r="V405" s="18"/>
      <c r="W405" s="18"/>
      <c r="X405" s="19"/>
      <c r="Y405" s="20" t="s">
        <v>43</v>
      </c>
      <c r="Z405" s="28" t="s">
        <v>1997</v>
      </c>
      <c r="AA405" s="22" t="str">
        <f t="shared" si="1"/>
        <v>M3-NyO-23b-E-2</v>
      </c>
      <c r="AB405" s="20" t="s">
        <v>45</v>
      </c>
      <c r="AC405" s="9"/>
      <c r="AD405" s="9" t="s">
        <v>46</v>
      </c>
      <c r="AE405" s="9" t="s">
        <v>47</v>
      </c>
    </row>
    <row r="406" ht="112.5" customHeight="1">
      <c r="A406" s="9" t="s">
        <v>1984</v>
      </c>
      <c r="B406" s="78" t="s">
        <v>1985</v>
      </c>
      <c r="C406" s="9" t="s">
        <v>66</v>
      </c>
      <c r="D406" s="10" t="s">
        <v>34</v>
      </c>
      <c r="E406" s="11"/>
      <c r="F406" s="13" t="s">
        <v>1998</v>
      </c>
      <c r="G406" s="13"/>
      <c r="H406" s="12" t="s">
        <v>1999</v>
      </c>
      <c r="I406" s="22" t="s">
        <v>36</v>
      </c>
      <c r="J406" s="20" t="s">
        <v>307</v>
      </c>
      <c r="K406" s="13" t="s">
        <v>2000</v>
      </c>
      <c r="L406" s="43" t="s">
        <v>2001</v>
      </c>
      <c r="M406" s="14" t="s">
        <v>40</v>
      </c>
      <c r="N406" s="13" t="s">
        <v>1988</v>
      </c>
      <c r="O406" s="15" t="s">
        <v>1994</v>
      </c>
      <c r="P406" s="32"/>
      <c r="Q406" s="17"/>
      <c r="R406" s="18"/>
      <c r="S406" s="18"/>
      <c r="T406" s="18"/>
      <c r="U406" s="18"/>
      <c r="V406" s="18"/>
      <c r="W406" s="18"/>
      <c r="X406" s="19"/>
      <c r="Y406" s="20" t="s">
        <v>43</v>
      </c>
      <c r="Z406" s="21" t="s">
        <v>2002</v>
      </c>
      <c r="AA406" s="22" t="str">
        <f t="shared" si="1"/>
        <v>M3-NyO-23b-A-1</v>
      </c>
      <c r="AB406" s="20" t="s">
        <v>45</v>
      </c>
      <c r="AC406" s="9"/>
      <c r="AD406" s="9" t="s">
        <v>46</v>
      </c>
      <c r="AE406" s="9" t="s">
        <v>47</v>
      </c>
    </row>
    <row r="407" ht="112.5" customHeight="1">
      <c r="A407" s="9" t="s">
        <v>1984</v>
      </c>
      <c r="B407" s="78" t="s">
        <v>1985</v>
      </c>
      <c r="C407" s="9" t="s">
        <v>66</v>
      </c>
      <c r="D407" s="10" t="s">
        <v>34</v>
      </c>
      <c r="E407" s="11"/>
      <c r="F407" s="13" t="s">
        <v>2003</v>
      </c>
      <c r="G407" s="13"/>
      <c r="H407" s="44" t="s">
        <v>2004</v>
      </c>
      <c r="I407" s="17" t="s">
        <v>36</v>
      </c>
      <c r="J407" s="20" t="s">
        <v>307</v>
      </c>
      <c r="K407" s="13" t="s">
        <v>2005</v>
      </c>
      <c r="L407" s="43" t="s">
        <v>2006</v>
      </c>
      <c r="M407" s="14" t="s">
        <v>40</v>
      </c>
      <c r="N407" s="13" t="s">
        <v>1988</v>
      </c>
      <c r="O407" s="15" t="s">
        <v>1994</v>
      </c>
      <c r="P407" s="32"/>
      <c r="Q407" s="17"/>
      <c r="R407" s="18"/>
      <c r="S407" s="18"/>
      <c r="T407" s="18"/>
      <c r="U407" s="18"/>
      <c r="V407" s="18"/>
      <c r="W407" s="18"/>
      <c r="X407" s="19"/>
      <c r="Y407" s="20" t="s">
        <v>43</v>
      </c>
      <c r="Z407" s="21" t="s">
        <v>2007</v>
      </c>
      <c r="AA407" s="22" t="str">
        <f t="shared" si="1"/>
        <v>M3-NyO-23b-A-2</v>
      </c>
      <c r="AB407" s="20" t="s">
        <v>45</v>
      </c>
      <c r="AC407" s="9"/>
      <c r="AD407" s="9" t="s">
        <v>46</v>
      </c>
      <c r="AE407" s="9" t="s">
        <v>47</v>
      </c>
    </row>
    <row r="408" ht="112.5" customHeight="1">
      <c r="A408" s="9" t="s">
        <v>1984</v>
      </c>
      <c r="B408" s="78" t="s">
        <v>1985</v>
      </c>
      <c r="C408" s="9" t="s">
        <v>66</v>
      </c>
      <c r="D408" s="10" t="s">
        <v>34</v>
      </c>
      <c r="E408" s="11"/>
      <c r="F408" s="13" t="s">
        <v>2008</v>
      </c>
      <c r="G408" s="13"/>
      <c r="H408" s="12" t="s">
        <v>2009</v>
      </c>
      <c r="I408" s="22" t="s">
        <v>36</v>
      </c>
      <c r="J408" s="22" t="s">
        <v>1951</v>
      </c>
      <c r="K408" s="13" t="s">
        <v>1992</v>
      </c>
      <c r="L408" s="13" t="s">
        <v>2010</v>
      </c>
      <c r="M408" s="11" t="s">
        <v>40</v>
      </c>
      <c r="N408" s="13" t="s">
        <v>1988</v>
      </c>
      <c r="O408" s="13" t="s">
        <v>2011</v>
      </c>
      <c r="P408" s="13" t="s">
        <v>2012</v>
      </c>
      <c r="Q408" s="22"/>
      <c r="R408" s="18"/>
      <c r="S408" s="18"/>
      <c r="T408" s="18"/>
      <c r="U408" s="18"/>
      <c r="V408" s="18"/>
      <c r="W408" s="18"/>
      <c r="X408" s="19"/>
      <c r="Y408" s="20" t="s">
        <v>43</v>
      </c>
      <c r="Z408" s="28" t="s">
        <v>2013</v>
      </c>
      <c r="AA408" s="22" t="str">
        <f t="shared" si="1"/>
        <v>M3-NyO-23b-A-3</v>
      </c>
      <c r="AB408" s="20" t="s">
        <v>45</v>
      </c>
      <c r="AC408" s="24"/>
      <c r="AD408" s="9" t="s">
        <v>46</v>
      </c>
      <c r="AE408" s="9" t="s">
        <v>47</v>
      </c>
    </row>
    <row r="409" ht="112.5" customHeight="1">
      <c r="A409" s="9" t="s">
        <v>1984</v>
      </c>
      <c r="B409" s="78" t="s">
        <v>1985</v>
      </c>
      <c r="C409" s="9" t="s">
        <v>66</v>
      </c>
      <c r="D409" s="10" t="s">
        <v>34</v>
      </c>
      <c r="E409" s="11"/>
      <c r="F409" s="13" t="s">
        <v>2014</v>
      </c>
      <c r="G409" s="13"/>
      <c r="H409" s="12" t="s">
        <v>2015</v>
      </c>
      <c r="I409" s="22" t="s">
        <v>36</v>
      </c>
      <c r="J409" s="11" t="s">
        <v>1951</v>
      </c>
      <c r="K409" s="13" t="s">
        <v>1992</v>
      </c>
      <c r="L409" s="13" t="s">
        <v>2010</v>
      </c>
      <c r="M409" s="11" t="s">
        <v>40</v>
      </c>
      <c r="N409" s="13" t="s">
        <v>1988</v>
      </c>
      <c r="O409" s="13" t="s">
        <v>2016</v>
      </c>
      <c r="P409" s="13" t="s">
        <v>2012</v>
      </c>
      <c r="Q409" s="22"/>
      <c r="R409" s="18"/>
      <c r="S409" s="18"/>
      <c r="T409" s="18"/>
      <c r="U409" s="18"/>
      <c r="V409" s="18"/>
      <c r="W409" s="18"/>
      <c r="X409" s="22"/>
      <c r="Y409" s="20" t="s">
        <v>43</v>
      </c>
      <c r="Z409" s="28" t="s">
        <v>2017</v>
      </c>
      <c r="AA409" s="22" t="str">
        <f t="shared" si="1"/>
        <v>M3-NyO-23b-A-4</v>
      </c>
      <c r="AB409" s="20" t="s">
        <v>45</v>
      </c>
      <c r="AC409" s="24"/>
      <c r="AD409" s="9" t="s">
        <v>46</v>
      </c>
      <c r="AE409" s="9" t="s">
        <v>47</v>
      </c>
    </row>
    <row r="410" ht="112.5" customHeight="1">
      <c r="A410" s="9" t="s">
        <v>1984</v>
      </c>
      <c r="B410" s="78" t="s">
        <v>1985</v>
      </c>
      <c r="C410" s="9" t="s">
        <v>66</v>
      </c>
      <c r="D410" s="10" t="s">
        <v>34</v>
      </c>
      <c r="E410" s="11"/>
      <c r="F410" s="13" t="s">
        <v>2018</v>
      </c>
      <c r="G410" s="13"/>
      <c r="H410" s="19" t="s">
        <v>2019</v>
      </c>
      <c r="I410" s="22" t="s">
        <v>36</v>
      </c>
      <c r="J410" s="11" t="s">
        <v>1951</v>
      </c>
      <c r="K410" s="13" t="s">
        <v>1992</v>
      </c>
      <c r="L410" s="13" t="s">
        <v>2020</v>
      </c>
      <c r="M410" s="14" t="s">
        <v>40</v>
      </c>
      <c r="N410" s="13" t="s">
        <v>1988</v>
      </c>
      <c r="O410" s="13" t="s">
        <v>2016</v>
      </c>
      <c r="P410" s="13" t="s">
        <v>2012</v>
      </c>
      <c r="Q410" s="20"/>
      <c r="R410" s="8"/>
      <c r="S410" s="8"/>
      <c r="T410" s="8"/>
      <c r="U410" s="8"/>
      <c r="V410" s="8"/>
      <c r="W410" s="8"/>
      <c r="X410" s="20"/>
      <c r="Y410" s="20" t="s">
        <v>43</v>
      </c>
      <c r="Z410" s="28" t="s">
        <v>2021</v>
      </c>
      <c r="AA410" s="22" t="str">
        <f t="shared" si="1"/>
        <v>M3-NyO-23b-A-5</v>
      </c>
      <c r="AB410" s="20" t="s">
        <v>45</v>
      </c>
      <c r="AC410" s="24"/>
      <c r="AD410" s="9" t="s">
        <v>46</v>
      </c>
      <c r="AE410" s="9" t="s">
        <v>47</v>
      </c>
    </row>
    <row r="411" ht="112.5" customHeight="1">
      <c r="A411" s="9" t="s">
        <v>2022</v>
      </c>
      <c r="B411" s="78" t="s">
        <v>2023</v>
      </c>
      <c r="C411" s="9" t="s">
        <v>33</v>
      </c>
      <c r="D411" s="10" t="s">
        <v>34</v>
      </c>
      <c r="E411" s="11"/>
      <c r="F411" s="12" t="s">
        <v>2024</v>
      </c>
      <c r="G411" s="12"/>
      <c r="H411" s="44"/>
      <c r="I411" s="17" t="s">
        <v>36</v>
      </c>
      <c r="J411" s="17" t="s">
        <v>307</v>
      </c>
      <c r="K411" s="44" t="s">
        <v>2025</v>
      </c>
      <c r="L411" s="43" t="s">
        <v>2026</v>
      </c>
      <c r="M411" s="14" t="s">
        <v>40</v>
      </c>
      <c r="N411" s="27" t="s">
        <v>2027</v>
      </c>
      <c r="O411" s="8" t="s">
        <v>2028</v>
      </c>
      <c r="P411" s="8"/>
      <c r="Q411" s="17"/>
      <c r="R411" s="18"/>
      <c r="S411" s="18"/>
      <c r="T411" s="18"/>
      <c r="U411" s="18"/>
      <c r="V411" s="18"/>
      <c r="W411" s="18"/>
      <c r="X411" s="22"/>
      <c r="Y411" s="20" t="s">
        <v>43</v>
      </c>
      <c r="Z411" s="21" t="s">
        <v>2029</v>
      </c>
      <c r="AA411" s="22" t="str">
        <f t="shared" si="1"/>
        <v>M3-NyO-24a-I-1</v>
      </c>
      <c r="AB411" s="20" t="s">
        <v>45</v>
      </c>
      <c r="AC411" s="9"/>
      <c r="AD411" s="9" t="s">
        <v>46</v>
      </c>
      <c r="AE411" s="9" t="s">
        <v>47</v>
      </c>
    </row>
    <row r="412" ht="112.5" customHeight="1">
      <c r="A412" s="9" t="s">
        <v>2022</v>
      </c>
      <c r="B412" s="78" t="s">
        <v>2023</v>
      </c>
      <c r="C412" s="9" t="s">
        <v>48</v>
      </c>
      <c r="D412" s="10" t="s">
        <v>34</v>
      </c>
      <c r="E412" s="11"/>
      <c r="F412" s="12" t="s">
        <v>2030</v>
      </c>
      <c r="G412" s="12"/>
      <c r="H412" s="12"/>
      <c r="I412" s="22" t="s">
        <v>36</v>
      </c>
      <c r="J412" s="11" t="s">
        <v>90</v>
      </c>
      <c r="K412" s="12" t="s">
        <v>2025</v>
      </c>
      <c r="L412" s="13" t="s">
        <v>2031</v>
      </c>
      <c r="M412" s="14" t="s">
        <v>40</v>
      </c>
      <c r="N412" s="27" t="s">
        <v>2027</v>
      </c>
      <c r="O412" s="8" t="s">
        <v>2028</v>
      </c>
      <c r="P412" s="8"/>
      <c r="Q412" s="17"/>
      <c r="R412" s="18"/>
      <c r="S412" s="18"/>
      <c r="T412" s="18"/>
      <c r="U412" s="18"/>
      <c r="V412" s="18"/>
      <c r="W412" s="18"/>
      <c r="X412" s="22"/>
      <c r="Y412" s="20" t="s">
        <v>43</v>
      </c>
      <c r="Z412" s="21" t="s">
        <v>2032</v>
      </c>
      <c r="AA412" s="22" t="str">
        <f t="shared" si="1"/>
        <v>M3-NyO-24a-E-1</v>
      </c>
      <c r="AB412" s="20" t="s">
        <v>45</v>
      </c>
      <c r="AC412" s="9"/>
      <c r="AD412" s="9" t="s">
        <v>46</v>
      </c>
      <c r="AE412" s="9" t="s">
        <v>47</v>
      </c>
    </row>
    <row r="413" ht="112.5" customHeight="1">
      <c r="A413" s="9" t="s">
        <v>2022</v>
      </c>
      <c r="B413" s="78" t="s">
        <v>2023</v>
      </c>
      <c r="C413" s="9" t="s">
        <v>66</v>
      </c>
      <c r="D413" s="10" t="s">
        <v>34</v>
      </c>
      <c r="E413" s="11"/>
      <c r="F413" s="13" t="s">
        <v>2033</v>
      </c>
      <c r="G413" s="13"/>
      <c r="H413" s="12"/>
      <c r="I413" s="22" t="s">
        <v>36</v>
      </c>
      <c r="J413" s="11" t="s">
        <v>90</v>
      </c>
      <c r="K413" s="12" t="s">
        <v>2034</v>
      </c>
      <c r="L413" s="13" t="s">
        <v>2031</v>
      </c>
      <c r="M413" s="14" t="s">
        <v>40</v>
      </c>
      <c r="N413" s="27" t="s">
        <v>2027</v>
      </c>
      <c r="O413" s="8" t="s">
        <v>2028</v>
      </c>
      <c r="P413" s="8"/>
      <c r="Q413" s="17"/>
      <c r="R413" s="18"/>
      <c r="S413" s="18"/>
      <c r="T413" s="18"/>
      <c r="U413" s="18"/>
      <c r="V413" s="18"/>
      <c r="W413" s="18"/>
      <c r="X413" s="22"/>
      <c r="Y413" s="20" t="s">
        <v>43</v>
      </c>
      <c r="Z413" s="21" t="s">
        <v>2035</v>
      </c>
      <c r="AA413" s="22" t="str">
        <f t="shared" si="1"/>
        <v>M3-NyO-24a-A-1</v>
      </c>
      <c r="AB413" s="20" t="s">
        <v>45</v>
      </c>
      <c r="AC413" s="9"/>
      <c r="AD413" s="9" t="s">
        <v>46</v>
      </c>
      <c r="AE413" s="9" t="s">
        <v>47</v>
      </c>
    </row>
    <row r="414" ht="112.5" customHeight="1">
      <c r="A414" s="9" t="s">
        <v>2022</v>
      </c>
      <c r="B414" s="78" t="s">
        <v>2023</v>
      </c>
      <c r="C414" s="9" t="s">
        <v>66</v>
      </c>
      <c r="D414" s="10" t="s">
        <v>34</v>
      </c>
      <c r="E414" s="11"/>
      <c r="F414" s="13" t="s">
        <v>2036</v>
      </c>
      <c r="G414" s="13"/>
      <c r="H414" s="12" t="s">
        <v>2037</v>
      </c>
      <c r="I414" s="22" t="s">
        <v>36</v>
      </c>
      <c r="J414" s="11" t="s">
        <v>90</v>
      </c>
      <c r="K414" s="12" t="s">
        <v>2038</v>
      </c>
      <c r="L414" s="13" t="s">
        <v>2031</v>
      </c>
      <c r="M414" s="14" t="s">
        <v>40</v>
      </c>
      <c r="N414" s="27" t="s">
        <v>2027</v>
      </c>
      <c r="O414" s="8" t="s">
        <v>2028</v>
      </c>
      <c r="P414" s="8"/>
      <c r="Q414" s="17"/>
      <c r="R414" s="18"/>
      <c r="S414" s="18"/>
      <c r="T414" s="18"/>
      <c r="U414" s="18"/>
      <c r="V414" s="18"/>
      <c r="W414" s="18"/>
      <c r="X414" s="22"/>
      <c r="Y414" s="20" t="s">
        <v>43</v>
      </c>
      <c r="Z414" s="21" t="s">
        <v>2039</v>
      </c>
      <c r="AA414" s="22" t="str">
        <f t="shared" si="1"/>
        <v>M3-NyO-24a-A-2</v>
      </c>
      <c r="AB414" s="20" t="s">
        <v>45</v>
      </c>
      <c r="AC414" s="9"/>
      <c r="AD414" s="9" t="s">
        <v>46</v>
      </c>
      <c r="AE414" s="9" t="s">
        <v>47</v>
      </c>
    </row>
    <row r="415" ht="112.5" customHeight="1">
      <c r="A415" s="9" t="s">
        <v>2022</v>
      </c>
      <c r="B415" s="78" t="s">
        <v>2023</v>
      </c>
      <c r="C415" s="9" t="s">
        <v>66</v>
      </c>
      <c r="D415" s="10" t="s">
        <v>34</v>
      </c>
      <c r="E415" s="11"/>
      <c r="F415" s="13" t="s">
        <v>2040</v>
      </c>
      <c r="G415" s="13"/>
      <c r="H415" s="12" t="s">
        <v>2041</v>
      </c>
      <c r="I415" s="22" t="s">
        <v>36</v>
      </c>
      <c r="J415" s="11" t="s">
        <v>90</v>
      </c>
      <c r="K415" s="12" t="s">
        <v>2042</v>
      </c>
      <c r="L415" s="13" t="s">
        <v>2031</v>
      </c>
      <c r="M415" s="14" t="s">
        <v>40</v>
      </c>
      <c r="N415" s="27" t="s">
        <v>2027</v>
      </c>
      <c r="O415" s="8" t="s">
        <v>2028</v>
      </c>
      <c r="P415" s="8"/>
      <c r="Q415" s="17"/>
      <c r="R415" s="18"/>
      <c r="S415" s="18"/>
      <c r="T415" s="18"/>
      <c r="U415" s="18"/>
      <c r="V415" s="18"/>
      <c r="W415" s="18"/>
      <c r="X415" s="22"/>
      <c r="Y415" s="20" t="s">
        <v>43</v>
      </c>
      <c r="Z415" s="21" t="s">
        <v>2043</v>
      </c>
      <c r="AA415" s="22" t="str">
        <f t="shared" si="1"/>
        <v>M3-NyO-24a-A-3</v>
      </c>
      <c r="AB415" s="20" t="s">
        <v>45</v>
      </c>
      <c r="AC415" s="9"/>
      <c r="AD415" s="9" t="s">
        <v>46</v>
      </c>
      <c r="AE415" s="9" t="s">
        <v>47</v>
      </c>
    </row>
    <row r="416" ht="112.5" customHeight="1">
      <c r="A416" s="9" t="s">
        <v>2022</v>
      </c>
      <c r="B416" s="78" t="s">
        <v>2023</v>
      </c>
      <c r="C416" s="9" t="s">
        <v>66</v>
      </c>
      <c r="D416" s="10" t="s">
        <v>34</v>
      </c>
      <c r="E416" s="11"/>
      <c r="F416" s="13" t="s">
        <v>2044</v>
      </c>
      <c r="G416" s="13"/>
      <c r="H416" s="12" t="s">
        <v>2045</v>
      </c>
      <c r="I416" s="22" t="s">
        <v>36</v>
      </c>
      <c r="J416" s="11" t="s">
        <v>90</v>
      </c>
      <c r="K416" s="12" t="s">
        <v>2046</v>
      </c>
      <c r="L416" s="13" t="s">
        <v>2031</v>
      </c>
      <c r="M416" s="14" t="s">
        <v>40</v>
      </c>
      <c r="N416" s="27" t="s">
        <v>2027</v>
      </c>
      <c r="O416" s="8" t="s">
        <v>2028</v>
      </c>
      <c r="P416" s="8"/>
      <c r="Q416" s="17"/>
      <c r="R416" s="18"/>
      <c r="S416" s="18"/>
      <c r="T416" s="18"/>
      <c r="U416" s="18"/>
      <c r="V416" s="18"/>
      <c r="W416" s="18"/>
      <c r="X416" s="22"/>
      <c r="Y416" s="20" t="s">
        <v>43</v>
      </c>
      <c r="Z416" s="21" t="s">
        <v>2047</v>
      </c>
      <c r="AA416" s="22" t="str">
        <f t="shared" si="1"/>
        <v>M3-NyO-24a-A-4</v>
      </c>
      <c r="AB416" s="20" t="s">
        <v>45</v>
      </c>
      <c r="AC416" s="9"/>
      <c r="AD416" s="9" t="s">
        <v>46</v>
      </c>
      <c r="AE416" s="9" t="s">
        <v>47</v>
      </c>
    </row>
    <row r="417" ht="112.5" customHeight="1">
      <c r="A417" s="9" t="s">
        <v>2022</v>
      </c>
      <c r="B417" s="78" t="s">
        <v>2023</v>
      </c>
      <c r="C417" s="9" t="s">
        <v>66</v>
      </c>
      <c r="D417" s="10" t="s">
        <v>34</v>
      </c>
      <c r="E417" s="11"/>
      <c r="F417" s="13" t="s">
        <v>2048</v>
      </c>
      <c r="G417" s="13"/>
      <c r="H417" s="12" t="s">
        <v>2049</v>
      </c>
      <c r="I417" s="22" t="s">
        <v>36</v>
      </c>
      <c r="J417" s="11" t="s">
        <v>90</v>
      </c>
      <c r="K417" s="12" t="s">
        <v>2050</v>
      </c>
      <c r="L417" s="13" t="s">
        <v>2031</v>
      </c>
      <c r="M417" s="14" t="s">
        <v>40</v>
      </c>
      <c r="N417" s="27" t="s">
        <v>2027</v>
      </c>
      <c r="O417" s="8" t="s">
        <v>2028</v>
      </c>
      <c r="P417" s="8"/>
      <c r="Q417" s="17"/>
      <c r="R417" s="18"/>
      <c r="S417" s="18"/>
      <c r="T417" s="18"/>
      <c r="U417" s="18"/>
      <c r="V417" s="18"/>
      <c r="W417" s="18"/>
      <c r="X417" s="22"/>
      <c r="Y417" s="20" t="s">
        <v>43</v>
      </c>
      <c r="Z417" s="21" t="s">
        <v>2051</v>
      </c>
      <c r="AA417" s="22" t="str">
        <f t="shared" si="1"/>
        <v>M3-NyO-24a-A-5</v>
      </c>
      <c r="AB417" s="20" t="s">
        <v>45</v>
      </c>
      <c r="AC417" s="9"/>
      <c r="AD417" s="9" t="s">
        <v>46</v>
      </c>
      <c r="AE417" s="9" t="s">
        <v>47</v>
      </c>
    </row>
    <row r="418" ht="112.5" customHeight="1">
      <c r="A418" s="9" t="s">
        <v>2052</v>
      </c>
      <c r="B418" s="78" t="s">
        <v>2053</v>
      </c>
      <c r="C418" s="9" t="s">
        <v>33</v>
      </c>
      <c r="D418" s="10" t="s">
        <v>34</v>
      </c>
      <c r="E418" s="11"/>
      <c r="F418" s="12" t="s">
        <v>2054</v>
      </c>
      <c r="G418" s="12"/>
      <c r="H418" s="19"/>
      <c r="I418" s="22"/>
      <c r="J418" s="22" t="s">
        <v>37</v>
      </c>
      <c r="K418" s="19" t="s">
        <v>2055</v>
      </c>
      <c r="L418" s="13" t="s">
        <v>2056</v>
      </c>
      <c r="M418" s="14" t="s">
        <v>40</v>
      </c>
      <c r="N418" s="44" t="s">
        <v>2057</v>
      </c>
      <c r="O418" s="15" t="s">
        <v>2058</v>
      </c>
      <c r="P418" s="16"/>
      <c r="Q418" s="17"/>
      <c r="R418" s="18"/>
      <c r="S418" s="18"/>
      <c r="T418" s="18"/>
      <c r="U418" s="18"/>
      <c r="V418" s="18"/>
      <c r="W418" s="18"/>
      <c r="X418" s="19"/>
      <c r="Y418" s="20" t="s">
        <v>43</v>
      </c>
      <c r="Z418" s="21" t="s">
        <v>2059</v>
      </c>
      <c r="AA418" s="22" t="str">
        <f t="shared" si="1"/>
        <v>M3-NyO-38a-I-1</v>
      </c>
      <c r="AB418" s="20" t="s">
        <v>45</v>
      </c>
      <c r="AC418" s="9"/>
      <c r="AD418" s="9" t="s">
        <v>46</v>
      </c>
      <c r="AE418" s="9" t="s">
        <v>47</v>
      </c>
    </row>
    <row r="419" ht="112.5" customHeight="1">
      <c r="A419" s="9" t="s">
        <v>2052</v>
      </c>
      <c r="B419" s="78" t="s">
        <v>2053</v>
      </c>
      <c r="C419" s="9" t="s">
        <v>48</v>
      </c>
      <c r="D419" s="10" t="s">
        <v>34</v>
      </c>
      <c r="E419" s="11"/>
      <c r="F419" s="13" t="s">
        <v>2060</v>
      </c>
      <c r="G419" s="13"/>
      <c r="H419" s="12"/>
      <c r="I419" s="22"/>
      <c r="J419" s="11" t="s">
        <v>90</v>
      </c>
      <c r="K419" s="13" t="s">
        <v>2061</v>
      </c>
      <c r="L419" s="13" t="s">
        <v>2062</v>
      </c>
      <c r="M419" s="14" t="s">
        <v>40</v>
      </c>
      <c r="N419" s="44" t="s">
        <v>2057</v>
      </c>
      <c r="O419" s="15" t="s">
        <v>2063</v>
      </c>
      <c r="P419" s="16"/>
      <c r="Q419" s="17"/>
      <c r="R419" s="18"/>
      <c r="S419" s="18"/>
      <c r="T419" s="18"/>
      <c r="U419" s="18"/>
      <c r="V419" s="18"/>
      <c r="W419" s="18"/>
      <c r="X419" s="19"/>
      <c r="Y419" s="20" t="s">
        <v>43</v>
      </c>
      <c r="Z419" s="21" t="s">
        <v>2064</v>
      </c>
      <c r="AA419" s="22" t="str">
        <f t="shared" si="1"/>
        <v>M3-NyO-38a-E-1</v>
      </c>
      <c r="AB419" s="20" t="s">
        <v>45</v>
      </c>
      <c r="AC419" s="9"/>
      <c r="AD419" s="9" t="s">
        <v>46</v>
      </c>
      <c r="AE419" s="9" t="s">
        <v>47</v>
      </c>
    </row>
    <row r="420" ht="112.5" customHeight="1">
      <c r="A420" s="9" t="s">
        <v>2052</v>
      </c>
      <c r="B420" s="78" t="s">
        <v>2053</v>
      </c>
      <c r="C420" s="9" t="s">
        <v>66</v>
      </c>
      <c r="D420" s="10" t="s">
        <v>34</v>
      </c>
      <c r="E420" s="11"/>
      <c r="F420" s="13" t="s">
        <v>2065</v>
      </c>
      <c r="G420" s="13"/>
      <c r="H420" s="12"/>
      <c r="I420" s="22"/>
      <c r="J420" s="11" t="s">
        <v>90</v>
      </c>
      <c r="K420" s="12" t="s">
        <v>2066</v>
      </c>
      <c r="L420" s="13" t="s">
        <v>2062</v>
      </c>
      <c r="M420" s="14" t="s">
        <v>40</v>
      </c>
      <c r="N420" s="44" t="s">
        <v>2057</v>
      </c>
      <c r="O420" s="15" t="s">
        <v>2067</v>
      </c>
      <c r="P420" s="16"/>
      <c r="Q420" s="17"/>
      <c r="R420" s="18"/>
      <c r="S420" s="18"/>
      <c r="T420" s="18"/>
      <c r="U420" s="18"/>
      <c r="V420" s="18"/>
      <c r="W420" s="18"/>
      <c r="X420" s="19"/>
      <c r="Y420" s="20" t="s">
        <v>43</v>
      </c>
      <c r="Z420" s="21" t="s">
        <v>2068</v>
      </c>
      <c r="AA420" s="22" t="str">
        <f t="shared" si="1"/>
        <v>M3-NyO-38a-A-1</v>
      </c>
      <c r="AB420" s="20" t="s">
        <v>45</v>
      </c>
      <c r="AC420" s="9"/>
      <c r="AD420" s="9" t="s">
        <v>46</v>
      </c>
      <c r="AE420" s="9" t="s">
        <v>47</v>
      </c>
    </row>
    <row r="421" ht="112.5" customHeight="1">
      <c r="A421" s="9" t="s">
        <v>2052</v>
      </c>
      <c r="B421" s="78" t="s">
        <v>2053</v>
      </c>
      <c r="C421" s="9" t="s">
        <v>66</v>
      </c>
      <c r="D421" s="10" t="s">
        <v>34</v>
      </c>
      <c r="E421" s="11"/>
      <c r="F421" s="13" t="s">
        <v>2069</v>
      </c>
      <c r="G421" s="13"/>
      <c r="H421" s="12" t="s">
        <v>2070</v>
      </c>
      <c r="I421" s="22"/>
      <c r="J421" s="11" t="s">
        <v>90</v>
      </c>
      <c r="K421" s="12" t="s">
        <v>2066</v>
      </c>
      <c r="L421" s="13" t="s">
        <v>2062</v>
      </c>
      <c r="M421" s="14" t="s">
        <v>40</v>
      </c>
      <c r="N421" s="44" t="s">
        <v>2057</v>
      </c>
      <c r="O421" s="43" t="s">
        <v>2067</v>
      </c>
      <c r="P421" s="8"/>
      <c r="Q421" s="20"/>
      <c r="R421" s="8"/>
      <c r="S421" s="8"/>
      <c r="T421" s="8"/>
      <c r="U421" s="8"/>
      <c r="V421" s="8"/>
      <c r="W421" s="8"/>
      <c r="X421" s="20"/>
      <c r="Y421" s="20" t="s">
        <v>43</v>
      </c>
      <c r="Z421" s="21" t="s">
        <v>2071</v>
      </c>
      <c r="AA421" s="22" t="str">
        <f t="shared" si="1"/>
        <v>M3-NyO-38a-A-2</v>
      </c>
      <c r="AB421" s="20" t="s">
        <v>45</v>
      </c>
      <c r="AC421" s="24"/>
      <c r="AD421" s="9" t="s">
        <v>46</v>
      </c>
      <c r="AE421" s="9" t="s">
        <v>47</v>
      </c>
    </row>
    <row r="422" ht="112.5" customHeight="1">
      <c r="A422" s="9" t="s">
        <v>2052</v>
      </c>
      <c r="B422" s="78" t="s">
        <v>2053</v>
      </c>
      <c r="C422" s="9" t="s">
        <v>66</v>
      </c>
      <c r="D422" s="10" t="s">
        <v>34</v>
      </c>
      <c r="E422" s="11"/>
      <c r="F422" s="12" t="s">
        <v>2072</v>
      </c>
      <c r="G422" s="12"/>
      <c r="H422" s="12" t="s">
        <v>2073</v>
      </c>
      <c r="I422" s="22"/>
      <c r="J422" s="11" t="s">
        <v>90</v>
      </c>
      <c r="K422" s="12" t="s">
        <v>2074</v>
      </c>
      <c r="L422" s="13" t="s">
        <v>2062</v>
      </c>
      <c r="M422" s="14" t="s">
        <v>40</v>
      </c>
      <c r="N422" s="44" t="s">
        <v>2057</v>
      </c>
      <c r="O422" s="43" t="s">
        <v>2067</v>
      </c>
      <c r="P422" s="8"/>
      <c r="Q422" s="20"/>
      <c r="R422" s="8"/>
      <c r="S422" s="8"/>
      <c r="T422" s="8"/>
      <c r="U422" s="8"/>
      <c r="V422" s="8"/>
      <c r="W422" s="8"/>
      <c r="X422" s="20"/>
      <c r="Y422" s="20" t="s">
        <v>43</v>
      </c>
      <c r="Z422" s="21" t="s">
        <v>2075</v>
      </c>
      <c r="AA422" s="22" t="str">
        <f t="shared" si="1"/>
        <v>M3-NyO-38a-A-3</v>
      </c>
      <c r="AB422" s="20" t="s">
        <v>45</v>
      </c>
      <c r="AC422" s="24"/>
      <c r="AD422" s="9" t="s">
        <v>46</v>
      </c>
      <c r="AE422" s="9" t="s">
        <v>47</v>
      </c>
    </row>
    <row r="423" ht="112.5" customHeight="1">
      <c r="A423" s="9" t="s">
        <v>2052</v>
      </c>
      <c r="B423" s="78" t="s">
        <v>2053</v>
      </c>
      <c r="C423" s="9" t="s">
        <v>66</v>
      </c>
      <c r="D423" s="10" t="s">
        <v>34</v>
      </c>
      <c r="E423" s="11"/>
      <c r="F423" s="13" t="s">
        <v>2076</v>
      </c>
      <c r="G423" s="13"/>
      <c r="H423" s="12" t="s">
        <v>2077</v>
      </c>
      <c r="I423" s="22"/>
      <c r="J423" s="11" t="s">
        <v>90</v>
      </c>
      <c r="K423" s="12" t="s">
        <v>2078</v>
      </c>
      <c r="L423" s="13" t="s">
        <v>2062</v>
      </c>
      <c r="M423" s="14" t="s">
        <v>40</v>
      </c>
      <c r="N423" s="44" t="s">
        <v>2057</v>
      </c>
      <c r="O423" s="43" t="s">
        <v>2067</v>
      </c>
      <c r="P423" s="8"/>
      <c r="Q423" s="20"/>
      <c r="R423" s="8"/>
      <c r="S423" s="8"/>
      <c r="T423" s="8"/>
      <c r="U423" s="8"/>
      <c r="V423" s="8"/>
      <c r="W423" s="8"/>
      <c r="X423" s="20"/>
      <c r="Y423" s="20" t="s">
        <v>43</v>
      </c>
      <c r="Z423" s="21" t="s">
        <v>2079</v>
      </c>
      <c r="AA423" s="22" t="str">
        <f t="shared" si="1"/>
        <v>M3-NyO-38a-A-4</v>
      </c>
      <c r="AB423" s="20" t="s">
        <v>45</v>
      </c>
      <c r="AC423" s="24"/>
      <c r="AD423" s="9" t="s">
        <v>46</v>
      </c>
      <c r="AE423" s="9" t="s">
        <v>47</v>
      </c>
    </row>
    <row r="424" ht="112.5" customHeight="1">
      <c r="A424" s="9" t="s">
        <v>2052</v>
      </c>
      <c r="B424" s="78" t="s">
        <v>2053</v>
      </c>
      <c r="C424" s="9" t="s">
        <v>66</v>
      </c>
      <c r="D424" s="10" t="s">
        <v>34</v>
      </c>
      <c r="E424" s="11"/>
      <c r="F424" s="13" t="s">
        <v>2080</v>
      </c>
      <c r="G424" s="13"/>
      <c r="H424" s="12" t="s">
        <v>2081</v>
      </c>
      <c r="I424" s="22"/>
      <c r="J424" s="11" t="s">
        <v>90</v>
      </c>
      <c r="K424" s="12" t="s">
        <v>2082</v>
      </c>
      <c r="L424" s="13" t="s">
        <v>2062</v>
      </c>
      <c r="M424" s="14" t="s">
        <v>40</v>
      </c>
      <c r="N424" s="44" t="s">
        <v>2057</v>
      </c>
      <c r="O424" s="44" t="s">
        <v>2083</v>
      </c>
      <c r="P424" s="8"/>
      <c r="Q424" s="20"/>
      <c r="R424" s="8"/>
      <c r="S424" s="8"/>
      <c r="T424" s="8"/>
      <c r="U424" s="8"/>
      <c r="V424" s="8"/>
      <c r="W424" s="8"/>
      <c r="X424" s="20"/>
      <c r="Y424" s="20" t="s">
        <v>43</v>
      </c>
      <c r="Z424" s="21" t="s">
        <v>2084</v>
      </c>
      <c r="AA424" s="22" t="str">
        <f t="shared" si="1"/>
        <v>M3-NyO-38a-A-5</v>
      </c>
      <c r="AB424" s="20" t="s">
        <v>45</v>
      </c>
      <c r="AC424" s="24"/>
      <c r="AD424" s="9" t="s">
        <v>46</v>
      </c>
      <c r="AE424" s="9" t="s">
        <v>47</v>
      </c>
    </row>
    <row r="425" ht="112.5" customHeight="1">
      <c r="A425" s="9" t="s">
        <v>2085</v>
      </c>
      <c r="B425" s="78" t="s">
        <v>2086</v>
      </c>
      <c r="C425" s="9" t="s">
        <v>33</v>
      </c>
      <c r="D425" s="10" t="s">
        <v>34</v>
      </c>
      <c r="E425" s="11"/>
      <c r="F425" s="12" t="s">
        <v>2087</v>
      </c>
      <c r="G425" s="12"/>
      <c r="H425" s="12"/>
      <c r="I425" s="22"/>
      <c r="J425" s="22" t="s">
        <v>37</v>
      </c>
      <c r="K425" s="12" t="s">
        <v>2088</v>
      </c>
      <c r="L425" s="13" t="s">
        <v>2089</v>
      </c>
      <c r="M425" s="14" t="s">
        <v>40</v>
      </c>
      <c r="N425" s="15" t="s">
        <v>2090</v>
      </c>
      <c r="O425" s="15" t="s">
        <v>2091</v>
      </c>
      <c r="P425" s="32"/>
      <c r="Q425" s="14"/>
      <c r="R425" s="27"/>
      <c r="S425" s="27"/>
      <c r="T425" s="27"/>
      <c r="U425" s="27"/>
      <c r="V425" s="27"/>
      <c r="W425" s="27"/>
      <c r="X425" s="12"/>
      <c r="Y425" s="20" t="s">
        <v>43</v>
      </c>
      <c r="Z425" s="21" t="s">
        <v>2092</v>
      </c>
      <c r="AA425" s="22" t="str">
        <f t="shared" si="1"/>
        <v>M3-NyO-24b-I-1</v>
      </c>
      <c r="AB425" s="20" t="s">
        <v>45</v>
      </c>
      <c r="AC425" s="9"/>
      <c r="AD425" s="9" t="s">
        <v>46</v>
      </c>
      <c r="AE425" s="9" t="s">
        <v>47</v>
      </c>
    </row>
    <row r="426" ht="112.5" customHeight="1">
      <c r="A426" s="9" t="s">
        <v>2085</v>
      </c>
      <c r="B426" s="78" t="s">
        <v>2086</v>
      </c>
      <c r="C426" s="9" t="s">
        <v>48</v>
      </c>
      <c r="D426" s="10" t="s">
        <v>34</v>
      </c>
      <c r="E426" s="11"/>
      <c r="F426" s="43" t="s">
        <v>2093</v>
      </c>
      <c r="G426" s="43"/>
      <c r="H426" s="12"/>
      <c r="I426" s="22"/>
      <c r="J426" s="11" t="s">
        <v>90</v>
      </c>
      <c r="K426" s="13" t="s">
        <v>2094</v>
      </c>
      <c r="L426" s="13" t="s">
        <v>2095</v>
      </c>
      <c r="M426" s="14" t="s">
        <v>40</v>
      </c>
      <c r="N426" s="15" t="s">
        <v>2090</v>
      </c>
      <c r="O426" s="15" t="s">
        <v>2096</v>
      </c>
      <c r="P426" s="16"/>
      <c r="Q426" s="17"/>
      <c r="R426" s="18"/>
      <c r="S426" s="18"/>
      <c r="T426" s="18"/>
      <c r="U426" s="18"/>
      <c r="V426" s="18"/>
      <c r="W426" s="18"/>
      <c r="X426" s="19"/>
      <c r="Y426" s="20" t="s">
        <v>43</v>
      </c>
      <c r="Z426" s="21" t="s">
        <v>2097</v>
      </c>
      <c r="AA426" s="22" t="str">
        <f t="shared" si="1"/>
        <v>M3-NyO-24b-E-1</v>
      </c>
      <c r="AB426" s="20" t="s">
        <v>45</v>
      </c>
      <c r="AC426" s="9"/>
      <c r="AD426" s="9" t="s">
        <v>46</v>
      </c>
      <c r="AE426" s="9" t="s">
        <v>47</v>
      </c>
    </row>
    <row r="427" ht="112.5" customHeight="1">
      <c r="A427" s="9" t="s">
        <v>2085</v>
      </c>
      <c r="B427" s="78" t="s">
        <v>2086</v>
      </c>
      <c r="C427" s="9" t="s">
        <v>66</v>
      </c>
      <c r="D427" s="10" t="s">
        <v>34</v>
      </c>
      <c r="E427" s="11"/>
      <c r="F427" s="13" t="s">
        <v>2098</v>
      </c>
      <c r="G427" s="13"/>
      <c r="H427" s="12"/>
      <c r="I427" s="22"/>
      <c r="J427" s="11" t="s">
        <v>90</v>
      </c>
      <c r="K427" s="12" t="s">
        <v>2099</v>
      </c>
      <c r="L427" s="13" t="s">
        <v>2095</v>
      </c>
      <c r="M427" s="14" t="s">
        <v>40</v>
      </c>
      <c r="N427" s="32" t="s">
        <v>2090</v>
      </c>
      <c r="O427" s="15" t="s">
        <v>2096</v>
      </c>
      <c r="P427" s="16"/>
      <c r="Q427" s="17"/>
      <c r="R427" s="18"/>
      <c r="S427" s="18"/>
      <c r="T427" s="18"/>
      <c r="U427" s="18"/>
      <c r="V427" s="18"/>
      <c r="W427" s="18"/>
      <c r="X427" s="19"/>
      <c r="Y427" s="20" t="s">
        <v>43</v>
      </c>
      <c r="Z427" s="21" t="s">
        <v>2100</v>
      </c>
      <c r="AA427" s="22" t="str">
        <f t="shared" si="1"/>
        <v>M3-NyO-24b-A-1</v>
      </c>
      <c r="AB427" s="20" t="s">
        <v>45</v>
      </c>
      <c r="AC427" s="9"/>
      <c r="AD427" s="9" t="s">
        <v>46</v>
      </c>
      <c r="AE427" s="9" t="s">
        <v>47</v>
      </c>
    </row>
    <row r="428" ht="112.5" customHeight="1">
      <c r="A428" s="9" t="s">
        <v>2085</v>
      </c>
      <c r="B428" s="78" t="s">
        <v>2086</v>
      </c>
      <c r="C428" s="9" t="s">
        <v>66</v>
      </c>
      <c r="D428" s="10" t="s">
        <v>34</v>
      </c>
      <c r="E428" s="11"/>
      <c r="F428" s="12" t="s">
        <v>2101</v>
      </c>
      <c r="G428" s="12"/>
      <c r="H428" s="12"/>
      <c r="I428" s="22"/>
      <c r="J428" s="11" t="s">
        <v>90</v>
      </c>
      <c r="K428" s="12" t="s">
        <v>2099</v>
      </c>
      <c r="L428" s="13" t="s">
        <v>2095</v>
      </c>
      <c r="M428" s="14" t="s">
        <v>40</v>
      </c>
      <c r="N428" s="44" t="s">
        <v>2090</v>
      </c>
      <c r="O428" s="43" t="s">
        <v>2096</v>
      </c>
      <c r="P428" s="18"/>
      <c r="Q428" s="22"/>
      <c r="R428" s="18"/>
      <c r="S428" s="18"/>
      <c r="T428" s="18"/>
      <c r="U428" s="18"/>
      <c r="V428" s="18"/>
      <c r="W428" s="18"/>
      <c r="X428" s="22"/>
      <c r="Y428" s="20" t="s">
        <v>43</v>
      </c>
      <c r="Z428" s="21" t="s">
        <v>2102</v>
      </c>
      <c r="AA428" s="22" t="str">
        <f t="shared" si="1"/>
        <v>M3-NyO-24b-A-2</v>
      </c>
      <c r="AB428" s="20" t="s">
        <v>45</v>
      </c>
      <c r="AC428" s="24"/>
      <c r="AD428" s="9" t="s">
        <v>46</v>
      </c>
      <c r="AE428" s="9" t="s">
        <v>47</v>
      </c>
    </row>
    <row r="429" ht="112.5" customHeight="1">
      <c r="A429" s="9" t="s">
        <v>2085</v>
      </c>
      <c r="B429" s="78" t="s">
        <v>2086</v>
      </c>
      <c r="C429" s="9" t="s">
        <v>66</v>
      </c>
      <c r="D429" s="10" t="s">
        <v>34</v>
      </c>
      <c r="E429" s="11"/>
      <c r="F429" s="13" t="s">
        <v>2103</v>
      </c>
      <c r="G429" s="13"/>
      <c r="H429" s="12" t="s">
        <v>2104</v>
      </c>
      <c r="I429" s="22"/>
      <c r="J429" s="11" t="s">
        <v>90</v>
      </c>
      <c r="K429" s="12" t="s">
        <v>2105</v>
      </c>
      <c r="L429" s="13" t="s">
        <v>2095</v>
      </c>
      <c r="M429" s="14" t="s">
        <v>40</v>
      </c>
      <c r="N429" s="44" t="s">
        <v>2090</v>
      </c>
      <c r="O429" s="72" t="s">
        <v>2106</v>
      </c>
      <c r="P429" s="18"/>
      <c r="Q429" s="22"/>
      <c r="R429" s="18"/>
      <c r="S429" s="18"/>
      <c r="T429" s="18"/>
      <c r="U429" s="18"/>
      <c r="V429" s="18"/>
      <c r="W429" s="18"/>
      <c r="X429" s="22"/>
      <c r="Y429" s="20" t="s">
        <v>43</v>
      </c>
      <c r="Z429" s="21" t="s">
        <v>2107</v>
      </c>
      <c r="AA429" s="22" t="str">
        <f t="shared" si="1"/>
        <v>M3-NyO-24b-A-3</v>
      </c>
      <c r="AB429" s="20" t="s">
        <v>45</v>
      </c>
      <c r="AC429" s="24"/>
      <c r="AD429" s="9" t="s">
        <v>46</v>
      </c>
      <c r="AE429" s="9" t="s">
        <v>47</v>
      </c>
    </row>
    <row r="430" ht="112.5" customHeight="1">
      <c r="A430" s="9" t="s">
        <v>2085</v>
      </c>
      <c r="B430" s="78" t="s">
        <v>2086</v>
      </c>
      <c r="C430" s="9" t="s">
        <v>66</v>
      </c>
      <c r="D430" s="10" t="s">
        <v>34</v>
      </c>
      <c r="E430" s="11"/>
      <c r="F430" s="12" t="s">
        <v>2108</v>
      </c>
      <c r="G430" s="12"/>
      <c r="H430" s="12" t="s">
        <v>2109</v>
      </c>
      <c r="I430" s="22"/>
      <c r="J430" s="11" t="s">
        <v>90</v>
      </c>
      <c r="K430" s="12" t="s">
        <v>2110</v>
      </c>
      <c r="L430" s="13" t="s">
        <v>2095</v>
      </c>
      <c r="M430" s="14" t="s">
        <v>40</v>
      </c>
      <c r="N430" s="44" t="s">
        <v>2090</v>
      </c>
      <c r="O430" s="72" t="s">
        <v>2111</v>
      </c>
      <c r="P430" s="18"/>
      <c r="Q430" s="22"/>
      <c r="R430" s="18"/>
      <c r="S430" s="18"/>
      <c r="T430" s="18"/>
      <c r="U430" s="18"/>
      <c r="V430" s="18"/>
      <c r="W430" s="18"/>
      <c r="X430" s="22"/>
      <c r="Y430" s="20" t="s">
        <v>43</v>
      </c>
      <c r="Z430" s="21" t="s">
        <v>2112</v>
      </c>
      <c r="AA430" s="22" t="str">
        <f t="shared" si="1"/>
        <v>M3-NyO-24b-A-4</v>
      </c>
      <c r="AB430" s="20" t="s">
        <v>45</v>
      </c>
      <c r="AC430" s="24"/>
      <c r="AD430" s="9" t="s">
        <v>46</v>
      </c>
      <c r="AE430" s="9" t="s">
        <v>47</v>
      </c>
    </row>
    <row r="431" ht="112.5" customHeight="1">
      <c r="A431" s="9" t="s">
        <v>2085</v>
      </c>
      <c r="B431" s="78" t="s">
        <v>2086</v>
      </c>
      <c r="C431" s="9" t="s">
        <v>66</v>
      </c>
      <c r="D431" s="10" t="s">
        <v>34</v>
      </c>
      <c r="E431" s="11"/>
      <c r="F431" s="13" t="s">
        <v>2113</v>
      </c>
      <c r="G431" s="13"/>
      <c r="H431" s="12" t="s">
        <v>2114</v>
      </c>
      <c r="I431" s="22"/>
      <c r="J431" s="11" t="s">
        <v>90</v>
      </c>
      <c r="K431" s="12" t="s">
        <v>2115</v>
      </c>
      <c r="L431" s="13" t="s">
        <v>2095</v>
      </c>
      <c r="M431" s="14" t="s">
        <v>40</v>
      </c>
      <c r="N431" s="44" t="s">
        <v>2090</v>
      </c>
      <c r="O431" s="72" t="s">
        <v>2116</v>
      </c>
      <c r="P431" s="18"/>
      <c r="Q431" s="22"/>
      <c r="R431" s="18"/>
      <c r="S431" s="18"/>
      <c r="T431" s="18"/>
      <c r="U431" s="18"/>
      <c r="V431" s="18"/>
      <c r="W431" s="18"/>
      <c r="X431" s="22"/>
      <c r="Y431" s="20" t="s">
        <v>43</v>
      </c>
      <c r="Z431" s="21" t="s">
        <v>2117</v>
      </c>
      <c r="AA431" s="22" t="str">
        <f t="shared" si="1"/>
        <v>M3-NyO-24b-A-5</v>
      </c>
      <c r="AB431" s="20" t="s">
        <v>45</v>
      </c>
      <c r="AC431" s="24"/>
      <c r="AD431" s="9" t="s">
        <v>46</v>
      </c>
      <c r="AE431" s="9" t="s">
        <v>47</v>
      </c>
    </row>
    <row r="432" ht="112.5" customHeight="1">
      <c r="A432" s="9" t="s">
        <v>2118</v>
      </c>
      <c r="B432" s="78" t="s">
        <v>2119</v>
      </c>
      <c r="C432" s="9" t="s">
        <v>33</v>
      </c>
      <c r="D432" s="10" t="s">
        <v>34</v>
      </c>
      <c r="E432" s="11"/>
      <c r="F432" s="12" t="s">
        <v>2120</v>
      </c>
      <c r="G432" s="12"/>
      <c r="H432" s="12"/>
      <c r="I432" s="22"/>
      <c r="J432" s="22" t="s">
        <v>37</v>
      </c>
      <c r="K432" s="12" t="s">
        <v>2121</v>
      </c>
      <c r="L432" s="13" t="s">
        <v>2122</v>
      </c>
      <c r="M432" s="14" t="s">
        <v>40</v>
      </c>
      <c r="N432" s="43" t="s">
        <v>2123</v>
      </c>
      <c r="O432" s="15" t="s">
        <v>2124</v>
      </c>
      <c r="P432" s="16"/>
      <c r="Q432" s="22"/>
      <c r="R432" s="18"/>
      <c r="S432" s="18"/>
      <c r="T432" s="18"/>
      <c r="U432" s="18"/>
      <c r="V432" s="18"/>
      <c r="W432" s="18"/>
      <c r="X432" s="22"/>
      <c r="Y432" s="20" t="s">
        <v>43</v>
      </c>
      <c r="Z432" s="21" t="s">
        <v>2125</v>
      </c>
      <c r="AA432" s="22" t="str">
        <f t="shared" si="1"/>
        <v>M3-NyO-38b-I-1</v>
      </c>
      <c r="AB432" s="20" t="s">
        <v>45</v>
      </c>
      <c r="AC432" s="9"/>
      <c r="AD432" s="9" t="s">
        <v>46</v>
      </c>
      <c r="AE432" s="9" t="s">
        <v>47</v>
      </c>
    </row>
    <row r="433" ht="112.5" customHeight="1">
      <c r="A433" s="9" t="s">
        <v>2118</v>
      </c>
      <c r="B433" s="78" t="s">
        <v>2119</v>
      </c>
      <c r="C433" s="9" t="s">
        <v>48</v>
      </c>
      <c r="D433" s="10" t="s">
        <v>34</v>
      </c>
      <c r="E433" s="11"/>
      <c r="F433" s="12" t="s">
        <v>2126</v>
      </c>
      <c r="G433" s="12"/>
      <c r="H433" s="12"/>
      <c r="I433" s="22"/>
      <c r="J433" s="11" t="s">
        <v>90</v>
      </c>
      <c r="K433" s="13" t="s">
        <v>2127</v>
      </c>
      <c r="L433" s="13" t="s">
        <v>2128</v>
      </c>
      <c r="M433" s="14" t="s">
        <v>40</v>
      </c>
      <c r="N433" s="43" t="s">
        <v>2123</v>
      </c>
      <c r="O433" s="15" t="s">
        <v>2129</v>
      </c>
      <c r="P433" s="16"/>
      <c r="Q433" s="22"/>
      <c r="R433" s="18"/>
      <c r="S433" s="18"/>
      <c r="T433" s="18"/>
      <c r="U433" s="18"/>
      <c r="V433" s="18"/>
      <c r="W433" s="18"/>
      <c r="X433" s="22"/>
      <c r="Y433" s="20" t="s">
        <v>43</v>
      </c>
      <c r="Z433" s="21" t="s">
        <v>2130</v>
      </c>
      <c r="AA433" s="22" t="str">
        <f t="shared" si="1"/>
        <v>M3-NyO-38b-E-1</v>
      </c>
      <c r="AB433" s="20" t="s">
        <v>45</v>
      </c>
      <c r="AC433" s="9"/>
      <c r="AD433" s="9" t="s">
        <v>46</v>
      </c>
      <c r="AE433" s="9" t="s">
        <v>47</v>
      </c>
    </row>
    <row r="434" ht="112.5" customHeight="1">
      <c r="A434" s="9" t="s">
        <v>2118</v>
      </c>
      <c r="B434" s="78" t="s">
        <v>2119</v>
      </c>
      <c r="C434" s="9" t="s">
        <v>66</v>
      </c>
      <c r="D434" s="10" t="s">
        <v>34</v>
      </c>
      <c r="E434" s="11"/>
      <c r="F434" s="13" t="s">
        <v>2131</v>
      </c>
      <c r="G434" s="13"/>
      <c r="H434" s="12"/>
      <c r="I434" s="22"/>
      <c r="J434" s="11" t="s">
        <v>90</v>
      </c>
      <c r="K434" s="12" t="s">
        <v>2132</v>
      </c>
      <c r="L434" s="13" t="s">
        <v>2128</v>
      </c>
      <c r="M434" s="14" t="s">
        <v>40</v>
      </c>
      <c r="N434" s="43" t="s">
        <v>2123</v>
      </c>
      <c r="O434" s="15" t="s">
        <v>2129</v>
      </c>
      <c r="P434" s="16"/>
      <c r="Q434" s="22"/>
      <c r="R434" s="18"/>
      <c r="S434" s="18"/>
      <c r="T434" s="18"/>
      <c r="U434" s="18"/>
      <c r="V434" s="18"/>
      <c r="W434" s="18"/>
      <c r="X434" s="22"/>
      <c r="Y434" s="20" t="s">
        <v>43</v>
      </c>
      <c r="Z434" s="21" t="s">
        <v>2133</v>
      </c>
      <c r="AA434" s="22" t="str">
        <f t="shared" si="1"/>
        <v>M3-NyO-38b-A-1</v>
      </c>
      <c r="AB434" s="20" t="s">
        <v>45</v>
      </c>
      <c r="AC434" s="9"/>
      <c r="AD434" s="9" t="s">
        <v>46</v>
      </c>
      <c r="AE434" s="9" t="s">
        <v>47</v>
      </c>
    </row>
    <row r="435" ht="112.5" customHeight="1">
      <c r="A435" s="9" t="s">
        <v>2118</v>
      </c>
      <c r="B435" s="78" t="s">
        <v>2119</v>
      </c>
      <c r="C435" s="9" t="s">
        <v>66</v>
      </c>
      <c r="D435" s="10" t="s">
        <v>34</v>
      </c>
      <c r="E435" s="11"/>
      <c r="F435" s="13" t="s">
        <v>2134</v>
      </c>
      <c r="G435" s="13"/>
      <c r="H435" s="12" t="s">
        <v>2135</v>
      </c>
      <c r="I435" s="22"/>
      <c r="J435" s="11" t="s">
        <v>90</v>
      </c>
      <c r="K435" s="12" t="s">
        <v>2136</v>
      </c>
      <c r="L435" s="13" t="s">
        <v>2128</v>
      </c>
      <c r="M435" s="50" t="s">
        <v>40</v>
      </c>
      <c r="N435" s="43" t="s">
        <v>2123</v>
      </c>
      <c r="O435" s="15" t="s">
        <v>2129</v>
      </c>
      <c r="P435" s="18"/>
      <c r="Q435" s="22"/>
      <c r="R435" s="18"/>
      <c r="S435" s="18"/>
      <c r="T435" s="18"/>
      <c r="U435" s="18"/>
      <c r="V435" s="18"/>
      <c r="W435" s="18"/>
      <c r="X435" s="22"/>
      <c r="Y435" s="20" t="s">
        <v>43</v>
      </c>
      <c r="Z435" s="21" t="s">
        <v>2137</v>
      </c>
      <c r="AA435" s="22" t="str">
        <f t="shared" si="1"/>
        <v>M3-NyO-38b-A-2</v>
      </c>
      <c r="AB435" s="20" t="s">
        <v>45</v>
      </c>
      <c r="AC435" s="24"/>
      <c r="AD435" s="9" t="s">
        <v>46</v>
      </c>
      <c r="AE435" s="9" t="s">
        <v>47</v>
      </c>
    </row>
    <row r="436" ht="112.5" customHeight="1">
      <c r="A436" s="9" t="s">
        <v>2118</v>
      </c>
      <c r="B436" s="78" t="s">
        <v>2119</v>
      </c>
      <c r="C436" s="9" t="s">
        <v>66</v>
      </c>
      <c r="D436" s="10" t="s">
        <v>34</v>
      </c>
      <c r="E436" s="11"/>
      <c r="F436" s="12" t="s">
        <v>2138</v>
      </c>
      <c r="G436" s="12"/>
      <c r="H436" s="12" t="s">
        <v>2139</v>
      </c>
      <c r="I436" s="22"/>
      <c r="J436" s="11" t="s">
        <v>90</v>
      </c>
      <c r="K436" s="12" t="s">
        <v>2140</v>
      </c>
      <c r="L436" s="13" t="s">
        <v>2128</v>
      </c>
      <c r="M436" s="50" t="s">
        <v>40</v>
      </c>
      <c r="N436" s="43" t="s">
        <v>2123</v>
      </c>
      <c r="O436" s="15" t="s">
        <v>2141</v>
      </c>
      <c r="P436" s="18"/>
      <c r="Q436" s="22"/>
      <c r="R436" s="18"/>
      <c r="S436" s="18"/>
      <c r="T436" s="18"/>
      <c r="U436" s="18"/>
      <c r="V436" s="18"/>
      <c r="W436" s="18"/>
      <c r="X436" s="22"/>
      <c r="Y436" s="20" t="s">
        <v>43</v>
      </c>
      <c r="Z436" s="21" t="s">
        <v>2142</v>
      </c>
      <c r="AA436" s="22" t="str">
        <f t="shared" si="1"/>
        <v>M3-NyO-38b-A-3</v>
      </c>
      <c r="AB436" s="20" t="s">
        <v>45</v>
      </c>
      <c r="AC436" s="24"/>
      <c r="AD436" s="9" t="s">
        <v>46</v>
      </c>
      <c r="AE436" s="9" t="s">
        <v>47</v>
      </c>
    </row>
    <row r="437" ht="112.5" customHeight="1">
      <c r="A437" s="9" t="s">
        <v>2118</v>
      </c>
      <c r="B437" s="78" t="s">
        <v>2119</v>
      </c>
      <c r="C437" s="9" t="s">
        <v>66</v>
      </c>
      <c r="D437" s="10" t="s">
        <v>34</v>
      </c>
      <c r="E437" s="11"/>
      <c r="F437" s="12" t="s">
        <v>2143</v>
      </c>
      <c r="G437" s="12"/>
      <c r="H437" s="12" t="s">
        <v>2144</v>
      </c>
      <c r="I437" s="22"/>
      <c r="J437" s="11" t="s">
        <v>90</v>
      </c>
      <c r="K437" s="12" t="s">
        <v>2145</v>
      </c>
      <c r="L437" s="13" t="s">
        <v>2128</v>
      </c>
      <c r="M437" s="50" t="s">
        <v>40</v>
      </c>
      <c r="N437" s="43" t="s">
        <v>2123</v>
      </c>
      <c r="O437" s="15" t="s">
        <v>2146</v>
      </c>
      <c r="P437" s="18"/>
      <c r="Q437" s="22"/>
      <c r="R437" s="18"/>
      <c r="S437" s="18"/>
      <c r="T437" s="18"/>
      <c r="U437" s="18"/>
      <c r="V437" s="18"/>
      <c r="W437" s="18"/>
      <c r="X437" s="22"/>
      <c r="Y437" s="20" t="s">
        <v>43</v>
      </c>
      <c r="Z437" s="21" t="s">
        <v>2147</v>
      </c>
      <c r="AA437" s="22" t="str">
        <f t="shared" si="1"/>
        <v>M3-NyO-38b-A-4</v>
      </c>
      <c r="AB437" s="20" t="s">
        <v>45</v>
      </c>
      <c r="AC437" s="24"/>
      <c r="AD437" s="9" t="s">
        <v>46</v>
      </c>
      <c r="AE437" s="9" t="s">
        <v>47</v>
      </c>
    </row>
    <row r="438" ht="112.5" customHeight="1">
      <c r="A438" s="9" t="s">
        <v>2118</v>
      </c>
      <c r="B438" s="78" t="s">
        <v>2119</v>
      </c>
      <c r="C438" s="9" t="s">
        <v>66</v>
      </c>
      <c r="D438" s="10" t="s">
        <v>34</v>
      </c>
      <c r="E438" s="11"/>
      <c r="F438" s="13" t="s">
        <v>2148</v>
      </c>
      <c r="G438" s="13"/>
      <c r="H438" s="12" t="s">
        <v>2149</v>
      </c>
      <c r="I438" s="22"/>
      <c r="J438" s="11" t="s">
        <v>90</v>
      </c>
      <c r="K438" s="12" t="s">
        <v>2150</v>
      </c>
      <c r="L438" s="13" t="s">
        <v>2128</v>
      </c>
      <c r="M438" s="50" t="s">
        <v>40</v>
      </c>
      <c r="N438" s="43" t="s">
        <v>2123</v>
      </c>
      <c r="O438" s="15" t="s">
        <v>2151</v>
      </c>
      <c r="P438" s="18"/>
      <c r="Q438" s="22"/>
      <c r="R438" s="18"/>
      <c r="S438" s="18"/>
      <c r="T438" s="18"/>
      <c r="U438" s="18"/>
      <c r="V438" s="18"/>
      <c r="W438" s="18"/>
      <c r="X438" s="22"/>
      <c r="Y438" s="20" t="s">
        <v>43</v>
      </c>
      <c r="Z438" s="21" t="s">
        <v>2152</v>
      </c>
      <c r="AA438" s="22" t="str">
        <f t="shared" si="1"/>
        <v>M3-NyO-38b-A-5</v>
      </c>
      <c r="AB438" s="20" t="s">
        <v>45</v>
      </c>
      <c r="AC438" s="24"/>
      <c r="AD438" s="9" t="s">
        <v>46</v>
      </c>
      <c r="AE438" s="9" t="s">
        <v>47</v>
      </c>
    </row>
    <row r="439" ht="112.5" customHeight="1">
      <c r="A439" s="9" t="s">
        <v>2153</v>
      </c>
      <c r="B439" s="25" t="s">
        <v>2154</v>
      </c>
      <c r="C439" s="24" t="s">
        <v>33</v>
      </c>
      <c r="D439" s="10" t="s">
        <v>34</v>
      </c>
      <c r="E439" s="11"/>
      <c r="F439" s="23" t="s">
        <v>2155</v>
      </c>
      <c r="G439" s="23"/>
      <c r="H439" s="25"/>
      <c r="I439" s="69"/>
      <c r="J439" s="24" t="s">
        <v>649</v>
      </c>
      <c r="K439" s="25" t="s">
        <v>2156</v>
      </c>
      <c r="L439" s="25" t="s">
        <v>2157</v>
      </c>
      <c r="M439" s="26" t="s">
        <v>40</v>
      </c>
      <c r="N439" s="34" t="s">
        <v>2158</v>
      </c>
      <c r="O439" s="35" t="s">
        <v>2159</v>
      </c>
      <c r="P439" s="18"/>
      <c r="Q439" s="22"/>
      <c r="R439" s="18"/>
      <c r="S439" s="18"/>
      <c r="T439" s="18"/>
      <c r="U439" s="18"/>
      <c r="V439" s="18"/>
      <c r="W439" s="18"/>
      <c r="X439" s="22"/>
      <c r="Y439" s="20" t="s">
        <v>43</v>
      </c>
      <c r="Z439" s="74" t="s">
        <v>2160</v>
      </c>
      <c r="AA439" s="22" t="str">
        <f t="shared" si="1"/>
        <v>M3-NyO-39a-I-1</v>
      </c>
      <c r="AB439" s="22"/>
      <c r="AC439" s="24"/>
      <c r="AD439" s="9" t="s">
        <v>46</v>
      </c>
      <c r="AE439" s="9"/>
    </row>
    <row r="440" ht="112.5" customHeight="1">
      <c r="A440" s="9" t="s">
        <v>2153</v>
      </c>
      <c r="B440" s="25" t="s">
        <v>2154</v>
      </c>
      <c r="C440" s="24" t="s">
        <v>48</v>
      </c>
      <c r="D440" s="10" t="s">
        <v>34</v>
      </c>
      <c r="E440" s="11"/>
      <c r="F440" s="25" t="s">
        <v>2161</v>
      </c>
      <c r="G440" s="25"/>
      <c r="H440" s="25"/>
      <c r="I440" s="69"/>
      <c r="J440" s="24" t="s">
        <v>154</v>
      </c>
      <c r="K440" s="25" t="s">
        <v>2162</v>
      </c>
      <c r="L440" s="25" t="s">
        <v>2163</v>
      </c>
      <c r="M440" s="26" t="s">
        <v>40</v>
      </c>
      <c r="N440" s="34" t="s">
        <v>2158</v>
      </c>
      <c r="O440" s="34" t="s">
        <v>2164</v>
      </c>
      <c r="P440" s="18"/>
      <c r="Q440" s="22"/>
      <c r="R440" s="18"/>
      <c r="S440" s="18"/>
      <c r="T440" s="18"/>
      <c r="U440" s="18"/>
      <c r="V440" s="18"/>
      <c r="W440" s="18"/>
      <c r="X440" s="22"/>
      <c r="Y440" s="20" t="s">
        <v>43</v>
      </c>
      <c r="Z440" s="74" t="s">
        <v>2165</v>
      </c>
      <c r="AA440" s="22" t="str">
        <f t="shared" si="1"/>
        <v>M3-NyO-39a-E-1</v>
      </c>
      <c r="AB440" s="22"/>
      <c r="AC440" s="24"/>
      <c r="AD440" s="9" t="s">
        <v>46</v>
      </c>
      <c r="AE440" s="9"/>
    </row>
    <row r="441" ht="112.5" customHeight="1">
      <c r="A441" s="9" t="s">
        <v>2153</v>
      </c>
      <c r="B441" s="25" t="s">
        <v>2154</v>
      </c>
      <c r="C441" s="24" t="s">
        <v>66</v>
      </c>
      <c r="D441" s="10" t="s">
        <v>34</v>
      </c>
      <c r="E441" s="11"/>
      <c r="F441" s="23" t="s">
        <v>2166</v>
      </c>
      <c r="G441" s="23"/>
      <c r="H441" s="38"/>
      <c r="I441" s="82"/>
      <c r="J441" s="24" t="s">
        <v>154</v>
      </c>
      <c r="K441" s="25" t="s">
        <v>2167</v>
      </c>
      <c r="L441" s="25" t="s">
        <v>2163</v>
      </c>
      <c r="M441" s="26" t="s">
        <v>40</v>
      </c>
      <c r="N441" s="34" t="s">
        <v>2158</v>
      </c>
      <c r="O441" s="34" t="s">
        <v>2164</v>
      </c>
      <c r="P441" s="18"/>
      <c r="Q441" s="22"/>
      <c r="R441" s="18"/>
      <c r="S441" s="18"/>
      <c r="T441" s="18"/>
      <c r="U441" s="18"/>
      <c r="V441" s="18"/>
      <c r="W441" s="18"/>
      <c r="X441" s="22"/>
      <c r="Y441" s="20" t="s">
        <v>43</v>
      </c>
      <c r="Z441" s="74" t="s">
        <v>2168</v>
      </c>
      <c r="AA441" s="22" t="str">
        <f t="shared" si="1"/>
        <v>M3-NyO-39a-A-1</v>
      </c>
      <c r="AB441" s="22"/>
      <c r="AC441" s="24"/>
      <c r="AD441" s="9" t="s">
        <v>46</v>
      </c>
      <c r="AE441" s="9"/>
    </row>
    <row r="442" ht="112.5" customHeight="1">
      <c r="A442" s="9" t="s">
        <v>2153</v>
      </c>
      <c r="B442" s="25" t="s">
        <v>2154</v>
      </c>
      <c r="C442" s="24" t="s">
        <v>66</v>
      </c>
      <c r="D442" s="10" t="s">
        <v>34</v>
      </c>
      <c r="E442" s="11"/>
      <c r="F442" s="23" t="s">
        <v>2169</v>
      </c>
      <c r="G442" s="23"/>
      <c r="H442" s="38"/>
      <c r="I442" s="82"/>
      <c r="J442" s="24" t="s">
        <v>154</v>
      </c>
      <c r="K442" s="25" t="s">
        <v>2170</v>
      </c>
      <c r="L442" s="25" t="s">
        <v>2163</v>
      </c>
      <c r="M442" s="26" t="s">
        <v>40</v>
      </c>
      <c r="N442" s="34" t="s">
        <v>2158</v>
      </c>
      <c r="O442" s="34" t="s">
        <v>2164</v>
      </c>
      <c r="P442" s="18"/>
      <c r="Q442" s="22"/>
      <c r="R442" s="18"/>
      <c r="S442" s="18"/>
      <c r="T442" s="18"/>
      <c r="U442" s="18"/>
      <c r="V442" s="18"/>
      <c r="W442" s="18"/>
      <c r="X442" s="22"/>
      <c r="Y442" s="20" t="s">
        <v>43</v>
      </c>
      <c r="Z442" s="74" t="s">
        <v>2171</v>
      </c>
      <c r="AA442" s="22" t="str">
        <f t="shared" si="1"/>
        <v>M3-NyO-39a-A-2</v>
      </c>
      <c r="AB442" s="22"/>
      <c r="AC442" s="24"/>
      <c r="AD442" s="9" t="s">
        <v>46</v>
      </c>
      <c r="AE442" s="9"/>
    </row>
    <row r="443" ht="112.5" customHeight="1">
      <c r="A443" s="9" t="s">
        <v>2153</v>
      </c>
      <c r="B443" s="25" t="s">
        <v>2154</v>
      </c>
      <c r="C443" s="24" t="s">
        <v>66</v>
      </c>
      <c r="D443" s="10" t="s">
        <v>34</v>
      </c>
      <c r="E443" s="11"/>
      <c r="F443" s="23" t="s">
        <v>2172</v>
      </c>
      <c r="G443" s="23"/>
      <c r="H443" s="38"/>
      <c r="I443" s="82"/>
      <c r="J443" s="24" t="s">
        <v>154</v>
      </c>
      <c r="K443" s="25" t="s">
        <v>2173</v>
      </c>
      <c r="L443" s="25" t="s">
        <v>2163</v>
      </c>
      <c r="M443" s="26" t="s">
        <v>40</v>
      </c>
      <c r="N443" s="34" t="s">
        <v>2158</v>
      </c>
      <c r="O443" s="34" t="s">
        <v>2164</v>
      </c>
      <c r="P443" s="18"/>
      <c r="Q443" s="22"/>
      <c r="R443" s="18"/>
      <c r="S443" s="18"/>
      <c r="T443" s="18"/>
      <c r="U443" s="18"/>
      <c r="V443" s="18"/>
      <c r="W443" s="18"/>
      <c r="X443" s="22"/>
      <c r="Y443" s="20" t="s">
        <v>43</v>
      </c>
      <c r="Z443" s="74" t="s">
        <v>2174</v>
      </c>
      <c r="AA443" s="22" t="str">
        <f t="shared" si="1"/>
        <v>M3-NyO-39a-A-3</v>
      </c>
      <c r="AB443" s="22"/>
      <c r="AC443" s="24"/>
      <c r="AD443" s="9" t="s">
        <v>46</v>
      </c>
      <c r="AE443" s="9"/>
    </row>
    <row r="444" ht="112.5" customHeight="1">
      <c r="A444" s="9" t="s">
        <v>2175</v>
      </c>
      <c r="B444" s="78" t="s">
        <v>2176</v>
      </c>
      <c r="C444" s="9" t="s">
        <v>33</v>
      </c>
      <c r="D444" s="10" t="s">
        <v>34</v>
      </c>
      <c r="E444" s="11"/>
      <c r="F444" s="13" t="s">
        <v>2177</v>
      </c>
      <c r="G444" s="13"/>
      <c r="H444" s="12" t="s">
        <v>2178</v>
      </c>
      <c r="I444" s="22" t="s">
        <v>36</v>
      </c>
      <c r="J444" s="11" t="s">
        <v>37</v>
      </c>
      <c r="K444" s="12" t="s">
        <v>2179</v>
      </c>
      <c r="L444" s="13" t="s">
        <v>2180</v>
      </c>
      <c r="M444" s="11" t="s">
        <v>40</v>
      </c>
      <c r="N444" s="12" t="s">
        <v>2181</v>
      </c>
      <c r="O444" s="13" t="s">
        <v>2182</v>
      </c>
      <c r="P444" s="18"/>
      <c r="Q444" s="22"/>
      <c r="R444" s="18"/>
      <c r="S444" s="18"/>
      <c r="T444" s="18"/>
      <c r="U444" s="18"/>
      <c r="V444" s="18"/>
      <c r="W444" s="18"/>
      <c r="X444" s="22"/>
      <c r="Y444" s="20" t="s">
        <v>43</v>
      </c>
      <c r="Z444" s="21" t="s">
        <v>2183</v>
      </c>
      <c r="AA444" s="22" t="str">
        <f t="shared" si="1"/>
        <v>M3-NyO-25a-I-1</v>
      </c>
      <c r="AB444" s="20" t="s">
        <v>45</v>
      </c>
      <c r="AC444" s="24"/>
      <c r="AD444" s="42"/>
      <c r="AE444" s="9" t="s">
        <v>47</v>
      </c>
    </row>
    <row r="445" ht="112.5" customHeight="1">
      <c r="A445" s="9" t="s">
        <v>2175</v>
      </c>
      <c r="B445" s="78" t="s">
        <v>2176</v>
      </c>
      <c r="C445" s="9" t="s">
        <v>48</v>
      </c>
      <c r="D445" s="10" t="s">
        <v>34</v>
      </c>
      <c r="E445" s="11"/>
      <c r="F445" s="12" t="s">
        <v>2184</v>
      </c>
      <c r="G445" s="12"/>
      <c r="H445" s="12" t="s">
        <v>2185</v>
      </c>
      <c r="I445" s="22" t="s">
        <v>36</v>
      </c>
      <c r="J445" s="11" t="s">
        <v>90</v>
      </c>
      <c r="K445" s="13" t="s">
        <v>2186</v>
      </c>
      <c r="L445" s="13" t="s">
        <v>2187</v>
      </c>
      <c r="M445" s="11" t="s">
        <v>40</v>
      </c>
      <c r="N445" s="27" t="s">
        <v>2181</v>
      </c>
      <c r="O445" s="8" t="s">
        <v>2188</v>
      </c>
      <c r="P445" s="18"/>
      <c r="Q445" s="22"/>
      <c r="R445" s="18"/>
      <c r="S445" s="18"/>
      <c r="T445" s="18"/>
      <c r="U445" s="18"/>
      <c r="V445" s="18"/>
      <c r="W445" s="18"/>
      <c r="X445" s="22"/>
      <c r="Y445" s="20" t="s">
        <v>43</v>
      </c>
      <c r="Z445" s="21" t="s">
        <v>2189</v>
      </c>
      <c r="AA445" s="22" t="str">
        <f t="shared" si="1"/>
        <v>M3-NyO-25a-E-1</v>
      </c>
      <c r="AB445" s="20" t="s">
        <v>45</v>
      </c>
      <c r="AC445" s="54"/>
      <c r="AD445" s="42"/>
      <c r="AE445" s="9" t="s">
        <v>47</v>
      </c>
    </row>
    <row r="446" ht="112.5" customHeight="1">
      <c r="A446" s="9" t="s">
        <v>2175</v>
      </c>
      <c r="B446" s="78" t="s">
        <v>2176</v>
      </c>
      <c r="C446" s="9" t="s">
        <v>48</v>
      </c>
      <c r="D446" s="10" t="s">
        <v>34</v>
      </c>
      <c r="E446" s="11"/>
      <c r="F446" s="12" t="s">
        <v>2190</v>
      </c>
      <c r="G446" s="12"/>
      <c r="H446" s="12" t="s">
        <v>2185</v>
      </c>
      <c r="I446" s="22" t="s">
        <v>36</v>
      </c>
      <c r="J446" s="11" t="s">
        <v>90</v>
      </c>
      <c r="K446" s="13" t="s">
        <v>2186</v>
      </c>
      <c r="L446" s="13" t="s">
        <v>2191</v>
      </c>
      <c r="M446" s="11" t="s">
        <v>40</v>
      </c>
      <c r="N446" s="27" t="s">
        <v>2181</v>
      </c>
      <c r="O446" s="8" t="s">
        <v>2192</v>
      </c>
      <c r="P446" s="18"/>
      <c r="Q446" s="22"/>
      <c r="R446" s="18"/>
      <c r="S446" s="18"/>
      <c r="T446" s="18"/>
      <c r="U446" s="18"/>
      <c r="V446" s="18"/>
      <c r="W446" s="18"/>
      <c r="X446" s="22"/>
      <c r="Y446" s="20" t="s">
        <v>43</v>
      </c>
      <c r="Z446" s="21" t="s">
        <v>2193</v>
      </c>
      <c r="AA446" s="22" t="str">
        <f t="shared" si="1"/>
        <v>M3-NyO-25a-E-2</v>
      </c>
      <c r="AB446" s="20" t="s">
        <v>45</v>
      </c>
      <c r="AC446" s="54"/>
      <c r="AD446" s="42"/>
      <c r="AE446" s="9" t="s">
        <v>47</v>
      </c>
    </row>
    <row r="447" ht="112.5" customHeight="1">
      <c r="A447" s="9" t="s">
        <v>2175</v>
      </c>
      <c r="B447" s="78" t="s">
        <v>2176</v>
      </c>
      <c r="C447" s="9" t="s">
        <v>66</v>
      </c>
      <c r="D447" s="10" t="s">
        <v>34</v>
      </c>
      <c r="E447" s="11"/>
      <c r="F447" s="13" t="s">
        <v>2194</v>
      </c>
      <c r="G447" s="13"/>
      <c r="H447" s="12" t="s">
        <v>2195</v>
      </c>
      <c r="I447" s="22" t="s">
        <v>36</v>
      </c>
      <c r="J447" s="11" t="s">
        <v>90</v>
      </c>
      <c r="K447" s="12" t="s">
        <v>2196</v>
      </c>
      <c r="L447" s="13" t="s">
        <v>2197</v>
      </c>
      <c r="M447" s="14" t="s">
        <v>320</v>
      </c>
      <c r="N447" s="32"/>
      <c r="O447" s="16"/>
      <c r="P447" s="16"/>
      <c r="Q447" s="17"/>
      <c r="R447" s="8"/>
      <c r="S447" s="8" t="s">
        <v>2198</v>
      </c>
      <c r="T447" s="8" t="s">
        <v>2199</v>
      </c>
      <c r="U447" s="18" t="s">
        <v>2200</v>
      </c>
      <c r="V447" s="8" t="s">
        <v>2201</v>
      </c>
      <c r="W447" s="8" t="s">
        <v>2202</v>
      </c>
      <c r="X447" s="13"/>
      <c r="Y447" s="20" t="s">
        <v>43</v>
      </c>
      <c r="Z447" s="28" t="s">
        <v>2203</v>
      </c>
      <c r="AA447" s="22" t="str">
        <f t="shared" si="1"/>
        <v>M3-NyO-25a-A-1</v>
      </c>
      <c r="AB447" s="20" t="s">
        <v>45</v>
      </c>
      <c r="AC447" s="9"/>
      <c r="AD447" s="42"/>
      <c r="AE447" s="9" t="s">
        <v>47</v>
      </c>
    </row>
    <row r="448" ht="112.5" customHeight="1">
      <c r="A448" s="9" t="s">
        <v>2175</v>
      </c>
      <c r="B448" s="78" t="s">
        <v>2176</v>
      </c>
      <c r="C448" s="9" t="s">
        <v>66</v>
      </c>
      <c r="D448" s="10" t="s">
        <v>34</v>
      </c>
      <c r="E448" s="11"/>
      <c r="F448" s="13" t="s">
        <v>2204</v>
      </c>
      <c r="G448" s="13"/>
      <c r="H448" s="12" t="s">
        <v>2205</v>
      </c>
      <c r="I448" s="22" t="s">
        <v>36</v>
      </c>
      <c r="J448" s="11" t="s">
        <v>90</v>
      </c>
      <c r="K448" s="12" t="s">
        <v>2206</v>
      </c>
      <c r="L448" s="13" t="s">
        <v>2207</v>
      </c>
      <c r="M448" s="14" t="s">
        <v>320</v>
      </c>
      <c r="N448" s="32"/>
      <c r="O448" s="16"/>
      <c r="P448" s="16"/>
      <c r="Q448" s="17"/>
      <c r="R448" s="8"/>
      <c r="S448" s="8" t="s">
        <v>2208</v>
      </c>
      <c r="T448" s="8" t="s">
        <v>2209</v>
      </c>
      <c r="U448" s="18" t="s">
        <v>2200</v>
      </c>
      <c r="V448" s="18" t="s">
        <v>2210</v>
      </c>
      <c r="W448" s="8" t="s">
        <v>2211</v>
      </c>
      <c r="X448" s="13"/>
      <c r="Y448" s="20" t="s">
        <v>43</v>
      </c>
      <c r="Z448" s="28" t="s">
        <v>2212</v>
      </c>
      <c r="AA448" s="22" t="str">
        <f t="shared" si="1"/>
        <v>M3-NyO-25a-A-2</v>
      </c>
      <c r="AB448" s="20" t="s">
        <v>45</v>
      </c>
      <c r="AC448" s="9"/>
      <c r="AD448" s="42"/>
      <c r="AE448" s="9" t="s">
        <v>47</v>
      </c>
    </row>
    <row r="449" ht="112.5" customHeight="1">
      <c r="A449" s="9" t="s">
        <v>2175</v>
      </c>
      <c r="B449" s="78" t="s">
        <v>2176</v>
      </c>
      <c r="C449" s="9" t="s">
        <v>66</v>
      </c>
      <c r="D449" s="10" t="s">
        <v>34</v>
      </c>
      <c r="E449" s="11"/>
      <c r="F449" s="13" t="s">
        <v>2213</v>
      </c>
      <c r="G449" s="13"/>
      <c r="H449" s="12" t="s">
        <v>2214</v>
      </c>
      <c r="I449" s="22" t="s">
        <v>36</v>
      </c>
      <c r="J449" s="11" t="s">
        <v>90</v>
      </c>
      <c r="K449" s="13" t="s">
        <v>2215</v>
      </c>
      <c r="L449" s="12" t="s">
        <v>2216</v>
      </c>
      <c r="M449" s="14" t="s">
        <v>320</v>
      </c>
      <c r="N449" s="32"/>
      <c r="O449" s="16"/>
      <c r="P449" s="16"/>
      <c r="Q449" s="17"/>
      <c r="R449" s="8"/>
      <c r="S449" s="8" t="s">
        <v>2217</v>
      </c>
      <c r="T449" s="8" t="s">
        <v>2218</v>
      </c>
      <c r="U449" s="18" t="s">
        <v>2200</v>
      </c>
      <c r="V449" s="8" t="s">
        <v>2219</v>
      </c>
      <c r="W449" s="8" t="s">
        <v>2220</v>
      </c>
      <c r="X449" s="19"/>
      <c r="Y449" s="20" t="s">
        <v>43</v>
      </c>
      <c r="Z449" s="28" t="s">
        <v>2221</v>
      </c>
      <c r="AA449" s="22" t="str">
        <f t="shared" si="1"/>
        <v>M3-NyO-25a-A-3</v>
      </c>
      <c r="AB449" s="20" t="s">
        <v>45</v>
      </c>
      <c r="AC449" s="9"/>
      <c r="AD449" s="42"/>
      <c r="AE449" s="9" t="s">
        <v>47</v>
      </c>
    </row>
    <row r="450" ht="112.5" customHeight="1">
      <c r="A450" s="9" t="s">
        <v>2175</v>
      </c>
      <c r="B450" s="78" t="s">
        <v>2176</v>
      </c>
      <c r="C450" s="9" t="s">
        <v>66</v>
      </c>
      <c r="D450" s="10" t="s">
        <v>34</v>
      </c>
      <c r="E450" s="11"/>
      <c r="F450" s="12" t="s">
        <v>2222</v>
      </c>
      <c r="G450" s="12"/>
      <c r="H450" s="12"/>
      <c r="I450" s="22" t="s">
        <v>36</v>
      </c>
      <c r="J450" s="11" t="s">
        <v>90</v>
      </c>
      <c r="K450" s="13" t="s">
        <v>2215</v>
      </c>
      <c r="L450" s="12" t="s">
        <v>2216</v>
      </c>
      <c r="M450" s="14" t="s">
        <v>320</v>
      </c>
      <c r="N450" s="32"/>
      <c r="O450" s="16"/>
      <c r="P450" s="16"/>
      <c r="Q450" s="17"/>
      <c r="R450" s="8"/>
      <c r="S450" s="8" t="s">
        <v>2223</v>
      </c>
      <c r="T450" s="8" t="s">
        <v>2224</v>
      </c>
      <c r="U450" s="18" t="s">
        <v>2200</v>
      </c>
      <c r="V450" s="8" t="s">
        <v>2219</v>
      </c>
      <c r="W450" s="8" t="s">
        <v>2225</v>
      </c>
      <c r="X450" s="19"/>
      <c r="Y450" s="20" t="s">
        <v>43</v>
      </c>
      <c r="Z450" s="28" t="s">
        <v>2226</v>
      </c>
      <c r="AA450" s="22" t="str">
        <f t="shared" si="1"/>
        <v>M3-NyO-25a-A-4</v>
      </c>
      <c r="AB450" s="20" t="s">
        <v>45</v>
      </c>
      <c r="AC450" s="9"/>
      <c r="AD450" s="42"/>
      <c r="AE450" s="9" t="s">
        <v>47</v>
      </c>
    </row>
    <row r="451" ht="112.5" customHeight="1">
      <c r="A451" s="9" t="s">
        <v>2227</v>
      </c>
      <c r="B451" s="78" t="s">
        <v>2228</v>
      </c>
      <c r="C451" s="9" t="s">
        <v>33</v>
      </c>
      <c r="D451" s="10" t="s">
        <v>34</v>
      </c>
      <c r="E451" s="11"/>
      <c r="F451" s="13" t="s">
        <v>2229</v>
      </c>
      <c r="G451" s="13"/>
      <c r="H451" s="12"/>
      <c r="I451" s="22" t="s">
        <v>36</v>
      </c>
      <c r="J451" s="11" t="s">
        <v>37</v>
      </c>
      <c r="K451" s="13" t="s">
        <v>2230</v>
      </c>
      <c r="L451" s="13" t="s">
        <v>2231</v>
      </c>
      <c r="M451" s="14" t="s">
        <v>40</v>
      </c>
      <c r="N451" s="43" t="s">
        <v>2232</v>
      </c>
      <c r="O451" s="43" t="s">
        <v>2233</v>
      </c>
      <c r="P451" s="18"/>
      <c r="Q451" s="22"/>
      <c r="R451" s="18"/>
      <c r="S451" s="18"/>
      <c r="T451" s="18"/>
      <c r="U451" s="18"/>
      <c r="V451" s="18"/>
      <c r="W451" s="18"/>
      <c r="X451" s="22"/>
      <c r="Y451" s="20" t="s">
        <v>43</v>
      </c>
      <c r="Z451" s="21" t="s">
        <v>2234</v>
      </c>
      <c r="AA451" s="22" t="str">
        <f t="shared" si="1"/>
        <v>M3-NyO-25b-I-1</v>
      </c>
      <c r="AB451" s="20" t="s">
        <v>45</v>
      </c>
      <c r="AC451" s="24"/>
      <c r="AD451" s="42"/>
      <c r="AE451" s="9" t="s">
        <v>47</v>
      </c>
    </row>
    <row r="452" ht="112.5" customHeight="1">
      <c r="A452" s="9" t="s">
        <v>2227</v>
      </c>
      <c r="B452" s="78" t="s">
        <v>2228</v>
      </c>
      <c r="C452" s="9" t="s">
        <v>48</v>
      </c>
      <c r="D452" s="10" t="s">
        <v>34</v>
      </c>
      <c r="E452" s="11"/>
      <c r="F452" s="13" t="s">
        <v>2235</v>
      </c>
      <c r="G452" s="13"/>
      <c r="H452" s="12"/>
      <c r="I452" s="22" t="s">
        <v>36</v>
      </c>
      <c r="J452" s="11" t="s">
        <v>154</v>
      </c>
      <c r="K452" s="44" t="s">
        <v>2236</v>
      </c>
      <c r="L452" s="13" t="s">
        <v>2237</v>
      </c>
      <c r="M452" s="14" t="s">
        <v>40</v>
      </c>
      <c r="N452" s="43" t="s">
        <v>2232</v>
      </c>
      <c r="O452" s="13" t="s">
        <v>2238</v>
      </c>
      <c r="P452" s="13"/>
      <c r="Q452" s="22"/>
      <c r="R452" s="18"/>
      <c r="S452" s="18"/>
      <c r="T452" s="18"/>
      <c r="U452" s="18"/>
      <c r="V452" s="18"/>
      <c r="W452" s="18"/>
      <c r="X452" s="22"/>
      <c r="Y452" s="20" t="s">
        <v>43</v>
      </c>
      <c r="Z452" s="21" t="s">
        <v>2239</v>
      </c>
      <c r="AA452" s="22" t="str">
        <f t="shared" si="1"/>
        <v>M3-NyO-25b-E-1</v>
      </c>
      <c r="AB452" s="20" t="s">
        <v>45</v>
      </c>
      <c r="AC452" s="9"/>
      <c r="AD452" s="42"/>
      <c r="AE452" s="9" t="s">
        <v>47</v>
      </c>
    </row>
    <row r="453" ht="112.5" customHeight="1">
      <c r="A453" s="9" t="s">
        <v>2227</v>
      </c>
      <c r="B453" s="78" t="s">
        <v>2228</v>
      </c>
      <c r="C453" s="9" t="s">
        <v>66</v>
      </c>
      <c r="D453" s="10" t="s">
        <v>34</v>
      </c>
      <c r="E453" s="11"/>
      <c r="F453" s="13" t="s">
        <v>2240</v>
      </c>
      <c r="G453" s="13"/>
      <c r="H453" s="12"/>
      <c r="I453" s="22" t="s">
        <v>36</v>
      </c>
      <c r="J453" s="11" t="s">
        <v>154</v>
      </c>
      <c r="K453" s="44" t="s">
        <v>2241</v>
      </c>
      <c r="L453" s="13" t="s">
        <v>2237</v>
      </c>
      <c r="M453" s="14" t="s">
        <v>40</v>
      </c>
      <c r="N453" s="43" t="s">
        <v>2232</v>
      </c>
      <c r="O453" s="13" t="s">
        <v>2242</v>
      </c>
      <c r="P453" s="13"/>
      <c r="Q453" s="22"/>
      <c r="R453" s="18"/>
      <c r="S453" s="18"/>
      <c r="T453" s="18"/>
      <c r="U453" s="18"/>
      <c r="V453" s="18"/>
      <c r="W453" s="18"/>
      <c r="X453" s="22"/>
      <c r="Y453" s="20" t="s">
        <v>43</v>
      </c>
      <c r="Z453" s="21" t="s">
        <v>2243</v>
      </c>
      <c r="AA453" s="22" t="str">
        <f t="shared" si="1"/>
        <v>M3-NyO-25b-A-1</v>
      </c>
      <c r="AB453" s="20" t="s">
        <v>45</v>
      </c>
      <c r="AC453" s="9"/>
      <c r="AD453" s="42"/>
      <c r="AE453" s="9" t="s">
        <v>47</v>
      </c>
    </row>
    <row r="454" ht="112.5" customHeight="1">
      <c r="A454" s="9" t="s">
        <v>2227</v>
      </c>
      <c r="B454" s="78" t="s">
        <v>2228</v>
      </c>
      <c r="C454" s="9" t="s">
        <v>66</v>
      </c>
      <c r="D454" s="10" t="s">
        <v>34</v>
      </c>
      <c r="E454" s="11"/>
      <c r="F454" s="13" t="s">
        <v>2244</v>
      </c>
      <c r="G454" s="13"/>
      <c r="H454" s="12" t="s">
        <v>2245</v>
      </c>
      <c r="I454" s="22" t="s">
        <v>36</v>
      </c>
      <c r="J454" s="11" t="s">
        <v>154</v>
      </c>
      <c r="K454" s="44" t="s">
        <v>1452</v>
      </c>
      <c r="L454" s="13" t="s">
        <v>2237</v>
      </c>
      <c r="M454" s="14" t="s">
        <v>40</v>
      </c>
      <c r="N454" s="43" t="s">
        <v>2232</v>
      </c>
      <c r="O454" s="13" t="s">
        <v>2242</v>
      </c>
      <c r="P454" s="13"/>
      <c r="Q454" s="22"/>
      <c r="R454" s="18"/>
      <c r="S454" s="18"/>
      <c r="T454" s="18"/>
      <c r="U454" s="18"/>
      <c r="V454" s="18"/>
      <c r="W454" s="18"/>
      <c r="X454" s="22"/>
      <c r="Y454" s="20" t="s">
        <v>43</v>
      </c>
      <c r="Z454" s="21" t="s">
        <v>2246</v>
      </c>
      <c r="AA454" s="22" t="str">
        <f t="shared" si="1"/>
        <v>M3-NyO-25b-A-2</v>
      </c>
      <c r="AB454" s="20" t="s">
        <v>45</v>
      </c>
      <c r="AC454" s="9"/>
      <c r="AD454" s="42"/>
      <c r="AE454" s="9" t="s">
        <v>47</v>
      </c>
    </row>
    <row r="455" ht="112.5" customHeight="1">
      <c r="A455" s="9" t="s">
        <v>2227</v>
      </c>
      <c r="B455" s="78" t="s">
        <v>2228</v>
      </c>
      <c r="C455" s="9" t="s">
        <v>66</v>
      </c>
      <c r="D455" s="10" t="s">
        <v>34</v>
      </c>
      <c r="E455" s="11"/>
      <c r="F455" s="13" t="s">
        <v>2247</v>
      </c>
      <c r="G455" s="13"/>
      <c r="H455" s="12" t="s">
        <v>2248</v>
      </c>
      <c r="I455" s="22" t="s">
        <v>36</v>
      </c>
      <c r="J455" s="11" t="s">
        <v>154</v>
      </c>
      <c r="K455" s="44" t="s">
        <v>1452</v>
      </c>
      <c r="L455" s="13" t="s">
        <v>2237</v>
      </c>
      <c r="M455" s="14" t="s">
        <v>40</v>
      </c>
      <c r="N455" s="43" t="s">
        <v>2232</v>
      </c>
      <c r="O455" s="13" t="s">
        <v>2242</v>
      </c>
      <c r="P455" s="13"/>
      <c r="Q455" s="22"/>
      <c r="R455" s="18"/>
      <c r="S455" s="18"/>
      <c r="T455" s="18"/>
      <c r="U455" s="18"/>
      <c r="V455" s="18"/>
      <c r="W455" s="18"/>
      <c r="X455" s="22"/>
      <c r="Y455" s="20" t="s">
        <v>43</v>
      </c>
      <c r="Z455" s="21" t="s">
        <v>2249</v>
      </c>
      <c r="AA455" s="22" t="str">
        <f t="shared" si="1"/>
        <v>M3-NyO-25b-A-3</v>
      </c>
      <c r="AB455" s="20" t="s">
        <v>45</v>
      </c>
      <c r="AC455" s="9"/>
      <c r="AD455" s="42"/>
      <c r="AE455" s="9" t="s">
        <v>47</v>
      </c>
    </row>
    <row r="456" ht="112.5" customHeight="1">
      <c r="A456" s="9" t="s">
        <v>2227</v>
      </c>
      <c r="B456" s="78" t="s">
        <v>2228</v>
      </c>
      <c r="C456" s="9" t="s">
        <v>66</v>
      </c>
      <c r="D456" s="10" t="s">
        <v>34</v>
      </c>
      <c r="E456" s="11"/>
      <c r="F456" s="13" t="s">
        <v>2250</v>
      </c>
      <c r="G456" s="13"/>
      <c r="H456" s="12" t="s">
        <v>2251</v>
      </c>
      <c r="I456" s="22" t="s">
        <v>36</v>
      </c>
      <c r="J456" s="11" t="s">
        <v>154</v>
      </c>
      <c r="K456" s="44" t="s">
        <v>1452</v>
      </c>
      <c r="L456" s="13" t="s">
        <v>2237</v>
      </c>
      <c r="M456" s="14" t="s">
        <v>40</v>
      </c>
      <c r="N456" s="43" t="s">
        <v>2232</v>
      </c>
      <c r="O456" s="13" t="s">
        <v>2242</v>
      </c>
      <c r="P456" s="13"/>
      <c r="Q456" s="22"/>
      <c r="R456" s="18"/>
      <c r="S456" s="18"/>
      <c r="T456" s="18"/>
      <c r="U456" s="18"/>
      <c r="V456" s="18"/>
      <c r="W456" s="18"/>
      <c r="X456" s="22"/>
      <c r="Y456" s="20" t="s">
        <v>43</v>
      </c>
      <c r="Z456" s="21" t="s">
        <v>2252</v>
      </c>
      <c r="AA456" s="22" t="str">
        <f t="shared" si="1"/>
        <v>M3-NyO-25b-A-4</v>
      </c>
      <c r="AB456" s="20" t="s">
        <v>45</v>
      </c>
      <c r="AC456" s="9"/>
      <c r="AD456" s="42"/>
      <c r="AE456" s="9" t="s">
        <v>47</v>
      </c>
    </row>
    <row r="457" ht="112.5" customHeight="1">
      <c r="A457" s="9" t="s">
        <v>2227</v>
      </c>
      <c r="B457" s="78" t="s">
        <v>2228</v>
      </c>
      <c r="C457" s="9" t="s">
        <v>66</v>
      </c>
      <c r="D457" s="10" t="s">
        <v>34</v>
      </c>
      <c r="E457" s="11"/>
      <c r="F457" s="8" t="s">
        <v>2253</v>
      </c>
      <c r="G457" s="8"/>
      <c r="H457" s="8"/>
      <c r="I457" s="22" t="s">
        <v>36</v>
      </c>
      <c r="J457" s="11" t="s">
        <v>154</v>
      </c>
      <c r="K457" s="44" t="s">
        <v>1452</v>
      </c>
      <c r="L457" s="13" t="s">
        <v>2237</v>
      </c>
      <c r="M457" s="14" t="s">
        <v>40</v>
      </c>
      <c r="N457" s="43" t="s">
        <v>2232</v>
      </c>
      <c r="O457" s="13" t="s">
        <v>2242</v>
      </c>
      <c r="P457" s="18"/>
      <c r="Q457" s="22"/>
      <c r="R457" s="18"/>
      <c r="S457" s="18"/>
      <c r="T457" s="18"/>
      <c r="U457" s="18"/>
      <c r="V457" s="18"/>
      <c r="W457" s="18"/>
      <c r="X457" s="22"/>
      <c r="Y457" s="20" t="s">
        <v>43</v>
      </c>
      <c r="Z457" s="21" t="s">
        <v>2254</v>
      </c>
      <c r="AA457" s="22" t="str">
        <f t="shared" si="1"/>
        <v>M3-NyO-25b-A-5</v>
      </c>
      <c r="AB457" s="20" t="s">
        <v>45</v>
      </c>
      <c r="AC457" s="24"/>
      <c r="AD457" s="42"/>
      <c r="AE457" s="9" t="s">
        <v>47</v>
      </c>
    </row>
    <row r="458" ht="112.5" customHeight="1">
      <c r="A458" s="9" t="s">
        <v>2255</v>
      </c>
      <c r="B458" s="78" t="s">
        <v>2256</v>
      </c>
      <c r="C458" s="9" t="s">
        <v>33</v>
      </c>
      <c r="D458" s="10" t="s">
        <v>34</v>
      </c>
      <c r="E458" s="11"/>
      <c r="F458" s="12" t="s">
        <v>2257</v>
      </c>
      <c r="G458" s="12"/>
      <c r="H458" s="12"/>
      <c r="I458" s="22"/>
      <c r="J458" s="22" t="s">
        <v>563</v>
      </c>
      <c r="K458" s="13" t="s">
        <v>2258</v>
      </c>
      <c r="L458" s="13" t="s">
        <v>2259</v>
      </c>
      <c r="M458" s="14" t="s">
        <v>40</v>
      </c>
      <c r="N458" s="15" t="s">
        <v>2260</v>
      </c>
      <c r="O458" s="15" t="s">
        <v>2261</v>
      </c>
      <c r="P458" s="16"/>
      <c r="Q458" s="17"/>
      <c r="R458" s="16"/>
      <c r="S458" s="16"/>
      <c r="T458" s="18"/>
      <c r="U458" s="18"/>
      <c r="V458" s="18"/>
      <c r="W458" s="18"/>
      <c r="X458" s="22"/>
      <c r="Y458" s="20" t="s">
        <v>43</v>
      </c>
      <c r="Z458" s="21" t="s">
        <v>2262</v>
      </c>
      <c r="AA458" s="22" t="str">
        <f t="shared" si="1"/>
        <v>M3-NyO-26a-I-1</v>
      </c>
      <c r="AB458" s="20" t="s">
        <v>45</v>
      </c>
      <c r="AC458" s="9"/>
      <c r="AD458" s="42"/>
      <c r="AE458" s="42"/>
    </row>
    <row r="459" ht="112.5" customHeight="1">
      <c r="A459" s="9" t="s">
        <v>2255</v>
      </c>
      <c r="B459" s="78" t="s">
        <v>2256</v>
      </c>
      <c r="C459" s="9" t="s">
        <v>48</v>
      </c>
      <c r="D459" s="10" t="s">
        <v>34</v>
      </c>
      <c r="E459" s="11"/>
      <c r="F459" s="23" t="s">
        <v>2263</v>
      </c>
      <c r="G459" s="12"/>
      <c r="H459" s="12"/>
      <c r="I459" s="9" t="s">
        <v>36</v>
      </c>
      <c r="J459" s="9" t="s">
        <v>154</v>
      </c>
      <c r="K459" s="78" t="s">
        <v>2264</v>
      </c>
      <c r="L459" s="13" t="s">
        <v>2265</v>
      </c>
      <c r="M459" s="50" t="s">
        <v>40</v>
      </c>
      <c r="N459" s="15" t="s">
        <v>2260</v>
      </c>
      <c r="O459" s="15" t="s">
        <v>2261</v>
      </c>
      <c r="P459" s="16"/>
      <c r="Q459" s="17"/>
      <c r="R459" s="16"/>
      <c r="S459" s="16"/>
      <c r="T459" s="18"/>
      <c r="U459" s="18"/>
      <c r="V459" s="18"/>
      <c r="W459" s="18"/>
      <c r="X459" s="22"/>
      <c r="Y459" s="20" t="s">
        <v>43</v>
      </c>
      <c r="Z459" s="21" t="s">
        <v>2266</v>
      </c>
      <c r="AA459" s="22" t="str">
        <f t="shared" si="1"/>
        <v>M3-NyO-26a-E-1</v>
      </c>
      <c r="AB459" s="20" t="s">
        <v>45</v>
      </c>
      <c r="AC459" s="9" t="s">
        <v>278</v>
      </c>
      <c r="AD459" s="42"/>
      <c r="AE459" s="42"/>
    </row>
    <row r="460" ht="112.5" customHeight="1">
      <c r="A460" s="9" t="s">
        <v>2255</v>
      </c>
      <c r="B460" s="78" t="s">
        <v>2256</v>
      </c>
      <c r="C460" s="9" t="s">
        <v>48</v>
      </c>
      <c r="D460" s="10" t="s">
        <v>34</v>
      </c>
      <c r="E460" s="11"/>
      <c r="F460" s="23" t="s">
        <v>2267</v>
      </c>
      <c r="G460" s="25"/>
      <c r="H460" s="25"/>
      <c r="I460" s="9" t="s">
        <v>36</v>
      </c>
      <c r="J460" s="9" t="s">
        <v>154</v>
      </c>
      <c r="K460" s="78" t="s">
        <v>2268</v>
      </c>
      <c r="L460" s="23" t="s">
        <v>2269</v>
      </c>
      <c r="M460" s="50" t="s">
        <v>40</v>
      </c>
      <c r="N460" s="15" t="s">
        <v>2260</v>
      </c>
      <c r="O460" s="15" t="s">
        <v>2261</v>
      </c>
      <c r="P460" s="16"/>
      <c r="Q460" s="17"/>
      <c r="R460" s="16"/>
      <c r="S460" s="16"/>
      <c r="T460" s="18"/>
      <c r="U460" s="18"/>
      <c r="V460" s="18"/>
      <c r="W460" s="18"/>
      <c r="X460" s="22"/>
      <c r="Y460" s="20" t="s">
        <v>43</v>
      </c>
      <c r="Z460" s="21" t="s">
        <v>2270</v>
      </c>
      <c r="AA460" s="22" t="str">
        <f t="shared" si="1"/>
        <v>M3-NyO-26a-E-2</v>
      </c>
      <c r="AB460" s="20" t="s">
        <v>45</v>
      </c>
      <c r="AC460" s="9" t="s">
        <v>278</v>
      </c>
      <c r="AD460" s="42"/>
      <c r="AE460" s="42"/>
    </row>
    <row r="461" ht="112.5" customHeight="1">
      <c r="A461" s="9" t="s">
        <v>2255</v>
      </c>
      <c r="B461" s="78" t="s">
        <v>2256</v>
      </c>
      <c r="C461" s="9" t="s">
        <v>48</v>
      </c>
      <c r="D461" s="10" t="s">
        <v>34</v>
      </c>
      <c r="E461" s="11"/>
      <c r="F461" s="23" t="s">
        <v>2271</v>
      </c>
      <c r="G461" s="25"/>
      <c r="H461" s="25"/>
      <c r="I461" s="9" t="s">
        <v>36</v>
      </c>
      <c r="J461" s="9" t="s">
        <v>154</v>
      </c>
      <c r="K461" s="78" t="s">
        <v>2272</v>
      </c>
      <c r="L461" s="23" t="s">
        <v>2273</v>
      </c>
      <c r="M461" s="50" t="s">
        <v>40</v>
      </c>
      <c r="N461" s="15" t="s">
        <v>2260</v>
      </c>
      <c r="O461" s="15" t="s">
        <v>2261</v>
      </c>
      <c r="P461" s="16"/>
      <c r="Q461" s="17"/>
      <c r="R461" s="16"/>
      <c r="S461" s="16"/>
      <c r="T461" s="18"/>
      <c r="U461" s="18"/>
      <c r="V461" s="18"/>
      <c r="W461" s="18"/>
      <c r="X461" s="22"/>
      <c r="Y461" s="20" t="s">
        <v>43</v>
      </c>
      <c r="Z461" s="21" t="s">
        <v>2274</v>
      </c>
      <c r="AA461" s="22" t="str">
        <f t="shared" si="1"/>
        <v>M3-NyO-26a-E-3</v>
      </c>
      <c r="AB461" s="20" t="s">
        <v>45</v>
      </c>
      <c r="AC461" s="9" t="s">
        <v>278</v>
      </c>
      <c r="AD461" s="42"/>
      <c r="AE461" s="42"/>
    </row>
    <row r="462" ht="112.5" customHeight="1">
      <c r="A462" s="9" t="s">
        <v>2255</v>
      </c>
      <c r="B462" s="78" t="s">
        <v>2256</v>
      </c>
      <c r="C462" s="9" t="s">
        <v>66</v>
      </c>
      <c r="D462" s="10" t="s">
        <v>34</v>
      </c>
      <c r="E462" s="11"/>
      <c r="F462" s="78" t="s">
        <v>2275</v>
      </c>
      <c r="G462" s="25"/>
      <c r="H462" s="25"/>
      <c r="I462" s="9" t="s">
        <v>36</v>
      </c>
      <c r="J462" s="9" t="s">
        <v>154</v>
      </c>
      <c r="K462" s="78" t="s">
        <v>2276</v>
      </c>
      <c r="L462" s="78" t="s">
        <v>2277</v>
      </c>
      <c r="M462" s="50" t="s">
        <v>40</v>
      </c>
      <c r="N462" s="15" t="s">
        <v>2278</v>
      </c>
      <c r="O462" s="15" t="s">
        <v>2261</v>
      </c>
      <c r="P462" s="16"/>
      <c r="Q462" s="17"/>
      <c r="R462" s="16"/>
      <c r="S462" s="16"/>
      <c r="T462" s="18"/>
      <c r="U462" s="18"/>
      <c r="V462" s="18"/>
      <c r="W462" s="18"/>
      <c r="X462" s="22"/>
      <c r="Y462" s="20" t="s">
        <v>43</v>
      </c>
      <c r="Z462" s="28" t="s">
        <v>2279</v>
      </c>
      <c r="AA462" s="22" t="str">
        <f t="shared" si="1"/>
        <v>M3-NyO-26a-A-1</v>
      </c>
      <c r="AB462" s="20" t="s">
        <v>45</v>
      </c>
      <c r="AC462" s="9" t="s">
        <v>278</v>
      </c>
      <c r="AD462" s="42"/>
      <c r="AE462" s="42"/>
    </row>
    <row r="463" ht="112.5" customHeight="1">
      <c r="A463" s="9" t="s">
        <v>2255</v>
      </c>
      <c r="B463" s="78" t="s">
        <v>2256</v>
      </c>
      <c r="C463" s="9" t="s">
        <v>66</v>
      </c>
      <c r="D463" s="10" t="s">
        <v>34</v>
      </c>
      <c r="E463" s="11"/>
      <c r="F463" s="78" t="s">
        <v>2280</v>
      </c>
      <c r="G463" s="78"/>
      <c r="H463" s="78"/>
      <c r="I463" s="9" t="s">
        <v>36</v>
      </c>
      <c r="J463" s="9" t="s">
        <v>154</v>
      </c>
      <c r="K463" s="78" t="s">
        <v>2281</v>
      </c>
      <c r="L463" s="78" t="s">
        <v>2282</v>
      </c>
      <c r="M463" s="20" t="s">
        <v>40</v>
      </c>
      <c r="N463" s="15" t="s">
        <v>2278</v>
      </c>
      <c r="O463" s="15" t="s">
        <v>2261</v>
      </c>
      <c r="P463" s="18"/>
      <c r="Q463" s="22"/>
      <c r="R463" s="18"/>
      <c r="S463" s="18"/>
      <c r="T463" s="18"/>
      <c r="U463" s="18"/>
      <c r="V463" s="18"/>
      <c r="W463" s="18"/>
      <c r="X463" s="22"/>
      <c r="Y463" s="20" t="s">
        <v>43</v>
      </c>
      <c r="Z463" s="28" t="s">
        <v>2283</v>
      </c>
      <c r="AA463" s="22" t="str">
        <f t="shared" si="1"/>
        <v>M3-NyO-26a-A-2</v>
      </c>
      <c r="AB463" s="20" t="s">
        <v>45</v>
      </c>
      <c r="AC463" s="9" t="s">
        <v>278</v>
      </c>
      <c r="AD463" s="42"/>
      <c r="AE463" s="42"/>
    </row>
    <row r="464" ht="112.5" customHeight="1">
      <c r="A464" s="9" t="s">
        <v>2255</v>
      </c>
      <c r="B464" s="78" t="s">
        <v>2256</v>
      </c>
      <c r="C464" s="9" t="s">
        <v>66</v>
      </c>
      <c r="D464" s="10" t="s">
        <v>34</v>
      </c>
      <c r="E464" s="11"/>
      <c r="F464" s="78" t="s">
        <v>2284</v>
      </c>
      <c r="G464" s="78"/>
      <c r="H464" s="78"/>
      <c r="I464" s="9" t="s">
        <v>36</v>
      </c>
      <c r="J464" s="9" t="s">
        <v>154</v>
      </c>
      <c r="K464" s="78" t="s">
        <v>2285</v>
      </c>
      <c r="L464" s="78" t="s">
        <v>2286</v>
      </c>
      <c r="M464" s="20" t="s">
        <v>40</v>
      </c>
      <c r="N464" s="15" t="s">
        <v>2278</v>
      </c>
      <c r="O464" s="15" t="s">
        <v>2261</v>
      </c>
      <c r="P464" s="18"/>
      <c r="Q464" s="22"/>
      <c r="R464" s="18"/>
      <c r="S464" s="18"/>
      <c r="T464" s="18"/>
      <c r="U464" s="18"/>
      <c r="V464" s="18"/>
      <c r="W464" s="18"/>
      <c r="X464" s="22"/>
      <c r="Y464" s="20" t="s">
        <v>43</v>
      </c>
      <c r="Z464" s="28" t="s">
        <v>2287</v>
      </c>
      <c r="AA464" s="22" t="str">
        <f t="shared" si="1"/>
        <v>M3-NyO-26a-A-3</v>
      </c>
      <c r="AB464" s="20" t="s">
        <v>45</v>
      </c>
      <c r="AC464" s="9" t="s">
        <v>278</v>
      </c>
      <c r="AD464" s="42"/>
      <c r="AE464" s="42"/>
    </row>
    <row r="465" ht="112.5" customHeight="1">
      <c r="A465" s="9" t="s">
        <v>2288</v>
      </c>
      <c r="B465" s="78" t="s">
        <v>2289</v>
      </c>
      <c r="C465" s="9" t="s">
        <v>33</v>
      </c>
      <c r="D465" s="10" t="s">
        <v>34</v>
      </c>
      <c r="E465" s="11"/>
      <c r="F465" s="23" t="s">
        <v>2290</v>
      </c>
      <c r="G465" s="23"/>
      <c r="H465" s="25" t="s">
        <v>2291</v>
      </c>
      <c r="I465" s="42" t="s">
        <v>36</v>
      </c>
      <c r="J465" s="24" t="s">
        <v>307</v>
      </c>
      <c r="K465" s="23" t="s">
        <v>2292</v>
      </c>
      <c r="L465" s="23" t="s">
        <v>2293</v>
      </c>
      <c r="M465" s="11" t="s">
        <v>40</v>
      </c>
      <c r="N465" s="8" t="s">
        <v>2294</v>
      </c>
      <c r="O465" s="8" t="s">
        <v>2295</v>
      </c>
      <c r="P465" s="18"/>
      <c r="Q465" s="22"/>
      <c r="R465" s="18"/>
      <c r="S465" s="18"/>
      <c r="T465" s="18"/>
      <c r="U465" s="18"/>
      <c r="V465" s="18"/>
      <c r="W465" s="18"/>
      <c r="X465" s="22"/>
      <c r="Y465" s="20" t="s">
        <v>43</v>
      </c>
      <c r="Z465" s="21" t="s">
        <v>2296</v>
      </c>
      <c r="AA465" s="22" t="str">
        <f t="shared" si="1"/>
        <v>M3-NyO-26b-I-1</v>
      </c>
      <c r="AB465" s="20" t="s">
        <v>45</v>
      </c>
      <c r="AC465" s="9"/>
      <c r="AD465" s="42"/>
      <c r="AE465" s="42"/>
    </row>
    <row r="466" ht="112.5" customHeight="1">
      <c r="A466" s="9" t="s">
        <v>2288</v>
      </c>
      <c r="B466" s="78" t="s">
        <v>2289</v>
      </c>
      <c r="C466" s="9" t="s">
        <v>33</v>
      </c>
      <c r="D466" s="10" t="s">
        <v>34</v>
      </c>
      <c r="E466" s="11"/>
      <c r="F466" s="23" t="s">
        <v>2297</v>
      </c>
      <c r="G466" s="23"/>
      <c r="H466" s="25" t="s">
        <v>2298</v>
      </c>
      <c r="I466" s="42" t="s">
        <v>36</v>
      </c>
      <c r="J466" s="24" t="s">
        <v>307</v>
      </c>
      <c r="K466" s="23" t="s">
        <v>2299</v>
      </c>
      <c r="L466" s="23" t="s">
        <v>2293</v>
      </c>
      <c r="M466" s="11" t="s">
        <v>40</v>
      </c>
      <c r="N466" s="8" t="s">
        <v>2294</v>
      </c>
      <c r="O466" s="8" t="s">
        <v>2300</v>
      </c>
      <c r="P466" s="18"/>
      <c r="Q466" s="22"/>
      <c r="R466" s="18"/>
      <c r="S466" s="18"/>
      <c r="T466" s="18"/>
      <c r="U466" s="18"/>
      <c r="V466" s="18"/>
      <c r="W466" s="18"/>
      <c r="X466" s="22"/>
      <c r="Y466" s="20" t="s">
        <v>43</v>
      </c>
      <c r="Z466" s="21" t="s">
        <v>2301</v>
      </c>
      <c r="AA466" s="22" t="str">
        <f t="shared" si="1"/>
        <v>M3-NyO-26b-I-2</v>
      </c>
      <c r="AB466" s="20" t="s">
        <v>45</v>
      </c>
      <c r="AC466" s="9"/>
      <c r="AD466" s="42"/>
      <c r="AE466" s="42"/>
    </row>
    <row r="467" ht="112.5" customHeight="1">
      <c r="A467" s="9" t="s">
        <v>2288</v>
      </c>
      <c r="B467" s="78" t="s">
        <v>2289</v>
      </c>
      <c r="C467" s="9" t="s">
        <v>48</v>
      </c>
      <c r="D467" s="10" t="s">
        <v>34</v>
      </c>
      <c r="E467" s="11"/>
      <c r="F467" s="23" t="s">
        <v>49</v>
      </c>
      <c r="G467" s="13"/>
      <c r="H467" s="12"/>
      <c r="I467" s="42" t="s">
        <v>36</v>
      </c>
      <c r="J467" s="24" t="s">
        <v>50</v>
      </c>
      <c r="K467" s="23" t="s">
        <v>2302</v>
      </c>
      <c r="L467" s="23" t="s">
        <v>2303</v>
      </c>
      <c r="M467" s="11" t="s">
        <v>40</v>
      </c>
      <c r="N467" s="8" t="s">
        <v>2294</v>
      </c>
      <c r="O467" s="8" t="s">
        <v>2304</v>
      </c>
      <c r="P467" s="18"/>
      <c r="Q467" s="22"/>
      <c r="R467" s="18"/>
      <c r="S467" s="18"/>
      <c r="T467" s="18"/>
      <c r="U467" s="18"/>
      <c r="V467" s="18"/>
      <c r="W467" s="18"/>
      <c r="X467" s="22"/>
      <c r="Y467" s="20" t="s">
        <v>43</v>
      </c>
      <c r="Z467" s="28" t="s">
        <v>2305</v>
      </c>
      <c r="AA467" s="22" t="str">
        <f t="shared" si="1"/>
        <v>M3-NyO-26b-E-1</v>
      </c>
      <c r="AB467" s="20" t="s">
        <v>45</v>
      </c>
      <c r="AC467" s="9"/>
      <c r="AD467" s="42"/>
      <c r="AE467" s="42"/>
    </row>
    <row r="468" ht="112.5" customHeight="1">
      <c r="A468" s="9" t="s">
        <v>2288</v>
      </c>
      <c r="B468" s="78" t="s">
        <v>2289</v>
      </c>
      <c r="C468" s="9" t="s">
        <v>48</v>
      </c>
      <c r="D468" s="10" t="s">
        <v>34</v>
      </c>
      <c r="E468" s="11"/>
      <c r="F468" s="23" t="s">
        <v>49</v>
      </c>
      <c r="G468" s="13"/>
      <c r="H468" s="12"/>
      <c r="I468" s="42" t="s">
        <v>36</v>
      </c>
      <c r="J468" s="24" t="s">
        <v>50</v>
      </c>
      <c r="K468" s="23" t="s">
        <v>2306</v>
      </c>
      <c r="L468" s="23" t="s">
        <v>2307</v>
      </c>
      <c r="M468" s="11" t="s">
        <v>40</v>
      </c>
      <c r="N468" s="8" t="s">
        <v>2294</v>
      </c>
      <c r="O468" s="8" t="s">
        <v>2304</v>
      </c>
      <c r="P468" s="18"/>
      <c r="Q468" s="22"/>
      <c r="R468" s="18"/>
      <c r="S468" s="18"/>
      <c r="T468" s="18"/>
      <c r="U468" s="18"/>
      <c r="V468" s="18"/>
      <c r="W468" s="18"/>
      <c r="X468" s="22"/>
      <c r="Y468" s="20" t="s">
        <v>43</v>
      </c>
      <c r="Z468" s="28" t="s">
        <v>2308</v>
      </c>
      <c r="AA468" s="22" t="str">
        <f t="shared" si="1"/>
        <v>M3-NyO-26b-E-2</v>
      </c>
      <c r="AB468" s="20" t="s">
        <v>45</v>
      </c>
      <c r="AC468" s="9"/>
      <c r="AD468" s="42"/>
      <c r="AE468" s="42"/>
    </row>
    <row r="469" ht="112.5" customHeight="1">
      <c r="A469" s="9" t="s">
        <v>2309</v>
      </c>
      <c r="B469" s="78" t="s">
        <v>2310</v>
      </c>
      <c r="C469" s="9" t="s">
        <v>33</v>
      </c>
      <c r="D469" s="10" t="s">
        <v>34</v>
      </c>
      <c r="E469" s="11"/>
      <c r="F469" s="13" t="s">
        <v>2311</v>
      </c>
      <c r="G469" s="13"/>
      <c r="H469" s="12" t="s">
        <v>2312</v>
      </c>
      <c r="I469" s="22" t="s">
        <v>36</v>
      </c>
      <c r="J469" s="11" t="s">
        <v>307</v>
      </c>
      <c r="K469" s="13" t="s">
        <v>2313</v>
      </c>
      <c r="L469" s="13" t="s">
        <v>2314</v>
      </c>
      <c r="M469" s="11" t="s">
        <v>40</v>
      </c>
      <c r="N469" s="8" t="s">
        <v>2294</v>
      </c>
      <c r="O469" s="8" t="s">
        <v>2315</v>
      </c>
      <c r="P469" s="8" t="s">
        <v>2316</v>
      </c>
      <c r="Q469" s="22"/>
      <c r="R469" s="18"/>
      <c r="S469" s="18"/>
      <c r="T469" s="18"/>
      <c r="U469" s="18"/>
      <c r="V469" s="18"/>
      <c r="W469" s="18"/>
      <c r="X469" s="22"/>
      <c r="Y469" s="20" t="s">
        <v>43</v>
      </c>
      <c r="Z469" s="21" t="s">
        <v>2317</v>
      </c>
      <c r="AA469" s="22" t="str">
        <f t="shared" si="1"/>
        <v>M3-NyO-26c-I-1</v>
      </c>
      <c r="AB469" s="20" t="s">
        <v>45</v>
      </c>
      <c r="AC469" s="9"/>
      <c r="AD469" s="42"/>
      <c r="AE469" s="42"/>
    </row>
    <row r="470" ht="112.5" customHeight="1">
      <c r="A470" s="24" t="s">
        <v>2309</v>
      </c>
      <c r="B470" s="25" t="s">
        <v>2310</v>
      </c>
      <c r="C470" s="24" t="s">
        <v>33</v>
      </c>
      <c r="D470" s="10" t="s">
        <v>34</v>
      </c>
      <c r="E470" s="11"/>
      <c r="F470" s="13" t="s">
        <v>2318</v>
      </c>
      <c r="G470" s="13"/>
      <c r="H470" s="12" t="s">
        <v>2319</v>
      </c>
      <c r="I470" s="22" t="s">
        <v>36</v>
      </c>
      <c r="J470" s="11" t="s">
        <v>307</v>
      </c>
      <c r="K470" s="13" t="s">
        <v>2320</v>
      </c>
      <c r="L470" s="13" t="s">
        <v>2314</v>
      </c>
      <c r="M470" s="11" t="s">
        <v>40</v>
      </c>
      <c r="N470" s="8" t="s">
        <v>2294</v>
      </c>
      <c r="O470" s="8" t="s">
        <v>2321</v>
      </c>
      <c r="P470" s="8" t="s">
        <v>2322</v>
      </c>
      <c r="Q470" s="22"/>
      <c r="R470" s="18"/>
      <c r="S470" s="18"/>
      <c r="T470" s="18"/>
      <c r="U470" s="18"/>
      <c r="V470" s="18"/>
      <c r="W470" s="18"/>
      <c r="X470" s="22"/>
      <c r="Y470" s="20" t="s">
        <v>43</v>
      </c>
      <c r="Z470" s="21" t="s">
        <v>2323</v>
      </c>
      <c r="AA470" s="22" t="str">
        <f t="shared" si="1"/>
        <v>M3-NyO-26c-I-2</v>
      </c>
      <c r="AB470" s="20" t="s">
        <v>45</v>
      </c>
      <c r="AC470" s="9"/>
      <c r="AD470" s="42"/>
      <c r="AE470" s="42"/>
    </row>
    <row r="471" ht="112.5" customHeight="1">
      <c r="A471" s="9" t="s">
        <v>2309</v>
      </c>
      <c r="B471" s="78" t="s">
        <v>2310</v>
      </c>
      <c r="C471" s="9" t="s">
        <v>48</v>
      </c>
      <c r="D471" s="10" t="s">
        <v>34</v>
      </c>
      <c r="E471" s="11"/>
      <c r="F471" s="78" t="s">
        <v>2324</v>
      </c>
      <c r="G471" s="13"/>
      <c r="H471" s="12"/>
      <c r="I471" s="42" t="s">
        <v>36</v>
      </c>
      <c r="J471" s="24" t="s">
        <v>50</v>
      </c>
      <c r="K471" s="25" t="s">
        <v>2325</v>
      </c>
      <c r="L471" s="25" t="s">
        <v>2326</v>
      </c>
      <c r="M471" s="11" t="s">
        <v>40</v>
      </c>
      <c r="N471" s="8" t="s">
        <v>2294</v>
      </c>
      <c r="O471" s="8" t="s">
        <v>2304</v>
      </c>
      <c r="P471" s="18"/>
      <c r="Q471" s="22"/>
      <c r="R471" s="18"/>
      <c r="S471" s="18"/>
      <c r="T471" s="18"/>
      <c r="U471" s="18"/>
      <c r="V471" s="18"/>
      <c r="W471" s="18"/>
      <c r="X471" s="22"/>
      <c r="Y471" s="20" t="s">
        <v>43</v>
      </c>
      <c r="Z471" s="28" t="s">
        <v>2327</v>
      </c>
      <c r="AA471" s="22" t="str">
        <f t="shared" si="1"/>
        <v>M3-NyO-26c-E-1</v>
      </c>
      <c r="AB471" s="20" t="s">
        <v>45</v>
      </c>
      <c r="AC471" s="9"/>
      <c r="AD471" s="42"/>
      <c r="AE471" s="42"/>
    </row>
    <row r="472" ht="112.5" customHeight="1">
      <c r="A472" s="24" t="s">
        <v>2309</v>
      </c>
      <c r="B472" s="25" t="s">
        <v>2310</v>
      </c>
      <c r="C472" s="24" t="s">
        <v>48</v>
      </c>
      <c r="D472" s="10" t="s">
        <v>34</v>
      </c>
      <c r="E472" s="11"/>
      <c r="F472" s="78" t="s">
        <v>2324</v>
      </c>
      <c r="G472" s="13"/>
      <c r="H472" s="12"/>
      <c r="I472" s="24" t="s">
        <v>36</v>
      </c>
      <c r="J472" s="24" t="s">
        <v>50</v>
      </c>
      <c r="K472" s="25" t="s">
        <v>2328</v>
      </c>
      <c r="L472" s="25" t="s">
        <v>2329</v>
      </c>
      <c r="M472" s="11" t="s">
        <v>40</v>
      </c>
      <c r="N472" s="8" t="s">
        <v>2294</v>
      </c>
      <c r="O472" s="8" t="s">
        <v>2304</v>
      </c>
      <c r="P472" s="18"/>
      <c r="Q472" s="22"/>
      <c r="R472" s="18"/>
      <c r="S472" s="18"/>
      <c r="T472" s="18"/>
      <c r="U472" s="18"/>
      <c r="V472" s="18"/>
      <c r="W472" s="18"/>
      <c r="X472" s="22"/>
      <c r="Y472" s="20" t="s">
        <v>43</v>
      </c>
      <c r="Z472" s="28" t="s">
        <v>2330</v>
      </c>
      <c r="AA472" s="22" t="str">
        <f t="shared" si="1"/>
        <v>M3-NyO-26c-E-2</v>
      </c>
      <c r="AB472" s="20" t="s">
        <v>45</v>
      </c>
      <c r="AC472" s="9"/>
      <c r="AD472" s="42"/>
      <c r="AE472" s="42"/>
    </row>
    <row r="473" ht="112.5" customHeight="1">
      <c r="A473" s="9" t="s">
        <v>2331</v>
      </c>
      <c r="B473" s="78" t="s">
        <v>2332</v>
      </c>
      <c r="C473" s="9" t="s">
        <v>33</v>
      </c>
      <c r="D473" s="10" t="s">
        <v>34</v>
      </c>
      <c r="E473" s="11"/>
      <c r="F473" s="12" t="s">
        <v>2333</v>
      </c>
      <c r="G473" s="12"/>
      <c r="H473" s="44"/>
      <c r="I473" s="14" t="s">
        <v>36</v>
      </c>
      <c r="J473" s="20" t="s">
        <v>619</v>
      </c>
      <c r="K473" s="44" t="s">
        <v>2334</v>
      </c>
      <c r="L473" s="43" t="s">
        <v>2335</v>
      </c>
      <c r="M473" s="11" t="s">
        <v>40</v>
      </c>
      <c r="N473" s="12" t="s">
        <v>2336</v>
      </c>
      <c r="O473" s="13" t="s">
        <v>2337</v>
      </c>
      <c r="P473" s="18"/>
      <c r="Q473" s="22"/>
      <c r="R473" s="18"/>
      <c r="S473" s="18"/>
      <c r="T473" s="18"/>
      <c r="U473" s="18"/>
      <c r="V473" s="18"/>
      <c r="W473" s="18"/>
      <c r="X473" s="22"/>
      <c r="Y473" s="20" t="s">
        <v>43</v>
      </c>
      <c r="Z473" s="28" t="s">
        <v>2338</v>
      </c>
      <c r="AA473" s="22" t="str">
        <f t="shared" si="1"/>
        <v>M3-NyO-27a-I-1</v>
      </c>
      <c r="AB473" s="20" t="s">
        <v>45</v>
      </c>
      <c r="AC473" s="24"/>
      <c r="AD473" s="42"/>
      <c r="AE473" s="42"/>
    </row>
    <row r="474" ht="112.5" customHeight="1">
      <c r="A474" s="9" t="s">
        <v>2331</v>
      </c>
      <c r="B474" s="78" t="s">
        <v>2332</v>
      </c>
      <c r="C474" s="9" t="s">
        <v>48</v>
      </c>
      <c r="D474" s="9" t="s">
        <v>34</v>
      </c>
      <c r="E474" s="11"/>
      <c r="F474" s="8" t="s">
        <v>2339</v>
      </c>
      <c r="G474" s="8"/>
      <c r="H474" s="8"/>
      <c r="I474" s="83" t="s">
        <v>36</v>
      </c>
      <c r="J474" s="20" t="s">
        <v>1951</v>
      </c>
      <c r="K474" s="8" t="s">
        <v>2340</v>
      </c>
      <c r="L474" s="8" t="s">
        <v>2341</v>
      </c>
      <c r="M474" s="20" t="s">
        <v>40</v>
      </c>
      <c r="N474" s="8" t="s">
        <v>2342</v>
      </c>
      <c r="O474" s="8" t="s">
        <v>2337</v>
      </c>
      <c r="P474" s="18"/>
      <c r="Q474" s="22"/>
      <c r="R474" s="18"/>
      <c r="S474" s="18"/>
      <c r="T474" s="18"/>
      <c r="U474" s="18"/>
      <c r="V474" s="18"/>
      <c r="W474" s="18"/>
      <c r="X474" s="22"/>
      <c r="Y474" s="20" t="s">
        <v>43</v>
      </c>
      <c r="Z474" s="28" t="s">
        <v>2343</v>
      </c>
      <c r="AA474" s="22" t="str">
        <f t="shared" si="1"/>
        <v>M3-NyO-27a-E-1</v>
      </c>
      <c r="AB474" s="20" t="s">
        <v>45</v>
      </c>
      <c r="AC474" s="24"/>
      <c r="AD474" s="42"/>
      <c r="AE474" s="42"/>
    </row>
    <row r="475" ht="112.5" customHeight="1">
      <c r="A475" s="9" t="s">
        <v>2331</v>
      </c>
      <c r="B475" s="78" t="s">
        <v>2332</v>
      </c>
      <c r="C475" s="9" t="s">
        <v>48</v>
      </c>
      <c r="D475" s="10" t="s">
        <v>34</v>
      </c>
      <c r="E475" s="11"/>
      <c r="F475" s="12" t="s">
        <v>2344</v>
      </c>
      <c r="G475" s="12"/>
      <c r="H475" s="12" t="s">
        <v>2345</v>
      </c>
      <c r="I475" s="11" t="s">
        <v>36</v>
      </c>
      <c r="J475" s="11" t="s">
        <v>1951</v>
      </c>
      <c r="K475" s="44" t="s">
        <v>2340</v>
      </c>
      <c r="L475" s="43" t="s">
        <v>2341</v>
      </c>
      <c r="M475" s="11" t="s">
        <v>40</v>
      </c>
      <c r="N475" s="44" t="s">
        <v>2336</v>
      </c>
      <c r="O475" s="43" t="s">
        <v>2346</v>
      </c>
      <c r="P475" s="18"/>
      <c r="Q475" s="22"/>
      <c r="R475" s="18"/>
      <c r="S475" s="18"/>
      <c r="T475" s="18"/>
      <c r="U475" s="18"/>
      <c r="V475" s="18"/>
      <c r="W475" s="18"/>
      <c r="X475" s="22"/>
      <c r="Y475" s="20" t="s">
        <v>43</v>
      </c>
      <c r="Z475" s="28" t="s">
        <v>2347</v>
      </c>
      <c r="AA475" s="22" t="str">
        <f t="shared" si="1"/>
        <v>M3-NyO-27a-E-2</v>
      </c>
      <c r="AB475" s="20" t="s">
        <v>45</v>
      </c>
      <c r="AC475" s="24"/>
      <c r="AD475" s="42"/>
      <c r="AE475" s="42"/>
    </row>
    <row r="476" ht="112.5" customHeight="1">
      <c r="A476" s="9" t="s">
        <v>2331</v>
      </c>
      <c r="B476" s="78" t="s">
        <v>2332</v>
      </c>
      <c r="C476" s="9" t="s">
        <v>66</v>
      </c>
      <c r="D476" s="10" t="s">
        <v>34</v>
      </c>
      <c r="E476" s="11"/>
      <c r="F476" s="13" t="s">
        <v>2348</v>
      </c>
      <c r="G476" s="13"/>
      <c r="H476" s="12"/>
      <c r="I476" s="11" t="s">
        <v>36</v>
      </c>
      <c r="J476" s="11" t="s">
        <v>307</v>
      </c>
      <c r="K476" s="13" t="s">
        <v>2349</v>
      </c>
      <c r="L476" s="12" t="s">
        <v>111</v>
      </c>
      <c r="M476" s="14" t="s">
        <v>40</v>
      </c>
      <c r="N476" s="15" t="s">
        <v>2336</v>
      </c>
      <c r="O476" s="15" t="s">
        <v>2337</v>
      </c>
      <c r="P476" s="18"/>
      <c r="Q476" s="22"/>
      <c r="R476" s="18"/>
      <c r="S476" s="18"/>
      <c r="T476" s="18"/>
      <c r="U476" s="18"/>
      <c r="V476" s="18"/>
      <c r="W476" s="18"/>
      <c r="X476" s="22"/>
      <c r="Y476" s="20" t="s">
        <v>43</v>
      </c>
      <c r="Z476" s="21" t="s">
        <v>2350</v>
      </c>
      <c r="AA476" s="22" t="str">
        <f t="shared" si="1"/>
        <v>M3-NyO-27a-A-1</v>
      </c>
      <c r="AB476" s="20" t="s">
        <v>45</v>
      </c>
      <c r="AC476" s="9"/>
      <c r="AD476" s="42"/>
      <c r="AE476" s="42"/>
    </row>
    <row r="477" ht="112.5" customHeight="1">
      <c r="A477" s="9" t="s">
        <v>2331</v>
      </c>
      <c r="B477" s="78" t="s">
        <v>2332</v>
      </c>
      <c r="C477" s="9" t="s">
        <v>66</v>
      </c>
      <c r="D477" s="10" t="s">
        <v>34</v>
      </c>
      <c r="E477" s="11"/>
      <c r="F477" s="13" t="s">
        <v>2351</v>
      </c>
      <c r="G477" s="13"/>
      <c r="H477" s="12"/>
      <c r="I477" s="11" t="s">
        <v>36</v>
      </c>
      <c r="J477" s="11" t="s">
        <v>90</v>
      </c>
      <c r="K477" s="13" t="s">
        <v>2352</v>
      </c>
      <c r="L477" s="13" t="s">
        <v>2353</v>
      </c>
      <c r="M477" s="14" t="s">
        <v>40</v>
      </c>
      <c r="N477" s="15" t="s">
        <v>2336</v>
      </c>
      <c r="O477" s="15" t="s">
        <v>2337</v>
      </c>
      <c r="P477" s="18"/>
      <c r="Q477" s="22"/>
      <c r="R477" s="18"/>
      <c r="S477" s="18"/>
      <c r="T477" s="18"/>
      <c r="U477" s="18"/>
      <c r="V477" s="18"/>
      <c r="W477" s="18"/>
      <c r="X477" s="22"/>
      <c r="Y477" s="20" t="s">
        <v>43</v>
      </c>
      <c r="Z477" s="28" t="s">
        <v>2354</v>
      </c>
      <c r="AA477" s="22" t="str">
        <f t="shared" si="1"/>
        <v>M3-NyO-27a-A-2</v>
      </c>
      <c r="AB477" s="20" t="s">
        <v>45</v>
      </c>
      <c r="AC477" s="9"/>
      <c r="AD477" s="42"/>
      <c r="AE477" s="42"/>
    </row>
    <row r="478" ht="112.5" customHeight="1">
      <c r="A478" s="9" t="s">
        <v>2331</v>
      </c>
      <c r="B478" s="78" t="s">
        <v>2332</v>
      </c>
      <c r="C478" s="9" t="s">
        <v>66</v>
      </c>
      <c r="D478" s="10" t="s">
        <v>34</v>
      </c>
      <c r="E478" s="11"/>
      <c r="F478" s="12" t="s">
        <v>2355</v>
      </c>
      <c r="G478" s="12"/>
      <c r="H478" s="12"/>
      <c r="I478" s="22" t="s">
        <v>36</v>
      </c>
      <c r="J478" s="11" t="s">
        <v>307</v>
      </c>
      <c r="K478" s="13" t="s">
        <v>2356</v>
      </c>
      <c r="L478" s="12" t="s">
        <v>111</v>
      </c>
      <c r="M478" s="14" t="s">
        <v>40</v>
      </c>
      <c r="N478" s="15" t="s">
        <v>2336</v>
      </c>
      <c r="O478" s="15" t="s">
        <v>2337</v>
      </c>
      <c r="P478" s="18"/>
      <c r="Q478" s="22"/>
      <c r="R478" s="18"/>
      <c r="S478" s="18"/>
      <c r="T478" s="18"/>
      <c r="U478" s="18"/>
      <c r="V478" s="18"/>
      <c r="W478" s="18"/>
      <c r="X478" s="22"/>
      <c r="Y478" s="20" t="s">
        <v>43</v>
      </c>
      <c r="Z478" s="21" t="s">
        <v>2357</v>
      </c>
      <c r="AA478" s="22" t="str">
        <f t="shared" si="1"/>
        <v>M3-NyO-27a-A-3</v>
      </c>
      <c r="AB478" s="20" t="s">
        <v>45</v>
      </c>
      <c r="AC478" s="9"/>
      <c r="AD478" s="42"/>
      <c r="AE478" s="42"/>
    </row>
    <row r="479" ht="112.5" customHeight="1">
      <c r="A479" s="9" t="s">
        <v>2331</v>
      </c>
      <c r="B479" s="78" t="s">
        <v>2332</v>
      </c>
      <c r="C479" s="9" t="s">
        <v>66</v>
      </c>
      <c r="D479" s="10" t="s">
        <v>34</v>
      </c>
      <c r="E479" s="11"/>
      <c r="F479" s="13" t="s">
        <v>2358</v>
      </c>
      <c r="G479" s="13"/>
      <c r="H479" s="12"/>
      <c r="I479" s="11" t="s">
        <v>36</v>
      </c>
      <c r="J479" s="11" t="s">
        <v>307</v>
      </c>
      <c r="K479" s="13" t="s">
        <v>2359</v>
      </c>
      <c r="L479" s="12" t="s">
        <v>111</v>
      </c>
      <c r="M479" s="50" t="s">
        <v>40</v>
      </c>
      <c r="N479" s="15" t="s">
        <v>2336</v>
      </c>
      <c r="O479" s="15" t="s">
        <v>2337</v>
      </c>
      <c r="P479" s="18"/>
      <c r="Q479" s="22"/>
      <c r="R479" s="18"/>
      <c r="S479" s="18"/>
      <c r="T479" s="18"/>
      <c r="U479" s="18"/>
      <c r="V479" s="18"/>
      <c r="W479" s="18"/>
      <c r="X479" s="22"/>
      <c r="Y479" s="20" t="s">
        <v>43</v>
      </c>
      <c r="Z479" s="21" t="s">
        <v>2360</v>
      </c>
      <c r="AA479" s="22" t="str">
        <f t="shared" si="1"/>
        <v>M3-NyO-27a-A-4</v>
      </c>
      <c r="AB479" s="20" t="s">
        <v>45</v>
      </c>
      <c r="AC479" s="9"/>
      <c r="AD479" s="42"/>
      <c r="AE479" s="42"/>
    </row>
    <row r="480" ht="112.5" customHeight="1">
      <c r="A480" s="9" t="s">
        <v>2331</v>
      </c>
      <c r="B480" s="78" t="s">
        <v>2332</v>
      </c>
      <c r="C480" s="9" t="s">
        <v>66</v>
      </c>
      <c r="D480" s="10" t="s">
        <v>34</v>
      </c>
      <c r="E480" s="11"/>
      <c r="F480" s="13" t="s">
        <v>2361</v>
      </c>
      <c r="G480" s="13"/>
      <c r="H480" s="12"/>
      <c r="I480" s="11" t="s">
        <v>36</v>
      </c>
      <c r="J480" s="11" t="s">
        <v>307</v>
      </c>
      <c r="K480" s="13" t="s">
        <v>2362</v>
      </c>
      <c r="L480" s="12" t="s">
        <v>111</v>
      </c>
      <c r="M480" s="50" t="s">
        <v>40</v>
      </c>
      <c r="N480" s="15" t="s">
        <v>2336</v>
      </c>
      <c r="O480" s="15" t="s">
        <v>2337</v>
      </c>
      <c r="P480" s="18"/>
      <c r="Q480" s="22"/>
      <c r="R480" s="18"/>
      <c r="S480" s="18"/>
      <c r="T480" s="18"/>
      <c r="U480" s="18"/>
      <c r="V480" s="18"/>
      <c r="W480" s="18"/>
      <c r="X480" s="22"/>
      <c r="Y480" s="20" t="s">
        <v>43</v>
      </c>
      <c r="Z480" s="21" t="s">
        <v>2363</v>
      </c>
      <c r="AA480" s="22" t="str">
        <f t="shared" si="1"/>
        <v>M3-NyO-27a-A-5</v>
      </c>
      <c r="AB480" s="20" t="s">
        <v>45</v>
      </c>
      <c r="AC480" s="9"/>
      <c r="AD480" s="42"/>
      <c r="AE480" s="42"/>
    </row>
    <row r="481" ht="112.5" customHeight="1">
      <c r="A481" s="9" t="s">
        <v>2364</v>
      </c>
      <c r="B481" s="78" t="s">
        <v>2365</v>
      </c>
      <c r="C481" s="9" t="s">
        <v>33</v>
      </c>
      <c r="D481" s="10" t="s">
        <v>34</v>
      </c>
      <c r="E481" s="11"/>
      <c r="F481" s="13" t="s">
        <v>2366</v>
      </c>
      <c r="G481" s="13"/>
      <c r="H481" s="12"/>
      <c r="I481" s="11"/>
      <c r="J481" s="11" t="s">
        <v>307</v>
      </c>
      <c r="K481" s="12" t="s">
        <v>2367</v>
      </c>
      <c r="L481" s="13" t="s">
        <v>2368</v>
      </c>
      <c r="M481" s="14" t="s">
        <v>40</v>
      </c>
      <c r="N481" s="12" t="s">
        <v>2369</v>
      </c>
      <c r="O481" s="12" t="s">
        <v>2370</v>
      </c>
      <c r="P481" s="19" t="s">
        <v>2371</v>
      </c>
      <c r="Q481" s="22"/>
      <c r="R481" s="18"/>
      <c r="S481" s="18"/>
      <c r="T481" s="18"/>
      <c r="U481" s="18"/>
      <c r="V481" s="18"/>
      <c r="W481" s="18"/>
      <c r="X481" s="22"/>
      <c r="Y481" s="20" t="s">
        <v>43</v>
      </c>
      <c r="Z481" s="21" t="s">
        <v>2372</v>
      </c>
      <c r="AA481" s="22" t="str">
        <f t="shared" si="1"/>
        <v>M3-NyO-28a-I-1</v>
      </c>
      <c r="AB481" s="20" t="s">
        <v>45</v>
      </c>
      <c r="AC481" s="24"/>
      <c r="AD481" s="42"/>
      <c r="AE481" s="42"/>
    </row>
    <row r="482" ht="112.5" customHeight="1">
      <c r="A482" s="9" t="s">
        <v>2364</v>
      </c>
      <c r="B482" s="78" t="s">
        <v>2365</v>
      </c>
      <c r="C482" s="9" t="s">
        <v>48</v>
      </c>
      <c r="D482" s="10" t="s">
        <v>34</v>
      </c>
      <c r="E482" s="11"/>
      <c r="F482" s="13" t="s">
        <v>2373</v>
      </c>
      <c r="G482" s="13"/>
      <c r="H482" s="12"/>
      <c r="I482" s="11"/>
      <c r="J482" s="11" t="s">
        <v>90</v>
      </c>
      <c r="K482" s="12" t="s">
        <v>2374</v>
      </c>
      <c r="L482" s="13" t="s">
        <v>2375</v>
      </c>
      <c r="M482" s="14" t="s">
        <v>40</v>
      </c>
      <c r="N482" s="12" t="s">
        <v>2369</v>
      </c>
      <c r="O482" s="12" t="s">
        <v>2370</v>
      </c>
      <c r="P482" s="19" t="s">
        <v>2371</v>
      </c>
      <c r="Q482" s="22"/>
      <c r="R482" s="18"/>
      <c r="S482" s="18"/>
      <c r="T482" s="18"/>
      <c r="U482" s="18"/>
      <c r="V482" s="18"/>
      <c r="W482" s="18"/>
      <c r="X482" s="22"/>
      <c r="Y482" s="20" t="s">
        <v>43</v>
      </c>
      <c r="Z482" s="21" t="s">
        <v>2376</v>
      </c>
      <c r="AA482" s="22" t="str">
        <f t="shared" si="1"/>
        <v>M3-NyO-28a-E-1</v>
      </c>
      <c r="AB482" s="20" t="s">
        <v>45</v>
      </c>
      <c r="AC482" s="24"/>
      <c r="AD482" s="42"/>
      <c r="AE482" s="42"/>
    </row>
    <row r="483" ht="112.5" customHeight="1">
      <c r="A483" s="9" t="s">
        <v>2364</v>
      </c>
      <c r="B483" s="78" t="s">
        <v>2365</v>
      </c>
      <c r="C483" s="9" t="s">
        <v>66</v>
      </c>
      <c r="D483" s="10" t="s">
        <v>34</v>
      </c>
      <c r="E483" s="11"/>
      <c r="F483" s="13" t="s">
        <v>2377</v>
      </c>
      <c r="G483" s="13"/>
      <c r="H483" s="12"/>
      <c r="I483" s="11"/>
      <c r="J483" s="11" t="s">
        <v>90</v>
      </c>
      <c r="K483" s="12" t="s">
        <v>2378</v>
      </c>
      <c r="L483" s="13" t="s">
        <v>2375</v>
      </c>
      <c r="M483" s="14" t="s">
        <v>40</v>
      </c>
      <c r="N483" s="12" t="s">
        <v>2369</v>
      </c>
      <c r="O483" s="13" t="s">
        <v>2379</v>
      </c>
      <c r="P483" s="19" t="s">
        <v>2371</v>
      </c>
      <c r="Q483" s="22"/>
      <c r="R483" s="18"/>
      <c r="S483" s="18"/>
      <c r="T483" s="18"/>
      <c r="U483" s="18"/>
      <c r="V483" s="18"/>
      <c r="W483" s="18"/>
      <c r="X483" s="22"/>
      <c r="Y483" s="20" t="s">
        <v>43</v>
      </c>
      <c r="Z483" s="21" t="s">
        <v>2380</v>
      </c>
      <c r="AA483" s="22" t="str">
        <f t="shared" si="1"/>
        <v>M3-NyO-28a-A-1</v>
      </c>
      <c r="AB483" s="20" t="s">
        <v>45</v>
      </c>
      <c r="AC483" s="24"/>
      <c r="AD483" s="42"/>
      <c r="AE483" s="42"/>
    </row>
    <row r="484" ht="112.5" customHeight="1">
      <c r="A484" s="9" t="s">
        <v>2364</v>
      </c>
      <c r="B484" s="78" t="s">
        <v>2365</v>
      </c>
      <c r="C484" s="9" t="s">
        <v>66</v>
      </c>
      <c r="D484" s="10" t="s">
        <v>34</v>
      </c>
      <c r="E484" s="11"/>
      <c r="F484" s="13" t="s">
        <v>2381</v>
      </c>
      <c r="G484" s="13"/>
      <c r="H484" s="12" t="s">
        <v>2382</v>
      </c>
      <c r="I484" s="11"/>
      <c r="J484" s="11" t="s">
        <v>90</v>
      </c>
      <c r="K484" s="12" t="s">
        <v>2383</v>
      </c>
      <c r="L484" s="13" t="s">
        <v>2375</v>
      </c>
      <c r="M484" s="14" t="s">
        <v>40</v>
      </c>
      <c r="N484" s="12" t="s">
        <v>2369</v>
      </c>
      <c r="O484" s="13" t="s">
        <v>2384</v>
      </c>
      <c r="P484" s="19" t="s">
        <v>2371</v>
      </c>
      <c r="Q484" s="22"/>
      <c r="R484" s="18"/>
      <c r="S484" s="18"/>
      <c r="T484" s="18"/>
      <c r="U484" s="18"/>
      <c r="V484" s="18"/>
      <c r="W484" s="18"/>
      <c r="X484" s="22"/>
      <c r="Y484" s="20" t="s">
        <v>43</v>
      </c>
      <c r="Z484" s="21" t="s">
        <v>2385</v>
      </c>
      <c r="AA484" s="22" t="str">
        <f t="shared" si="1"/>
        <v>M3-NyO-28a-A-2</v>
      </c>
      <c r="AB484" s="20" t="s">
        <v>45</v>
      </c>
      <c r="AC484" s="24"/>
      <c r="AD484" s="42"/>
      <c r="AE484" s="42"/>
    </row>
    <row r="485" ht="112.5" customHeight="1">
      <c r="A485" s="9" t="s">
        <v>2364</v>
      </c>
      <c r="B485" s="78" t="s">
        <v>2365</v>
      </c>
      <c r="C485" s="9" t="s">
        <v>66</v>
      </c>
      <c r="D485" s="10" t="s">
        <v>34</v>
      </c>
      <c r="E485" s="11"/>
      <c r="F485" s="13" t="s">
        <v>2386</v>
      </c>
      <c r="G485" s="13"/>
      <c r="H485" s="12" t="s">
        <v>2387</v>
      </c>
      <c r="I485" s="11"/>
      <c r="J485" s="11" t="s">
        <v>90</v>
      </c>
      <c r="K485" s="12" t="s">
        <v>2388</v>
      </c>
      <c r="L485" s="13" t="s">
        <v>2375</v>
      </c>
      <c r="M485" s="14" t="s">
        <v>40</v>
      </c>
      <c r="N485" s="12" t="s">
        <v>2369</v>
      </c>
      <c r="O485" s="13" t="s">
        <v>2389</v>
      </c>
      <c r="P485" s="19" t="s">
        <v>2371</v>
      </c>
      <c r="Q485" s="22"/>
      <c r="R485" s="18"/>
      <c r="S485" s="18"/>
      <c r="T485" s="18"/>
      <c r="U485" s="18"/>
      <c r="V485" s="18"/>
      <c r="W485" s="18"/>
      <c r="X485" s="22"/>
      <c r="Y485" s="20" t="s">
        <v>43</v>
      </c>
      <c r="Z485" s="21" t="s">
        <v>2390</v>
      </c>
      <c r="AA485" s="22" t="str">
        <f t="shared" si="1"/>
        <v>M3-NyO-28a-A-3</v>
      </c>
      <c r="AB485" s="20" t="s">
        <v>45</v>
      </c>
      <c r="AC485" s="24"/>
      <c r="AD485" s="42"/>
      <c r="AE485" s="42"/>
    </row>
    <row r="486" ht="112.5" customHeight="1">
      <c r="A486" s="9" t="s">
        <v>2364</v>
      </c>
      <c r="B486" s="78" t="s">
        <v>2365</v>
      </c>
      <c r="C486" s="9" t="s">
        <v>66</v>
      </c>
      <c r="D486" s="10" t="s">
        <v>34</v>
      </c>
      <c r="E486" s="11"/>
      <c r="F486" s="13" t="s">
        <v>2391</v>
      </c>
      <c r="G486" s="13"/>
      <c r="H486" s="12" t="s">
        <v>2392</v>
      </c>
      <c r="I486" s="11"/>
      <c r="J486" s="11" t="s">
        <v>90</v>
      </c>
      <c r="K486" s="12" t="s">
        <v>2393</v>
      </c>
      <c r="L486" s="13" t="s">
        <v>2375</v>
      </c>
      <c r="M486" s="14" t="s">
        <v>40</v>
      </c>
      <c r="N486" s="12" t="s">
        <v>2369</v>
      </c>
      <c r="O486" s="13" t="s">
        <v>2394</v>
      </c>
      <c r="P486" s="19" t="s">
        <v>2371</v>
      </c>
      <c r="Q486" s="22"/>
      <c r="R486" s="18"/>
      <c r="S486" s="18"/>
      <c r="T486" s="18"/>
      <c r="U486" s="18"/>
      <c r="V486" s="18"/>
      <c r="W486" s="18"/>
      <c r="X486" s="22"/>
      <c r="Y486" s="20" t="s">
        <v>43</v>
      </c>
      <c r="Z486" s="21" t="s">
        <v>2395</v>
      </c>
      <c r="AA486" s="22" t="str">
        <f t="shared" si="1"/>
        <v>M3-NyO-28a-A-4</v>
      </c>
      <c r="AB486" s="20" t="s">
        <v>45</v>
      </c>
      <c r="AC486" s="24"/>
      <c r="AD486" s="42"/>
      <c r="AE486" s="42"/>
    </row>
    <row r="487" ht="112.5" customHeight="1">
      <c r="A487" s="9" t="s">
        <v>2364</v>
      </c>
      <c r="B487" s="78" t="s">
        <v>2365</v>
      </c>
      <c r="C487" s="9" t="s">
        <v>66</v>
      </c>
      <c r="D487" s="10" t="s">
        <v>34</v>
      </c>
      <c r="E487" s="11"/>
      <c r="F487" s="12" t="s">
        <v>2396</v>
      </c>
      <c r="G487" s="12"/>
      <c r="H487" s="12" t="s">
        <v>2397</v>
      </c>
      <c r="I487" s="11"/>
      <c r="J487" s="11" t="s">
        <v>90</v>
      </c>
      <c r="K487" s="12" t="s">
        <v>2398</v>
      </c>
      <c r="L487" s="13" t="s">
        <v>2375</v>
      </c>
      <c r="M487" s="14" t="s">
        <v>40</v>
      </c>
      <c r="N487" s="12" t="s">
        <v>2369</v>
      </c>
      <c r="O487" s="13" t="s">
        <v>2399</v>
      </c>
      <c r="P487" s="19" t="s">
        <v>2371</v>
      </c>
      <c r="Q487" s="22"/>
      <c r="R487" s="18"/>
      <c r="S487" s="18"/>
      <c r="T487" s="18"/>
      <c r="U487" s="18"/>
      <c r="V487" s="18"/>
      <c r="W487" s="18"/>
      <c r="X487" s="22"/>
      <c r="Y487" s="20" t="s">
        <v>43</v>
      </c>
      <c r="Z487" s="21" t="s">
        <v>2400</v>
      </c>
      <c r="AA487" s="22" t="str">
        <f t="shared" si="1"/>
        <v>M3-NyO-28a-A-5</v>
      </c>
      <c r="AB487" s="20" t="s">
        <v>45</v>
      </c>
      <c r="AC487" s="24"/>
      <c r="AD487" s="42"/>
      <c r="AE487" s="42"/>
    </row>
    <row r="488" ht="112.5" customHeight="1">
      <c r="A488" s="9" t="s">
        <v>2401</v>
      </c>
      <c r="B488" s="78" t="s">
        <v>2402</v>
      </c>
      <c r="C488" s="9" t="s">
        <v>33</v>
      </c>
      <c r="D488" s="10" t="s">
        <v>34</v>
      </c>
      <c r="E488" s="11"/>
      <c r="F488" s="13" t="s">
        <v>2403</v>
      </c>
      <c r="G488" s="13"/>
      <c r="H488" s="12"/>
      <c r="I488" s="11"/>
      <c r="J488" s="11" t="s">
        <v>307</v>
      </c>
      <c r="K488" s="12" t="s">
        <v>2404</v>
      </c>
      <c r="L488" s="13" t="s">
        <v>2405</v>
      </c>
      <c r="M488" s="14" t="s">
        <v>40</v>
      </c>
      <c r="N488" s="12" t="s">
        <v>2406</v>
      </c>
      <c r="O488" s="13" t="s">
        <v>2407</v>
      </c>
      <c r="P488" s="13" t="s">
        <v>2408</v>
      </c>
      <c r="Q488" s="22"/>
      <c r="R488" s="18"/>
      <c r="S488" s="18"/>
      <c r="T488" s="18"/>
      <c r="U488" s="18"/>
      <c r="V488" s="18"/>
      <c r="W488" s="18"/>
      <c r="X488" s="22"/>
      <c r="Y488" s="20" t="s">
        <v>43</v>
      </c>
      <c r="Z488" s="21" t="s">
        <v>2409</v>
      </c>
      <c r="AA488" s="22" t="str">
        <f t="shared" si="1"/>
        <v>M3-NyO-28b-I-1</v>
      </c>
      <c r="AB488" s="20" t="s">
        <v>45</v>
      </c>
      <c r="AC488" s="24"/>
      <c r="AD488" s="42"/>
      <c r="AE488" s="42"/>
    </row>
    <row r="489" ht="112.5" customHeight="1">
      <c r="A489" s="9" t="s">
        <v>2401</v>
      </c>
      <c r="B489" s="78" t="s">
        <v>2402</v>
      </c>
      <c r="C489" s="9" t="s">
        <v>48</v>
      </c>
      <c r="D489" s="10" t="s">
        <v>34</v>
      </c>
      <c r="E489" s="11"/>
      <c r="F489" s="12" t="s">
        <v>2410</v>
      </c>
      <c r="G489" s="12"/>
      <c r="H489" s="12"/>
      <c r="I489" s="11"/>
      <c r="J489" s="11" t="s">
        <v>90</v>
      </c>
      <c r="K489" s="12" t="s">
        <v>2411</v>
      </c>
      <c r="L489" s="13" t="s">
        <v>2412</v>
      </c>
      <c r="M489" s="14" t="s">
        <v>40</v>
      </c>
      <c r="N489" s="12" t="s">
        <v>2406</v>
      </c>
      <c r="O489" s="13" t="s">
        <v>2407</v>
      </c>
      <c r="P489" s="13" t="s">
        <v>2408</v>
      </c>
      <c r="Q489" s="22"/>
      <c r="R489" s="18"/>
      <c r="S489" s="18"/>
      <c r="T489" s="18"/>
      <c r="U489" s="18"/>
      <c r="V489" s="18"/>
      <c r="W489" s="18"/>
      <c r="X489" s="22"/>
      <c r="Y489" s="20" t="s">
        <v>43</v>
      </c>
      <c r="Z489" s="21" t="s">
        <v>2413</v>
      </c>
      <c r="AA489" s="22" t="str">
        <f t="shared" si="1"/>
        <v>M3-NyO-28b-E-1</v>
      </c>
      <c r="AB489" s="20" t="s">
        <v>45</v>
      </c>
      <c r="AC489" s="24"/>
      <c r="AD489" s="42"/>
      <c r="AE489" s="42"/>
    </row>
    <row r="490" ht="112.5" customHeight="1">
      <c r="A490" s="9" t="s">
        <v>2401</v>
      </c>
      <c r="B490" s="78" t="s">
        <v>2402</v>
      </c>
      <c r="C490" s="9" t="s">
        <v>66</v>
      </c>
      <c r="D490" s="10" t="s">
        <v>34</v>
      </c>
      <c r="E490" s="11"/>
      <c r="F490" s="13" t="s">
        <v>2414</v>
      </c>
      <c r="G490" s="13"/>
      <c r="H490" s="12"/>
      <c r="I490" s="11"/>
      <c r="J490" s="11" t="s">
        <v>90</v>
      </c>
      <c r="K490" s="12" t="s">
        <v>2415</v>
      </c>
      <c r="L490" s="13" t="s">
        <v>2412</v>
      </c>
      <c r="M490" s="14" t="s">
        <v>40</v>
      </c>
      <c r="N490" s="12" t="s">
        <v>2406</v>
      </c>
      <c r="O490" s="13" t="s">
        <v>2416</v>
      </c>
      <c r="P490" s="13" t="s">
        <v>2408</v>
      </c>
      <c r="Q490" s="22"/>
      <c r="R490" s="8"/>
      <c r="S490" s="8"/>
      <c r="T490" s="18"/>
      <c r="U490" s="18"/>
      <c r="V490" s="8"/>
      <c r="W490" s="8"/>
      <c r="X490" s="22"/>
      <c r="Y490" s="20" t="s">
        <v>43</v>
      </c>
      <c r="Z490" s="21" t="s">
        <v>2417</v>
      </c>
      <c r="AA490" s="22" t="str">
        <f t="shared" si="1"/>
        <v>M3-NyO-28b-A-1</v>
      </c>
      <c r="AB490" s="20" t="s">
        <v>45</v>
      </c>
      <c r="AC490" s="24"/>
      <c r="AD490" s="42"/>
      <c r="AE490" s="42"/>
    </row>
    <row r="491" ht="112.5" customHeight="1">
      <c r="A491" s="9" t="s">
        <v>2401</v>
      </c>
      <c r="B491" s="78" t="s">
        <v>2402</v>
      </c>
      <c r="C491" s="9" t="s">
        <v>66</v>
      </c>
      <c r="D491" s="10" t="s">
        <v>34</v>
      </c>
      <c r="E491" s="11"/>
      <c r="F491" s="13" t="s">
        <v>2418</v>
      </c>
      <c r="G491" s="13"/>
      <c r="H491" s="12" t="s">
        <v>2419</v>
      </c>
      <c r="I491" s="11"/>
      <c r="J491" s="11" t="s">
        <v>90</v>
      </c>
      <c r="K491" s="12" t="s">
        <v>2420</v>
      </c>
      <c r="L491" s="13" t="s">
        <v>2412</v>
      </c>
      <c r="M491" s="14" t="s">
        <v>40</v>
      </c>
      <c r="N491" s="12" t="s">
        <v>2406</v>
      </c>
      <c r="O491" s="13" t="s">
        <v>2421</v>
      </c>
      <c r="P491" s="13" t="s">
        <v>2408</v>
      </c>
      <c r="Q491" s="22"/>
      <c r="R491" s="8"/>
      <c r="S491" s="8"/>
      <c r="T491" s="8"/>
      <c r="U491" s="8"/>
      <c r="V491" s="8"/>
      <c r="W491" s="18"/>
      <c r="X491" s="22"/>
      <c r="Y491" s="20" t="s">
        <v>43</v>
      </c>
      <c r="Z491" s="21" t="s">
        <v>2422</v>
      </c>
      <c r="AA491" s="22" t="str">
        <f t="shared" si="1"/>
        <v>M3-NyO-28b-A-2</v>
      </c>
      <c r="AB491" s="20" t="s">
        <v>45</v>
      </c>
      <c r="AC491" s="24"/>
      <c r="AD491" s="42"/>
      <c r="AE491" s="42"/>
    </row>
    <row r="492" ht="112.5" customHeight="1">
      <c r="A492" s="9" t="s">
        <v>2401</v>
      </c>
      <c r="B492" s="78" t="s">
        <v>2402</v>
      </c>
      <c r="C492" s="9" t="s">
        <v>66</v>
      </c>
      <c r="D492" s="10" t="s">
        <v>34</v>
      </c>
      <c r="E492" s="11"/>
      <c r="F492" s="13" t="s">
        <v>2423</v>
      </c>
      <c r="G492" s="13"/>
      <c r="H492" s="12" t="s">
        <v>2424</v>
      </c>
      <c r="I492" s="11"/>
      <c r="J492" s="11" t="s">
        <v>90</v>
      </c>
      <c r="K492" s="12" t="s">
        <v>2425</v>
      </c>
      <c r="L492" s="13" t="s">
        <v>2412</v>
      </c>
      <c r="M492" s="14" t="s">
        <v>40</v>
      </c>
      <c r="N492" s="12" t="s">
        <v>2406</v>
      </c>
      <c r="O492" s="13" t="s">
        <v>2426</v>
      </c>
      <c r="P492" s="13" t="s">
        <v>2408</v>
      </c>
      <c r="Q492" s="22"/>
      <c r="R492" s="8"/>
      <c r="S492" s="8"/>
      <c r="T492" s="8"/>
      <c r="U492" s="8"/>
      <c r="V492" s="8"/>
      <c r="W492" s="8"/>
      <c r="X492" s="22"/>
      <c r="Y492" s="20" t="s">
        <v>43</v>
      </c>
      <c r="Z492" s="21" t="s">
        <v>2427</v>
      </c>
      <c r="AA492" s="22" t="str">
        <f t="shared" si="1"/>
        <v>M3-NyO-28b-A-3</v>
      </c>
      <c r="AB492" s="20" t="s">
        <v>45</v>
      </c>
      <c r="AC492" s="24"/>
      <c r="AD492" s="42"/>
      <c r="AE492" s="42"/>
    </row>
    <row r="493" ht="112.5" customHeight="1">
      <c r="A493" s="9" t="s">
        <v>2401</v>
      </c>
      <c r="B493" s="78" t="s">
        <v>2402</v>
      </c>
      <c r="C493" s="9" t="s">
        <v>66</v>
      </c>
      <c r="D493" s="10" t="s">
        <v>34</v>
      </c>
      <c r="E493" s="11"/>
      <c r="F493" s="13" t="s">
        <v>2428</v>
      </c>
      <c r="G493" s="13"/>
      <c r="H493" s="12" t="s">
        <v>2429</v>
      </c>
      <c r="I493" s="11" t="s">
        <v>36</v>
      </c>
      <c r="J493" s="11" t="s">
        <v>90</v>
      </c>
      <c r="K493" s="12" t="s">
        <v>2430</v>
      </c>
      <c r="L493" s="13" t="s">
        <v>2412</v>
      </c>
      <c r="M493" s="14" t="s">
        <v>40</v>
      </c>
      <c r="N493" s="12" t="s">
        <v>2406</v>
      </c>
      <c r="O493" s="13" t="s">
        <v>2431</v>
      </c>
      <c r="P493" s="13" t="s">
        <v>2408</v>
      </c>
      <c r="Q493" s="22"/>
      <c r="R493" s="8"/>
      <c r="S493" s="8"/>
      <c r="T493" s="27"/>
      <c r="U493" s="8"/>
      <c r="V493" s="8"/>
      <c r="W493" s="8"/>
      <c r="X493" s="22"/>
      <c r="Y493" s="20" t="s">
        <v>43</v>
      </c>
      <c r="Z493" s="21" t="s">
        <v>2432</v>
      </c>
      <c r="AA493" s="22" t="str">
        <f t="shared" si="1"/>
        <v>M3-NyO-28b-A-4</v>
      </c>
      <c r="AB493" s="20" t="s">
        <v>45</v>
      </c>
      <c r="AC493" s="24"/>
      <c r="AD493" s="42"/>
      <c r="AE493" s="42"/>
    </row>
    <row r="494" ht="112.5" customHeight="1">
      <c r="A494" s="9" t="s">
        <v>2401</v>
      </c>
      <c r="B494" s="78" t="s">
        <v>2402</v>
      </c>
      <c r="C494" s="9" t="s">
        <v>66</v>
      </c>
      <c r="D494" s="10" t="s">
        <v>34</v>
      </c>
      <c r="E494" s="11"/>
      <c r="F494" s="13" t="s">
        <v>2433</v>
      </c>
      <c r="G494" s="13"/>
      <c r="H494" s="12" t="s">
        <v>2434</v>
      </c>
      <c r="I494" s="11" t="s">
        <v>36</v>
      </c>
      <c r="J494" s="11" t="s">
        <v>90</v>
      </c>
      <c r="K494" s="12" t="s">
        <v>2435</v>
      </c>
      <c r="L494" s="13" t="s">
        <v>2412</v>
      </c>
      <c r="M494" s="14" t="s">
        <v>40</v>
      </c>
      <c r="N494" s="12" t="s">
        <v>2406</v>
      </c>
      <c r="O494" s="13" t="s">
        <v>2436</v>
      </c>
      <c r="P494" s="13" t="s">
        <v>2408</v>
      </c>
      <c r="Q494" s="22"/>
      <c r="R494" s="8"/>
      <c r="S494" s="8"/>
      <c r="T494" s="27"/>
      <c r="U494" s="27"/>
      <c r="V494" s="27"/>
      <c r="W494" s="8"/>
      <c r="X494" s="22"/>
      <c r="Y494" s="20" t="s">
        <v>43</v>
      </c>
      <c r="Z494" s="21" t="s">
        <v>2437</v>
      </c>
      <c r="AA494" s="22" t="str">
        <f t="shared" si="1"/>
        <v>M3-NyO-28b-A-5</v>
      </c>
      <c r="AB494" s="20" t="s">
        <v>45</v>
      </c>
      <c r="AC494" s="24"/>
      <c r="AD494" s="42"/>
      <c r="AE494" s="42"/>
    </row>
    <row r="495" ht="112.5" customHeight="1">
      <c r="A495" s="9" t="s">
        <v>2438</v>
      </c>
      <c r="B495" s="78" t="s">
        <v>2439</v>
      </c>
      <c r="C495" s="9" t="s">
        <v>33</v>
      </c>
      <c r="D495" s="10" t="s">
        <v>34</v>
      </c>
      <c r="E495" s="11"/>
      <c r="F495" s="12" t="s">
        <v>2440</v>
      </c>
      <c r="G495" s="12"/>
      <c r="H495" s="12"/>
      <c r="I495" s="11"/>
      <c r="J495" s="11" t="s">
        <v>37</v>
      </c>
      <c r="K495" s="12" t="s">
        <v>2441</v>
      </c>
      <c r="L495" s="13" t="s">
        <v>1072</v>
      </c>
      <c r="M495" s="14" t="s">
        <v>40</v>
      </c>
      <c r="N495" s="43" t="s">
        <v>2442</v>
      </c>
      <c r="O495" s="13" t="s">
        <v>2443</v>
      </c>
      <c r="P495" s="72"/>
      <c r="Q495" s="22"/>
      <c r="R495" s="18"/>
      <c r="S495" s="18"/>
      <c r="T495" s="18"/>
      <c r="U495" s="18"/>
      <c r="V495" s="18"/>
      <c r="W495" s="18"/>
      <c r="X495" s="22"/>
      <c r="Y495" s="20" t="s">
        <v>43</v>
      </c>
      <c r="Z495" s="21" t="s">
        <v>2444</v>
      </c>
      <c r="AA495" s="22" t="str">
        <f t="shared" si="1"/>
        <v>M3-NyO-29a-I-1</v>
      </c>
      <c r="AB495" s="20" t="s">
        <v>45</v>
      </c>
      <c r="AC495" s="9"/>
      <c r="AD495" s="42"/>
      <c r="AE495" s="42"/>
    </row>
    <row r="496" ht="112.5" customHeight="1">
      <c r="A496" s="9" t="s">
        <v>2438</v>
      </c>
      <c r="B496" s="78" t="s">
        <v>2439</v>
      </c>
      <c r="C496" s="9" t="s">
        <v>48</v>
      </c>
      <c r="D496" s="10" t="s">
        <v>34</v>
      </c>
      <c r="E496" s="11"/>
      <c r="F496" s="12" t="s">
        <v>2445</v>
      </c>
      <c r="G496" s="12"/>
      <c r="H496" s="12"/>
      <c r="I496" s="11"/>
      <c r="J496" s="11" t="s">
        <v>90</v>
      </c>
      <c r="K496" s="44" t="s">
        <v>2446</v>
      </c>
      <c r="L496" s="12" t="s">
        <v>2447</v>
      </c>
      <c r="M496" s="14" t="s">
        <v>40</v>
      </c>
      <c r="N496" s="44" t="s">
        <v>2442</v>
      </c>
      <c r="O496" s="12" t="s">
        <v>2448</v>
      </c>
      <c r="P496" s="12" t="s">
        <v>2449</v>
      </c>
      <c r="Q496" s="22"/>
      <c r="R496" s="18"/>
      <c r="S496" s="18"/>
      <c r="T496" s="18"/>
      <c r="U496" s="18"/>
      <c r="V496" s="18"/>
      <c r="W496" s="18"/>
      <c r="X496" s="22"/>
      <c r="Y496" s="20" t="s">
        <v>43</v>
      </c>
      <c r="Z496" s="21" t="s">
        <v>2450</v>
      </c>
      <c r="AA496" s="22" t="str">
        <f t="shared" si="1"/>
        <v>M3-NyO-29a-E-1</v>
      </c>
      <c r="AB496" s="20" t="s">
        <v>45</v>
      </c>
      <c r="AC496" s="9"/>
      <c r="AD496" s="42"/>
      <c r="AE496" s="42"/>
    </row>
    <row r="497" ht="112.5" customHeight="1">
      <c r="A497" s="9" t="s">
        <v>2438</v>
      </c>
      <c r="B497" s="78" t="s">
        <v>2439</v>
      </c>
      <c r="C497" s="9" t="s">
        <v>66</v>
      </c>
      <c r="D497" s="10" t="s">
        <v>34</v>
      </c>
      <c r="E497" s="11"/>
      <c r="F497" s="23" t="s">
        <v>2451</v>
      </c>
      <c r="G497" s="23"/>
      <c r="H497" s="12"/>
      <c r="I497" s="11"/>
      <c r="J497" s="11" t="s">
        <v>90</v>
      </c>
      <c r="K497" s="12" t="s">
        <v>2452</v>
      </c>
      <c r="L497" s="13" t="s">
        <v>969</v>
      </c>
      <c r="M497" s="14" t="s">
        <v>40</v>
      </c>
      <c r="N497" s="43" t="s">
        <v>2442</v>
      </c>
      <c r="O497" s="13" t="s">
        <v>2453</v>
      </c>
      <c r="P497" s="13"/>
      <c r="Q497" s="22"/>
      <c r="R497" s="18"/>
      <c r="S497" s="18"/>
      <c r="T497" s="18"/>
      <c r="U497" s="18"/>
      <c r="V497" s="18"/>
      <c r="W497" s="18"/>
      <c r="X497" s="22"/>
      <c r="Y497" s="20" t="s">
        <v>43</v>
      </c>
      <c r="Z497" s="28" t="s">
        <v>2454</v>
      </c>
      <c r="AA497" s="22" t="str">
        <f t="shared" si="1"/>
        <v>M3-NyO-29a-A-1</v>
      </c>
      <c r="AB497" s="20" t="s">
        <v>45</v>
      </c>
      <c r="AC497" s="9"/>
      <c r="AD497" s="42"/>
      <c r="AE497" s="42"/>
    </row>
    <row r="498" ht="112.5" customHeight="1">
      <c r="A498" s="9" t="s">
        <v>2438</v>
      </c>
      <c r="B498" s="78" t="s">
        <v>2439</v>
      </c>
      <c r="C498" s="9" t="s">
        <v>66</v>
      </c>
      <c r="D498" s="10" t="s">
        <v>34</v>
      </c>
      <c r="E498" s="11"/>
      <c r="F498" s="13" t="s">
        <v>2455</v>
      </c>
      <c r="G498" s="13"/>
      <c r="H498" s="12" t="s">
        <v>2456</v>
      </c>
      <c r="I498" s="11" t="s">
        <v>36</v>
      </c>
      <c r="J498" s="11" t="s">
        <v>90</v>
      </c>
      <c r="K498" s="12" t="s">
        <v>2457</v>
      </c>
      <c r="L498" s="13" t="s">
        <v>969</v>
      </c>
      <c r="M498" s="14" t="s">
        <v>40</v>
      </c>
      <c r="N498" s="43" t="s">
        <v>2442</v>
      </c>
      <c r="O498" s="13" t="s">
        <v>2458</v>
      </c>
      <c r="P498" s="13"/>
      <c r="Q498" s="22"/>
      <c r="R498" s="18"/>
      <c r="S498" s="18"/>
      <c r="T498" s="18"/>
      <c r="U498" s="18"/>
      <c r="V498" s="18"/>
      <c r="W498" s="18"/>
      <c r="X498" s="22"/>
      <c r="Y498" s="20" t="s">
        <v>43</v>
      </c>
      <c r="Z498" s="28" t="s">
        <v>2459</v>
      </c>
      <c r="AA498" s="22" t="str">
        <f t="shared" si="1"/>
        <v>M3-NyO-29a-A-2</v>
      </c>
      <c r="AB498" s="20" t="s">
        <v>45</v>
      </c>
      <c r="AC498" s="9"/>
      <c r="AD498" s="42"/>
      <c r="AE498" s="42"/>
    </row>
    <row r="499" ht="112.5" customHeight="1">
      <c r="A499" s="9" t="s">
        <v>2438</v>
      </c>
      <c r="B499" s="78" t="s">
        <v>2439</v>
      </c>
      <c r="C499" s="9" t="s">
        <v>66</v>
      </c>
      <c r="D499" s="10" t="s">
        <v>34</v>
      </c>
      <c r="E499" s="11"/>
      <c r="F499" s="13" t="s">
        <v>2460</v>
      </c>
      <c r="G499" s="13"/>
      <c r="H499" s="12" t="s">
        <v>2461</v>
      </c>
      <c r="I499" s="11" t="s">
        <v>36</v>
      </c>
      <c r="J499" s="11" t="s">
        <v>90</v>
      </c>
      <c r="K499" s="12" t="s">
        <v>2462</v>
      </c>
      <c r="L499" s="13" t="s">
        <v>969</v>
      </c>
      <c r="M499" s="14" t="s">
        <v>40</v>
      </c>
      <c r="N499" s="43" t="s">
        <v>2442</v>
      </c>
      <c r="O499" s="13" t="s">
        <v>2463</v>
      </c>
      <c r="P499" s="13"/>
      <c r="Q499" s="22"/>
      <c r="R499" s="18"/>
      <c r="S499" s="18"/>
      <c r="T499" s="18"/>
      <c r="U499" s="18"/>
      <c r="V499" s="18"/>
      <c r="W499" s="18"/>
      <c r="X499" s="22"/>
      <c r="Y499" s="20" t="s">
        <v>43</v>
      </c>
      <c r="Z499" s="21" t="s">
        <v>2464</v>
      </c>
      <c r="AA499" s="22" t="str">
        <f t="shared" si="1"/>
        <v>M3-NyO-29a-A-3</v>
      </c>
      <c r="AB499" s="20" t="s">
        <v>45</v>
      </c>
      <c r="AC499" s="9"/>
      <c r="AD499" s="42"/>
      <c r="AE499" s="42"/>
    </row>
    <row r="500" ht="112.5" customHeight="1">
      <c r="A500" s="9" t="s">
        <v>2438</v>
      </c>
      <c r="B500" s="78" t="s">
        <v>2439</v>
      </c>
      <c r="C500" s="9" t="s">
        <v>66</v>
      </c>
      <c r="D500" s="10" t="s">
        <v>34</v>
      </c>
      <c r="E500" s="11"/>
      <c r="F500" s="13" t="s">
        <v>2465</v>
      </c>
      <c r="G500" s="13"/>
      <c r="H500" s="12" t="s">
        <v>2466</v>
      </c>
      <c r="I500" s="11" t="s">
        <v>36</v>
      </c>
      <c r="J500" s="11" t="s">
        <v>90</v>
      </c>
      <c r="K500" s="12" t="s">
        <v>2467</v>
      </c>
      <c r="L500" s="13" t="s">
        <v>969</v>
      </c>
      <c r="M500" s="14" t="s">
        <v>40</v>
      </c>
      <c r="N500" s="43" t="s">
        <v>2442</v>
      </c>
      <c r="O500" s="13" t="s">
        <v>2453</v>
      </c>
      <c r="P500" s="13"/>
      <c r="Q500" s="22"/>
      <c r="R500" s="18"/>
      <c r="S500" s="18"/>
      <c r="T500" s="18"/>
      <c r="U500" s="18"/>
      <c r="V500" s="18"/>
      <c r="W500" s="18"/>
      <c r="X500" s="22"/>
      <c r="Y500" s="20" t="s">
        <v>43</v>
      </c>
      <c r="Z500" s="28" t="s">
        <v>2468</v>
      </c>
      <c r="AA500" s="22" t="str">
        <f t="shared" si="1"/>
        <v>M3-NyO-29a-A-4</v>
      </c>
      <c r="AB500" s="20" t="s">
        <v>45</v>
      </c>
      <c r="AC500" s="9"/>
      <c r="AD500" s="42"/>
      <c r="AE500" s="42"/>
    </row>
    <row r="501" ht="112.5" customHeight="1">
      <c r="A501" s="9" t="s">
        <v>2438</v>
      </c>
      <c r="B501" s="78" t="s">
        <v>2439</v>
      </c>
      <c r="C501" s="9" t="s">
        <v>66</v>
      </c>
      <c r="D501" s="10" t="s">
        <v>34</v>
      </c>
      <c r="E501" s="11"/>
      <c r="F501" s="13" t="s">
        <v>2469</v>
      </c>
      <c r="G501" s="13"/>
      <c r="H501" s="12" t="s">
        <v>2470</v>
      </c>
      <c r="I501" s="11" t="s">
        <v>36</v>
      </c>
      <c r="J501" s="11" t="s">
        <v>90</v>
      </c>
      <c r="K501" s="12" t="s">
        <v>2471</v>
      </c>
      <c r="L501" s="13" t="s">
        <v>969</v>
      </c>
      <c r="M501" s="14" t="s">
        <v>40</v>
      </c>
      <c r="N501" s="43" t="s">
        <v>2442</v>
      </c>
      <c r="O501" s="13" t="s">
        <v>2472</v>
      </c>
      <c r="P501" s="13"/>
      <c r="Q501" s="22"/>
      <c r="R501" s="18"/>
      <c r="S501" s="18"/>
      <c r="T501" s="18"/>
      <c r="U501" s="18"/>
      <c r="V501" s="18"/>
      <c r="W501" s="18"/>
      <c r="X501" s="22"/>
      <c r="Y501" s="20" t="s">
        <v>43</v>
      </c>
      <c r="Z501" s="28" t="s">
        <v>2473</v>
      </c>
      <c r="AA501" s="22" t="str">
        <f t="shared" si="1"/>
        <v>M3-NyO-29a-A-5</v>
      </c>
      <c r="AB501" s="20" t="s">
        <v>45</v>
      </c>
      <c r="AC501" s="9"/>
      <c r="AD501" s="42"/>
      <c r="AE501" s="42"/>
    </row>
    <row r="502" ht="112.5" customHeight="1">
      <c r="A502" s="9" t="s">
        <v>2474</v>
      </c>
      <c r="B502" s="78" t="s">
        <v>2475</v>
      </c>
      <c r="C502" s="9" t="s">
        <v>33</v>
      </c>
      <c r="D502" s="10" t="s">
        <v>34</v>
      </c>
      <c r="E502" s="11"/>
      <c r="F502" s="23" t="s">
        <v>2476</v>
      </c>
      <c r="G502" s="23"/>
      <c r="H502" s="25" t="s">
        <v>2477</v>
      </c>
      <c r="I502" s="24" t="s">
        <v>36</v>
      </c>
      <c r="J502" s="24" t="s">
        <v>307</v>
      </c>
      <c r="K502" s="25" t="s">
        <v>111</v>
      </c>
      <c r="L502" s="25" t="s">
        <v>111</v>
      </c>
      <c r="M502" s="24" t="s">
        <v>40</v>
      </c>
      <c r="N502" s="23" t="s">
        <v>2478</v>
      </c>
      <c r="O502" s="23" t="s">
        <v>2479</v>
      </c>
      <c r="P502" s="18"/>
      <c r="Q502" s="22"/>
      <c r="R502" s="18"/>
      <c r="S502" s="18"/>
      <c r="T502" s="18"/>
      <c r="U502" s="18"/>
      <c r="V502" s="18"/>
      <c r="W502" s="18"/>
      <c r="X502" s="22"/>
      <c r="Y502" s="20" t="s">
        <v>2480</v>
      </c>
      <c r="Z502" s="21" t="s">
        <v>2481</v>
      </c>
      <c r="AA502" s="22" t="str">
        <f t="shared" si="1"/>
        <v>M3-MyM-1a-I-1</v>
      </c>
      <c r="AB502" s="20" t="s">
        <v>45</v>
      </c>
      <c r="AC502" s="9"/>
      <c r="AD502" s="9" t="s">
        <v>46</v>
      </c>
      <c r="AE502" s="9"/>
    </row>
    <row r="503" ht="112.5" customHeight="1">
      <c r="A503" s="9" t="s">
        <v>2474</v>
      </c>
      <c r="B503" s="78" t="s">
        <v>2475</v>
      </c>
      <c r="C503" s="9" t="s">
        <v>33</v>
      </c>
      <c r="D503" s="10" t="s">
        <v>34</v>
      </c>
      <c r="E503" s="11"/>
      <c r="F503" s="23" t="s">
        <v>2482</v>
      </c>
      <c r="G503" s="23"/>
      <c r="H503" s="38"/>
      <c r="I503" s="24" t="s">
        <v>36</v>
      </c>
      <c r="J503" s="24" t="s">
        <v>307</v>
      </c>
      <c r="K503" s="25" t="s">
        <v>111</v>
      </c>
      <c r="L503" s="25" t="s">
        <v>111</v>
      </c>
      <c r="M503" s="24" t="s">
        <v>40</v>
      </c>
      <c r="N503" s="23" t="s">
        <v>2478</v>
      </c>
      <c r="O503" s="23" t="s">
        <v>2479</v>
      </c>
      <c r="P503" s="18"/>
      <c r="Q503" s="22"/>
      <c r="R503" s="18"/>
      <c r="S503" s="18"/>
      <c r="T503" s="18"/>
      <c r="U503" s="18"/>
      <c r="V503" s="18"/>
      <c r="W503" s="18"/>
      <c r="X503" s="22"/>
      <c r="Y503" s="20" t="s">
        <v>2480</v>
      </c>
      <c r="Z503" s="21" t="s">
        <v>2483</v>
      </c>
      <c r="AA503" s="22" t="str">
        <f t="shared" si="1"/>
        <v>M3-MyM-1a-I-2</v>
      </c>
      <c r="AB503" s="20" t="s">
        <v>45</v>
      </c>
      <c r="AC503" s="9"/>
      <c r="AD503" s="9" t="s">
        <v>46</v>
      </c>
      <c r="AE503" s="9"/>
    </row>
    <row r="504" ht="112.5" customHeight="1">
      <c r="A504" s="9" t="s">
        <v>2474</v>
      </c>
      <c r="B504" s="78" t="s">
        <v>2475</v>
      </c>
      <c r="C504" s="9" t="s">
        <v>33</v>
      </c>
      <c r="D504" s="10" t="s">
        <v>34</v>
      </c>
      <c r="E504" s="11"/>
      <c r="F504" s="23" t="s">
        <v>2484</v>
      </c>
      <c r="G504" s="23"/>
      <c r="H504" s="38"/>
      <c r="I504" s="24" t="s">
        <v>36</v>
      </c>
      <c r="J504" s="9" t="s">
        <v>307</v>
      </c>
      <c r="K504" s="25" t="s">
        <v>111</v>
      </c>
      <c r="L504" s="25" t="s">
        <v>111</v>
      </c>
      <c r="M504" s="24" t="s">
        <v>40</v>
      </c>
      <c r="N504" s="23" t="s">
        <v>2478</v>
      </c>
      <c r="O504" s="23" t="s">
        <v>2479</v>
      </c>
      <c r="P504" s="18"/>
      <c r="Q504" s="22"/>
      <c r="R504" s="18"/>
      <c r="S504" s="18"/>
      <c r="T504" s="18"/>
      <c r="U504" s="18"/>
      <c r="V504" s="18"/>
      <c r="W504" s="18"/>
      <c r="X504" s="22"/>
      <c r="Y504" s="20" t="s">
        <v>2480</v>
      </c>
      <c r="Z504" s="21" t="s">
        <v>2485</v>
      </c>
      <c r="AA504" s="22" t="str">
        <f t="shared" si="1"/>
        <v>M3-MyM-1a-I-3</v>
      </c>
      <c r="AB504" s="20" t="s">
        <v>45</v>
      </c>
      <c r="AC504" s="9"/>
      <c r="AD504" s="9" t="s">
        <v>46</v>
      </c>
      <c r="AE504" s="9"/>
    </row>
    <row r="505" ht="112.5" customHeight="1">
      <c r="A505" s="9" t="s">
        <v>2474</v>
      </c>
      <c r="B505" s="78" t="s">
        <v>2475</v>
      </c>
      <c r="C505" s="9" t="s">
        <v>48</v>
      </c>
      <c r="D505" s="10" t="s">
        <v>34</v>
      </c>
      <c r="E505" s="11"/>
      <c r="F505" s="25" t="s">
        <v>2486</v>
      </c>
      <c r="G505" s="25"/>
      <c r="H505" s="25" t="s">
        <v>2487</v>
      </c>
      <c r="I505" s="24" t="s">
        <v>36</v>
      </c>
      <c r="J505" s="9" t="s">
        <v>50</v>
      </c>
      <c r="K505" s="25" t="s">
        <v>111</v>
      </c>
      <c r="L505" s="25" t="s">
        <v>2488</v>
      </c>
      <c r="M505" s="24" t="s">
        <v>40</v>
      </c>
      <c r="N505" s="23" t="s">
        <v>2478</v>
      </c>
      <c r="O505" s="23" t="s">
        <v>2479</v>
      </c>
      <c r="P505" s="18"/>
      <c r="Q505" s="22"/>
      <c r="R505" s="18"/>
      <c r="S505" s="18"/>
      <c r="T505" s="18"/>
      <c r="U505" s="18"/>
      <c r="V505" s="18"/>
      <c r="W505" s="18"/>
      <c r="X505" s="22"/>
      <c r="Y505" s="20" t="s">
        <v>2480</v>
      </c>
      <c r="Z505" s="28" t="s">
        <v>2489</v>
      </c>
      <c r="AA505" s="22" t="str">
        <f t="shared" si="1"/>
        <v>M3-MyM-1a-E-1</v>
      </c>
      <c r="AB505" s="20" t="s">
        <v>45</v>
      </c>
      <c r="AC505" s="9"/>
      <c r="AD505" s="9" t="s">
        <v>46</v>
      </c>
      <c r="AE505" s="9"/>
    </row>
    <row r="506" ht="112.5" customHeight="1">
      <c r="A506" s="9" t="s">
        <v>2474</v>
      </c>
      <c r="B506" s="78" t="s">
        <v>2475</v>
      </c>
      <c r="C506" s="9" t="s">
        <v>48</v>
      </c>
      <c r="D506" s="10" t="s">
        <v>34</v>
      </c>
      <c r="E506" s="11"/>
      <c r="F506" s="23" t="s">
        <v>2490</v>
      </c>
      <c r="G506" s="23"/>
      <c r="H506" s="25" t="s">
        <v>2487</v>
      </c>
      <c r="I506" s="24" t="s">
        <v>36</v>
      </c>
      <c r="J506" s="9" t="s">
        <v>50</v>
      </c>
      <c r="K506" s="25" t="s">
        <v>111</v>
      </c>
      <c r="L506" s="25" t="s">
        <v>2491</v>
      </c>
      <c r="M506" s="24" t="s">
        <v>40</v>
      </c>
      <c r="N506" s="23" t="s">
        <v>2478</v>
      </c>
      <c r="O506" s="23" t="s">
        <v>2479</v>
      </c>
      <c r="P506" s="18"/>
      <c r="Q506" s="22"/>
      <c r="R506" s="18"/>
      <c r="S506" s="18"/>
      <c r="T506" s="18"/>
      <c r="U506" s="18"/>
      <c r="V506" s="18"/>
      <c r="W506" s="18"/>
      <c r="X506" s="22"/>
      <c r="Y506" s="20" t="s">
        <v>2480</v>
      </c>
      <c r="Z506" s="28" t="s">
        <v>2492</v>
      </c>
      <c r="AA506" s="22" t="str">
        <f t="shared" si="1"/>
        <v>M3-MyM-1a-E-2</v>
      </c>
      <c r="AB506" s="20" t="s">
        <v>45</v>
      </c>
      <c r="AC506" s="9"/>
      <c r="AD506" s="9" t="s">
        <v>46</v>
      </c>
      <c r="AE506" s="9"/>
    </row>
    <row r="507" ht="112.5" customHeight="1">
      <c r="A507" s="9" t="s">
        <v>2474</v>
      </c>
      <c r="B507" s="78" t="s">
        <v>2475</v>
      </c>
      <c r="C507" s="9" t="s">
        <v>48</v>
      </c>
      <c r="D507" s="10" t="s">
        <v>34</v>
      </c>
      <c r="E507" s="11"/>
      <c r="F507" s="23" t="s">
        <v>2493</v>
      </c>
      <c r="G507" s="23"/>
      <c r="H507" s="25" t="s">
        <v>2487</v>
      </c>
      <c r="I507" s="24" t="s">
        <v>36</v>
      </c>
      <c r="J507" s="9" t="s">
        <v>50</v>
      </c>
      <c r="K507" s="25" t="s">
        <v>111</v>
      </c>
      <c r="L507" s="25" t="s">
        <v>2494</v>
      </c>
      <c r="M507" s="24" t="s">
        <v>40</v>
      </c>
      <c r="N507" s="23" t="s">
        <v>2478</v>
      </c>
      <c r="O507" s="23" t="s">
        <v>2479</v>
      </c>
      <c r="P507" s="18"/>
      <c r="Q507" s="22"/>
      <c r="R507" s="18"/>
      <c r="S507" s="18"/>
      <c r="T507" s="18"/>
      <c r="U507" s="18"/>
      <c r="V507" s="18"/>
      <c r="W507" s="18"/>
      <c r="X507" s="22"/>
      <c r="Y507" s="20" t="s">
        <v>2480</v>
      </c>
      <c r="Z507" s="28" t="s">
        <v>2495</v>
      </c>
      <c r="AA507" s="22" t="str">
        <f t="shared" si="1"/>
        <v>M3-MyM-1a-E-3</v>
      </c>
      <c r="AB507" s="20" t="s">
        <v>45</v>
      </c>
      <c r="AC507" s="9"/>
      <c r="AD507" s="9" t="s">
        <v>46</v>
      </c>
      <c r="AE507" s="9"/>
    </row>
    <row r="508" ht="112.5" customHeight="1">
      <c r="A508" s="9" t="s">
        <v>2474</v>
      </c>
      <c r="B508" s="78" t="s">
        <v>2475</v>
      </c>
      <c r="C508" s="9" t="s">
        <v>48</v>
      </c>
      <c r="D508" s="10" t="s">
        <v>34</v>
      </c>
      <c r="E508" s="11"/>
      <c r="F508" s="23" t="s">
        <v>2496</v>
      </c>
      <c r="G508" s="23"/>
      <c r="H508" s="25" t="s">
        <v>2487</v>
      </c>
      <c r="I508" s="24" t="s">
        <v>36</v>
      </c>
      <c r="J508" s="9" t="s">
        <v>50</v>
      </c>
      <c r="K508" s="25" t="s">
        <v>111</v>
      </c>
      <c r="L508" s="25" t="s">
        <v>2497</v>
      </c>
      <c r="M508" s="24" t="s">
        <v>40</v>
      </c>
      <c r="N508" s="23" t="s">
        <v>2478</v>
      </c>
      <c r="O508" s="23" t="s">
        <v>2479</v>
      </c>
      <c r="P508" s="18"/>
      <c r="Q508" s="22"/>
      <c r="R508" s="18"/>
      <c r="S508" s="18"/>
      <c r="T508" s="18"/>
      <c r="U508" s="18"/>
      <c r="V508" s="18"/>
      <c r="W508" s="18"/>
      <c r="X508" s="22"/>
      <c r="Y508" s="20" t="s">
        <v>2480</v>
      </c>
      <c r="Z508" s="28" t="s">
        <v>2498</v>
      </c>
      <c r="AA508" s="22" t="str">
        <f t="shared" si="1"/>
        <v>M3-MyM-1a-E-4</v>
      </c>
      <c r="AB508" s="20" t="s">
        <v>45</v>
      </c>
      <c r="AC508" s="9"/>
      <c r="AD508" s="9" t="s">
        <v>46</v>
      </c>
      <c r="AE508" s="9"/>
    </row>
    <row r="509" ht="112.5" customHeight="1">
      <c r="A509" s="9" t="s">
        <v>2499</v>
      </c>
      <c r="B509" s="78" t="s">
        <v>2500</v>
      </c>
      <c r="C509" s="9" t="s">
        <v>33</v>
      </c>
      <c r="D509" s="10" t="s">
        <v>34</v>
      </c>
      <c r="E509" s="11"/>
      <c r="F509" s="13" t="s">
        <v>2501</v>
      </c>
      <c r="G509" s="13"/>
      <c r="H509" s="12"/>
      <c r="I509" s="11" t="s">
        <v>36</v>
      </c>
      <c r="J509" s="11" t="s">
        <v>1577</v>
      </c>
      <c r="K509" s="13" t="s">
        <v>2502</v>
      </c>
      <c r="L509" s="13" t="s">
        <v>2503</v>
      </c>
      <c r="M509" s="11" t="s">
        <v>40</v>
      </c>
      <c r="N509" s="8" t="s">
        <v>2504</v>
      </c>
      <c r="O509" s="8" t="s">
        <v>2505</v>
      </c>
      <c r="P509" s="8" t="s">
        <v>2506</v>
      </c>
      <c r="Q509" s="22"/>
      <c r="R509" s="18"/>
      <c r="S509" s="18"/>
      <c r="T509" s="18"/>
      <c r="U509" s="18"/>
      <c r="V509" s="18"/>
      <c r="W509" s="18"/>
      <c r="X509" s="22"/>
      <c r="Y509" s="20" t="s">
        <v>2480</v>
      </c>
      <c r="Z509" s="21" t="s">
        <v>2507</v>
      </c>
      <c r="AA509" s="22" t="str">
        <f t="shared" si="1"/>
        <v>M3-MyM-1b-I-1</v>
      </c>
      <c r="AB509" s="20" t="s">
        <v>45</v>
      </c>
      <c r="AC509" s="9"/>
      <c r="AD509" s="9" t="s">
        <v>46</v>
      </c>
      <c r="AE509" s="9"/>
    </row>
    <row r="510" ht="112.5" customHeight="1">
      <c r="A510" s="24" t="s">
        <v>2499</v>
      </c>
      <c r="B510" s="25" t="s">
        <v>2500</v>
      </c>
      <c r="C510" s="24" t="s">
        <v>33</v>
      </c>
      <c r="D510" s="10" t="s">
        <v>34</v>
      </c>
      <c r="E510" s="11"/>
      <c r="F510" s="13" t="s">
        <v>2508</v>
      </c>
      <c r="G510" s="13"/>
      <c r="H510" s="12"/>
      <c r="I510" s="11" t="s">
        <v>36</v>
      </c>
      <c r="J510" s="11" t="s">
        <v>1577</v>
      </c>
      <c r="K510" s="13" t="s">
        <v>2509</v>
      </c>
      <c r="L510" s="13" t="s">
        <v>2510</v>
      </c>
      <c r="M510" s="11" t="s">
        <v>40</v>
      </c>
      <c r="N510" s="8" t="s">
        <v>2504</v>
      </c>
      <c r="O510" s="8" t="s">
        <v>2511</v>
      </c>
      <c r="P510" s="18"/>
      <c r="Q510" s="22"/>
      <c r="R510" s="8"/>
      <c r="S510" s="8"/>
      <c r="T510" s="8"/>
      <c r="U510" s="8"/>
      <c r="V510" s="8"/>
      <c r="W510" s="8"/>
      <c r="X510" s="22"/>
      <c r="Y510" s="20" t="s">
        <v>2480</v>
      </c>
      <c r="Z510" s="21" t="s">
        <v>2512</v>
      </c>
      <c r="AA510" s="22" t="str">
        <f t="shared" si="1"/>
        <v>M3-MyM-1b-I-2</v>
      </c>
      <c r="AB510" s="20" t="s">
        <v>45</v>
      </c>
      <c r="AC510" s="9"/>
      <c r="AD510" s="9" t="s">
        <v>46</v>
      </c>
      <c r="AE510" s="9"/>
    </row>
    <row r="511" ht="112.5" customHeight="1">
      <c r="A511" s="24" t="s">
        <v>2499</v>
      </c>
      <c r="B511" s="25" t="s">
        <v>2500</v>
      </c>
      <c r="C511" s="24" t="s">
        <v>33</v>
      </c>
      <c r="D511" s="10" t="s">
        <v>34</v>
      </c>
      <c r="E511" s="11"/>
      <c r="F511" s="13" t="s">
        <v>2513</v>
      </c>
      <c r="G511" s="13"/>
      <c r="H511" s="84"/>
      <c r="I511" s="11" t="s">
        <v>36</v>
      </c>
      <c r="J511" s="11" t="s">
        <v>1577</v>
      </c>
      <c r="K511" s="13" t="s">
        <v>2514</v>
      </c>
      <c r="L511" s="13" t="s">
        <v>2515</v>
      </c>
      <c r="M511" s="11" t="s">
        <v>40</v>
      </c>
      <c r="N511" s="8" t="s">
        <v>2504</v>
      </c>
      <c r="O511" s="8" t="s">
        <v>2516</v>
      </c>
      <c r="P511" s="18"/>
      <c r="Q511" s="22"/>
      <c r="R511" s="8"/>
      <c r="S511" s="8"/>
      <c r="T511" s="8"/>
      <c r="U511" s="8"/>
      <c r="V511" s="8"/>
      <c r="W511" s="8"/>
      <c r="X511" s="22"/>
      <c r="Y511" s="20" t="s">
        <v>2480</v>
      </c>
      <c r="Z511" s="21" t="s">
        <v>2517</v>
      </c>
      <c r="AA511" s="22" t="str">
        <f t="shared" si="1"/>
        <v>M3-MyM-1b-I-3</v>
      </c>
      <c r="AB511" s="20" t="s">
        <v>45</v>
      </c>
      <c r="AC511" s="9"/>
      <c r="AD511" s="9" t="s">
        <v>46</v>
      </c>
      <c r="AE511" s="9"/>
    </row>
    <row r="512" ht="112.5" customHeight="1">
      <c r="A512" s="9" t="s">
        <v>2499</v>
      </c>
      <c r="B512" s="78" t="s">
        <v>2500</v>
      </c>
      <c r="C512" s="9" t="s">
        <v>48</v>
      </c>
      <c r="D512" s="10" t="s">
        <v>34</v>
      </c>
      <c r="E512" s="11"/>
      <c r="F512" s="13" t="s">
        <v>2518</v>
      </c>
      <c r="G512" s="13"/>
      <c r="H512" s="12"/>
      <c r="I512" s="11" t="s">
        <v>36</v>
      </c>
      <c r="J512" s="11" t="s">
        <v>90</v>
      </c>
      <c r="K512" s="13" t="s">
        <v>2519</v>
      </c>
      <c r="L512" s="13" t="s">
        <v>1332</v>
      </c>
      <c r="M512" s="11" t="s">
        <v>40</v>
      </c>
      <c r="N512" s="8" t="s">
        <v>2504</v>
      </c>
      <c r="O512" s="8" t="s">
        <v>2504</v>
      </c>
      <c r="P512" s="18"/>
      <c r="Q512" s="22"/>
      <c r="R512" s="8"/>
      <c r="S512" s="8"/>
      <c r="T512" s="8"/>
      <c r="U512" s="8"/>
      <c r="V512" s="8"/>
      <c r="W512" s="8"/>
      <c r="X512" s="22"/>
      <c r="Y512" s="20" t="s">
        <v>2480</v>
      </c>
      <c r="Z512" s="21" t="s">
        <v>2520</v>
      </c>
      <c r="AA512" s="22" t="str">
        <f t="shared" si="1"/>
        <v>M3-MyM-1b-E-1</v>
      </c>
      <c r="AB512" s="20" t="s">
        <v>45</v>
      </c>
      <c r="AC512" s="9"/>
      <c r="AD512" s="9" t="s">
        <v>46</v>
      </c>
      <c r="AE512" s="9"/>
    </row>
    <row r="513" ht="112.5" customHeight="1">
      <c r="A513" s="24" t="s">
        <v>2499</v>
      </c>
      <c r="B513" s="25" t="s">
        <v>2500</v>
      </c>
      <c r="C513" s="24" t="s">
        <v>48</v>
      </c>
      <c r="D513" s="10" t="s">
        <v>34</v>
      </c>
      <c r="E513" s="11"/>
      <c r="F513" s="13" t="s">
        <v>2521</v>
      </c>
      <c r="G513" s="13"/>
      <c r="H513" s="12"/>
      <c r="I513" s="11" t="s">
        <v>36</v>
      </c>
      <c r="J513" s="11" t="s">
        <v>90</v>
      </c>
      <c r="K513" s="13" t="s">
        <v>2519</v>
      </c>
      <c r="L513" s="13" t="s">
        <v>1327</v>
      </c>
      <c r="M513" s="11" t="s">
        <v>40</v>
      </c>
      <c r="N513" s="8" t="s">
        <v>2504</v>
      </c>
      <c r="O513" s="8" t="s">
        <v>2504</v>
      </c>
      <c r="P513" s="18"/>
      <c r="Q513" s="22"/>
      <c r="R513" s="8"/>
      <c r="S513" s="8"/>
      <c r="T513" s="8"/>
      <c r="U513" s="8"/>
      <c r="V513" s="8"/>
      <c r="W513" s="8"/>
      <c r="X513" s="22"/>
      <c r="Y513" s="20" t="s">
        <v>2480</v>
      </c>
      <c r="Z513" s="21" t="s">
        <v>2522</v>
      </c>
      <c r="AA513" s="22" t="str">
        <f t="shared" si="1"/>
        <v>M3-MyM-1b-E-2</v>
      </c>
      <c r="AB513" s="20" t="s">
        <v>45</v>
      </c>
      <c r="AC513" s="9"/>
      <c r="AD513" s="9" t="s">
        <v>46</v>
      </c>
      <c r="AE513" s="9"/>
    </row>
    <row r="514" ht="112.5" customHeight="1">
      <c r="A514" s="24" t="s">
        <v>2499</v>
      </c>
      <c r="B514" s="25" t="s">
        <v>2500</v>
      </c>
      <c r="C514" s="24" t="s">
        <v>48</v>
      </c>
      <c r="D514" s="10" t="s">
        <v>34</v>
      </c>
      <c r="E514" s="11"/>
      <c r="F514" s="13" t="s">
        <v>2523</v>
      </c>
      <c r="G514" s="13"/>
      <c r="H514" s="12"/>
      <c r="I514" s="11" t="s">
        <v>36</v>
      </c>
      <c r="J514" s="11" t="s">
        <v>90</v>
      </c>
      <c r="K514" s="13" t="s">
        <v>2519</v>
      </c>
      <c r="L514" s="13" t="s">
        <v>1322</v>
      </c>
      <c r="M514" s="11" t="s">
        <v>40</v>
      </c>
      <c r="N514" s="8" t="s">
        <v>2504</v>
      </c>
      <c r="O514" s="8" t="s">
        <v>2504</v>
      </c>
      <c r="P514" s="18"/>
      <c r="Q514" s="22"/>
      <c r="R514" s="8"/>
      <c r="S514" s="8"/>
      <c r="T514" s="8"/>
      <c r="U514" s="8"/>
      <c r="V514" s="8"/>
      <c r="W514" s="8"/>
      <c r="X514" s="22"/>
      <c r="Y514" s="20" t="s">
        <v>2480</v>
      </c>
      <c r="Z514" s="21" t="s">
        <v>2524</v>
      </c>
      <c r="AA514" s="22" t="str">
        <f t="shared" si="1"/>
        <v>M3-MyM-1b-E-3</v>
      </c>
      <c r="AB514" s="20" t="s">
        <v>45</v>
      </c>
      <c r="AC514" s="9"/>
      <c r="AD514" s="9" t="s">
        <v>46</v>
      </c>
      <c r="AE514" s="9"/>
    </row>
    <row r="515" ht="112.5" customHeight="1">
      <c r="A515" s="9" t="s">
        <v>2499</v>
      </c>
      <c r="B515" s="78" t="s">
        <v>2500</v>
      </c>
      <c r="C515" s="9" t="s">
        <v>66</v>
      </c>
      <c r="D515" s="10" t="s">
        <v>34</v>
      </c>
      <c r="E515" s="11"/>
      <c r="F515" s="13" t="s">
        <v>2525</v>
      </c>
      <c r="G515" s="13"/>
      <c r="H515" s="12"/>
      <c r="I515" s="11" t="s">
        <v>36</v>
      </c>
      <c r="J515" s="11" t="s">
        <v>90</v>
      </c>
      <c r="K515" s="12" t="s">
        <v>2526</v>
      </c>
      <c r="L515" s="12" t="s">
        <v>2527</v>
      </c>
      <c r="M515" s="11" t="s">
        <v>320</v>
      </c>
      <c r="N515" s="12"/>
      <c r="O515" s="12"/>
      <c r="P515" s="19"/>
      <c r="Q515" s="19"/>
      <c r="R515" s="23"/>
      <c r="S515" s="23" t="s">
        <v>2528</v>
      </c>
      <c r="T515" s="23" t="s">
        <v>2529</v>
      </c>
      <c r="U515" s="23" t="s">
        <v>2530</v>
      </c>
      <c r="V515" s="25" t="s">
        <v>2531</v>
      </c>
      <c r="W515" s="8"/>
      <c r="X515" s="22"/>
      <c r="Y515" s="20" t="s">
        <v>2480</v>
      </c>
      <c r="Z515" s="21" t="s">
        <v>2532</v>
      </c>
      <c r="AA515" s="22" t="str">
        <f t="shared" si="1"/>
        <v>M3-MyM-1b-A-1</v>
      </c>
      <c r="AB515" s="20" t="s">
        <v>45</v>
      </c>
      <c r="AC515" s="9"/>
      <c r="AD515" s="9" t="s">
        <v>46</v>
      </c>
      <c r="AE515" s="9"/>
    </row>
    <row r="516" ht="112.5" customHeight="1">
      <c r="A516" s="9" t="s">
        <v>2499</v>
      </c>
      <c r="B516" s="78" t="s">
        <v>2500</v>
      </c>
      <c r="C516" s="9" t="s">
        <v>66</v>
      </c>
      <c r="D516" s="10" t="s">
        <v>34</v>
      </c>
      <c r="E516" s="11"/>
      <c r="F516" s="13" t="s">
        <v>2533</v>
      </c>
      <c r="G516" s="13"/>
      <c r="H516" s="12"/>
      <c r="I516" s="11" t="s">
        <v>535</v>
      </c>
      <c r="J516" s="11" t="s">
        <v>90</v>
      </c>
      <c r="K516" s="12" t="s">
        <v>2534</v>
      </c>
      <c r="L516" s="13" t="s">
        <v>1332</v>
      </c>
      <c r="M516" s="11" t="s">
        <v>320</v>
      </c>
      <c r="N516" s="8"/>
      <c r="O516" s="27"/>
      <c r="P516" s="18"/>
      <c r="Q516" s="22"/>
      <c r="R516" s="23"/>
      <c r="S516" s="23" t="s">
        <v>2535</v>
      </c>
      <c r="T516" s="23" t="s">
        <v>2536</v>
      </c>
      <c r="U516" s="23" t="s">
        <v>2537</v>
      </c>
      <c r="V516" s="23" t="s">
        <v>2538</v>
      </c>
      <c r="W516" s="85"/>
      <c r="X516" s="22"/>
      <c r="Y516" s="20" t="s">
        <v>2480</v>
      </c>
      <c r="Z516" s="21" t="s">
        <v>2539</v>
      </c>
      <c r="AA516" s="22" t="str">
        <f t="shared" si="1"/>
        <v>M3-MyM-1b-A-2</v>
      </c>
      <c r="AB516" s="20" t="s">
        <v>45</v>
      </c>
      <c r="AC516" s="9"/>
      <c r="AD516" s="9" t="s">
        <v>46</v>
      </c>
      <c r="AE516" s="9"/>
    </row>
    <row r="517" ht="112.5" customHeight="1">
      <c r="A517" s="9" t="s">
        <v>2499</v>
      </c>
      <c r="B517" s="78" t="s">
        <v>2500</v>
      </c>
      <c r="C517" s="9" t="s">
        <v>66</v>
      </c>
      <c r="D517" s="10" t="s">
        <v>34</v>
      </c>
      <c r="E517" s="11"/>
      <c r="F517" s="13" t="s">
        <v>2540</v>
      </c>
      <c r="G517" s="13"/>
      <c r="H517" s="12" t="s">
        <v>2541</v>
      </c>
      <c r="I517" s="11" t="s">
        <v>36</v>
      </c>
      <c r="J517" s="11" t="s">
        <v>90</v>
      </c>
      <c r="K517" s="12" t="s">
        <v>2542</v>
      </c>
      <c r="L517" s="13" t="s">
        <v>1332</v>
      </c>
      <c r="M517" s="11" t="s">
        <v>320</v>
      </c>
      <c r="N517" s="8"/>
      <c r="O517" s="18"/>
      <c r="P517" s="18"/>
      <c r="Q517" s="22"/>
      <c r="R517" s="23"/>
      <c r="S517" s="23" t="s">
        <v>2543</v>
      </c>
      <c r="T517" s="25" t="s">
        <v>2544</v>
      </c>
      <c r="U517" s="23" t="s">
        <v>2537</v>
      </c>
      <c r="V517" s="25" t="s">
        <v>2545</v>
      </c>
      <c r="W517" s="85"/>
      <c r="X517" s="19"/>
      <c r="Y517" s="20" t="s">
        <v>2480</v>
      </c>
      <c r="Z517" s="21" t="s">
        <v>2546</v>
      </c>
      <c r="AA517" s="22" t="str">
        <f t="shared" si="1"/>
        <v>M3-MyM-1b-A-3</v>
      </c>
      <c r="AB517" s="20" t="s">
        <v>45</v>
      </c>
      <c r="AC517" s="9"/>
      <c r="AD517" s="9" t="s">
        <v>46</v>
      </c>
      <c r="AE517" s="9"/>
    </row>
    <row r="518" ht="112.5" customHeight="1">
      <c r="A518" s="9" t="s">
        <v>2499</v>
      </c>
      <c r="B518" s="78" t="s">
        <v>2500</v>
      </c>
      <c r="C518" s="9" t="s">
        <v>66</v>
      </c>
      <c r="D518" s="10" t="s">
        <v>34</v>
      </c>
      <c r="E518" s="11"/>
      <c r="F518" s="13" t="s">
        <v>2547</v>
      </c>
      <c r="G518" s="13"/>
      <c r="H518" s="12" t="s">
        <v>2548</v>
      </c>
      <c r="I518" s="11" t="s">
        <v>36</v>
      </c>
      <c r="J518" s="11" t="s">
        <v>90</v>
      </c>
      <c r="K518" s="12" t="s">
        <v>2549</v>
      </c>
      <c r="L518" s="13" t="s">
        <v>1327</v>
      </c>
      <c r="M518" s="11" t="s">
        <v>320</v>
      </c>
      <c r="N518" s="8"/>
      <c r="O518" s="27"/>
      <c r="P518" s="18"/>
      <c r="Q518" s="22"/>
      <c r="R518" s="23"/>
      <c r="S518" s="23" t="s">
        <v>2550</v>
      </c>
      <c r="T518" s="23" t="s">
        <v>2551</v>
      </c>
      <c r="U518" s="23" t="s">
        <v>2552</v>
      </c>
      <c r="V518" s="25" t="s">
        <v>2553</v>
      </c>
      <c r="W518" s="85"/>
      <c r="X518" s="19"/>
      <c r="Y518" s="20" t="s">
        <v>2480</v>
      </c>
      <c r="Z518" s="21" t="s">
        <v>2554</v>
      </c>
      <c r="AA518" s="22" t="str">
        <f t="shared" si="1"/>
        <v>M3-MyM-1b-A-4</v>
      </c>
      <c r="AB518" s="20" t="s">
        <v>45</v>
      </c>
      <c r="AC518" s="9"/>
      <c r="AD518" s="9" t="s">
        <v>46</v>
      </c>
      <c r="AE518" s="9"/>
    </row>
    <row r="519" ht="112.5" customHeight="1">
      <c r="A519" s="9" t="s">
        <v>2499</v>
      </c>
      <c r="B519" s="78" t="s">
        <v>2500</v>
      </c>
      <c r="C519" s="9" t="s">
        <v>66</v>
      </c>
      <c r="D519" s="10" t="s">
        <v>34</v>
      </c>
      <c r="E519" s="11"/>
      <c r="F519" s="13" t="s">
        <v>2555</v>
      </c>
      <c r="G519" s="13"/>
      <c r="H519" s="12" t="s">
        <v>2556</v>
      </c>
      <c r="I519" s="11" t="s">
        <v>36</v>
      </c>
      <c r="J519" s="11" t="s">
        <v>90</v>
      </c>
      <c r="K519" s="12" t="s">
        <v>2557</v>
      </c>
      <c r="L519" s="13" t="s">
        <v>1327</v>
      </c>
      <c r="M519" s="11" t="s">
        <v>320</v>
      </c>
      <c r="N519" s="18"/>
      <c r="O519" s="18"/>
      <c r="P519" s="18"/>
      <c r="Q519" s="22"/>
      <c r="R519" s="23"/>
      <c r="S519" s="23" t="s">
        <v>2558</v>
      </c>
      <c r="T519" s="25" t="s">
        <v>2559</v>
      </c>
      <c r="U519" s="23" t="s">
        <v>2560</v>
      </c>
      <c r="V519" s="23" t="s">
        <v>2561</v>
      </c>
      <c r="W519" s="85"/>
      <c r="X519" s="19"/>
      <c r="Y519" s="20" t="s">
        <v>2480</v>
      </c>
      <c r="Z519" s="21" t="s">
        <v>2562</v>
      </c>
      <c r="AA519" s="22" t="str">
        <f t="shared" si="1"/>
        <v>M3-MyM-1b-A-5</v>
      </c>
      <c r="AB519" s="20" t="s">
        <v>45</v>
      </c>
      <c r="AC519" s="9"/>
      <c r="AD519" s="9" t="s">
        <v>46</v>
      </c>
      <c r="AE519" s="9"/>
    </row>
    <row r="520" ht="112.5" customHeight="1">
      <c r="A520" s="9" t="s">
        <v>2563</v>
      </c>
      <c r="B520" s="78" t="s">
        <v>2564</v>
      </c>
      <c r="C520" s="9" t="s">
        <v>33</v>
      </c>
      <c r="D520" s="10" t="s">
        <v>34</v>
      </c>
      <c r="E520" s="11"/>
      <c r="F520" s="12" t="s">
        <v>2565</v>
      </c>
      <c r="G520" s="12"/>
      <c r="H520" s="12"/>
      <c r="I520" s="11" t="s">
        <v>36</v>
      </c>
      <c r="J520" s="20" t="s">
        <v>619</v>
      </c>
      <c r="K520" s="43" t="s">
        <v>2566</v>
      </c>
      <c r="L520" s="12" t="s">
        <v>111</v>
      </c>
      <c r="M520" s="11" t="s">
        <v>40</v>
      </c>
      <c r="N520" s="8" t="s">
        <v>2567</v>
      </c>
      <c r="O520" s="8" t="s">
        <v>2568</v>
      </c>
      <c r="P520" s="18"/>
      <c r="Q520" s="22"/>
      <c r="R520" s="18"/>
      <c r="S520" s="18"/>
      <c r="T520" s="18"/>
      <c r="U520" s="18"/>
      <c r="V520" s="18"/>
      <c r="W520" s="18"/>
      <c r="X520" s="22"/>
      <c r="Y520" s="20" t="s">
        <v>2480</v>
      </c>
      <c r="Z520" s="21" t="s">
        <v>2569</v>
      </c>
      <c r="AA520" s="22" t="str">
        <f t="shared" si="1"/>
        <v>M3-MyM-1c-I-1</v>
      </c>
      <c r="AB520" s="20" t="s">
        <v>45</v>
      </c>
      <c r="AC520" s="9"/>
      <c r="AD520" s="9" t="s">
        <v>46</v>
      </c>
      <c r="AE520" s="9"/>
    </row>
    <row r="521" ht="112.5" customHeight="1">
      <c r="A521" s="9" t="s">
        <v>2563</v>
      </c>
      <c r="B521" s="78" t="s">
        <v>2564</v>
      </c>
      <c r="C521" s="9" t="s">
        <v>48</v>
      </c>
      <c r="D521" s="10" t="s">
        <v>34</v>
      </c>
      <c r="E521" s="11"/>
      <c r="F521" s="13" t="s">
        <v>2570</v>
      </c>
      <c r="G521" s="13"/>
      <c r="H521" s="12"/>
      <c r="I521" s="11" t="s">
        <v>36</v>
      </c>
      <c r="J521" s="11" t="s">
        <v>1951</v>
      </c>
      <c r="K521" s="13" t="s">
        <v>2571</v>
      </c>
      <c r="L521" s="12" t="s">
        <v>111</v>
      </c>
      <c r="M521" s="11" t="s">
        <v>40</v>
      </c>
      <c r="N521" s="8" t="s">
        <v>2567</v>
      </c>
      <c r="O521" s="8" t="s">
        <v>2568</v>
      </c>
      <c r="P521" s="18"/>
      <c r="Q521" s="17"/>
      <c r="R521" s="16"/>
      <c r="S521" s="16"/>
      <c r="T521" s="18"/>
      <c r="U521" s="18"/>
      <c r="V521" s="18"/>
      <c r="W521" s="18"/>
      <c r="X521" s="22"/>
      <c r="Y521" s="20" t="s">
        <v>2480</v>
      </c>
      <c r="Z521" s="21" t="s">
        <v>2572</v>
      </c>
      <c r="AA521" s="22" t="str">
        <f t="shared" si="1"/>
        <v>M3-MyM-1c-E-1</v>
      </c>
      <c r="AB521" s="20" t="s">
        <v>45</v>
      </c>
      <c r="AC521" s="9"/>
      <c r="AD521" s="9" t="s">
        <v>46</v>
      </c>
      <c r="AE521" s="9"/>
    </row>
    <row r="522" ht="112.5" customHeight="1">
      <c r="A522" s="9" t="s">
        <v>2563</v>
      </c>
      <c r="B522" s="78" t="s">
        <v>2564</v>
      </c>
      <c r="C522" s="9" t="s">
        <v>66</v>
      </c>
      <c r="D522" s="10" t="s">
        <v>34</v>
      </c>
      <c r="E522" s="11"/>
      <c r="F522" s="13" t="s">
        <v>2573</v>
      </c>
      <c r="G522" s="13"/>
      <c r="H522" s="19"/>
      <c r="I522" s="11" t="s">
        <v>36</v>
      </c>
      <c r="J522" s="11" t="s">
        <v>90</v>
      </c>
      <c r="K522" s="12" t="s">
        <v>2574</v>
      </c>
      <c r="L522" s="13" t="s">
        <v>2575</v>
      </c>
      <c r="M522" s="11" t="s">
        <v>40</v>
      </c>
      <c r="N522" s="8" t="s">
        <v>2567</v>
      </c>
      <c r="O522" s="8" t="s">
        <v>2568</v>
      </c>
      <c r="P522" s="18"/>
      <c r="Q522" s="22"/>
      <c r="R522" s="8"/>
      <c r="S522" s="8"/>
      <c r="T522" s="18"/>
      <c r="U522" s="18"/>
      <c r="V522" s="8"/>
      <c r="W522" s="8"/>
      <c r="X522" s="19"/>
      <c r="Y522" s="20" t="s">
        <v>2480</v>
      </c>
      <c r="Z522" s="21" t="s">
        <v>2576</v>
      </c>
      <c r="AA522" s="22" t="str">
        <f t="shared" si="1"/>
        <v>M3-MyM-1c-A-1</v>
      </c>
      <c r="AB522" s="20" t="s">
        <v>45</v>
      </c>
      <c r="AC522" s="9"/>
      <c r="AD522" s="9" t="s">
        <v>46</v>
      </c>
      <c r="AE522" s="9"/>
    </row>
    <row r="523" ht="112.5" customHeight="1">
      <c r="A523" s="9" t="s">
        <v>2563</v>
      </c>
      <c r="B523" s="78" t="s">
        <v>2564</v>
      </c>
      <c r="C523" s="9" t="s">
        <v>66</v>
      </c>
      <c r="D523" s="10" t="s">
        <v>34</v>
      </c>
      <c r="E523" s="11"/>
      <c r="F523" s="13" t="s">
        <v>2577</v>
      </c>
      <c r="G523" s="13"/>
      <c r="H523" s="19" t="s">
        <v>2578</v>
      </c>
      <c r="I523" s="11" t="s">
        <v>36</v>
      </c>
      <c r="J523" s="11" t="s">
        <v>1951</v>
      </c>
      <c r="K523" s="12" t="s">
        <v>2579</v>
      </c>
      <c r="L523" s="12" t="s">
        <v>111</v>
      </c>
      <c r="M523" s="11" t="s">
        <v>40</v>
      </c>
      <c r="N523" s="8" t="s">
        <v>2567</v>
      </c>
      <c r="O523" s="8" t="s">
        <v>2568</v>
      </c>
      <c r="P523" s="18"/>
      <c r="Q523" s="22"/>
      <c r="R523" s="8"/>
      <c r="S523" s="8"/>
      <c r="T523" s="8"/>
      <c r="U523" s="8"/>
      <c r="V523" s="8"/>
      <c r="W523" s="8"/>
      <c r="X523" s="19"/>
      <c r="Y523" s="20" t="s">
        <v>2480</v>
      </c>
      <c r="Z523" s="21" t="s">
        <v>2580</v>
      </c>
      <c r="AA523" s="22" t="str">
        <f t="shared" si="1"/>
        <v>M3-MyM-1c-A-2</v>
      </c>
      <c r="AB523" s="20" t="s">
        <v>45</v>
      </c>
      <c r="AC523" s="9"/>
      <c r="AD523" s="9" t="s">
        <v>46</v>
      </c>
      <c r="AE523" s="9"/>
    </row>
    <row r="524" ht="112.5" customHeight="1">
      <c r="A524" s="9" t="s">
        <v>2563</v>
      </c>
      <c r="B524" s="78" t="s">
        <v>2564</v>
      </c>
      <c r="C524" s="9" t="s">
        <v>66</v>
      </c>
      <c r="D524" s="10" t="s">
        <v>34</v>
      </c>
      <c r="E524" s="11"/>
      <c r="F524" s="13" t="s">
        <v>2581</v>
      </c>
      <c r="G524" s="13"/>
      <c r="H524" s="12"/>
      <c r="I524" s="11" t="s">
        <v>36</v>
      </c>
      <c r="J524" s="11" t="s">
        <v>90</v>
      </c>
      <c r="K524" s="13" t="s">
        <v>2582</v>
      </c>
      <c r="L524" s="13" t="s">
        <v>2575</v>
      </c>
      <c r="M524" s="11" t="s">
        <v>40</v>
      </c>
      <c r="N524" s="8" t="s">
        <v>2567</v>
      </c>
      <c r="O524" s="8" t="s">
        <v>2568</v>
      </c>
      <c r="P524" s="18"/>
      <c r="Q524" s="22"/>
      <c r="R524" s="18"/>
      <c r="S524" s="18"/>
      <c r="T524" s="8"/>
      <c r="U524" s="8"/>
      <c r="V524" s="8"/>
      <c r="W524" s="8"/>
      <c r="X524" s="19"/>
      <c r="Y524" s="20" t="s">
        <v>2480</v>
      </c>
      <c r="Z524" s="21" t="s">
        <v>2583</v>
      </c>
      <c r="AA524" s="22" t="str">
        <f t="shared" si="1"/>
        <v>M3-MyM-1c-A-3</v>
      </c>
      <c r="AB524" s="20" t="s">
        <v>45</v>
      </c>
      <c r="AC524" s="9"/>
      <c r="AD524" s="9" t="s">
        <v>46</v>
      </c>
      <c r="AE524" s="9"/>
    </row>
    <row r="525" ht="112.5" customHeight="1">
      <c r="A525" s="9" t="s">
        <v>2563</v>
      </c>
      <c r="B525" s="78" t="s">
        <v>2564</v>
      </c>
      <c r="C525" s="9" t="s">
        <v>66</v>
      </c>
      <c r="D525" s="10" t="s">
        <v>34</v>
      </c>
      <c r="E525" s="11"/>
      <c r="F525" s="13" t="s">
        <v>2584</v>
      </c>
      <c r="G525" s="13"/>
      <c r="H525" s="19" t="s">
        <v>2585</v>
      </c>
      <c r="I525" s="11" t="s">
        <v>36</v>
      </c>
      <c r="J525" s="11" t="s">
        <v>1951</v>
      </c>
      <c r="K525" s="12" t="s">
        <v>2586</v>
      </c>
      <c r="L525" s="44" t="s">
        <v>111</v>
      </c>
      <c r="M525" s="11" t="s">
        <v>40</v>
      </c>
      <c r="N525" s="8" t="s">
        <v>2567</v>
      </c>
      <c r="O525" s="8" t="s">
        <v>2568</v>
      </c>
      <c r="P525" s="18"/>
      <c r="Q525" s="22"/>
      <c r="R525" s="8"/>
      <c r="S525" s="8"/>
      <c r="T525" s="18"/>
      <c r="U525" s="8"/>
      <c r="V525" s="8"/>
      <c r="W525" s="8"/>
      <c r="X525" s="13"/>
      <c r="Y525" s="20" t="s">
        <v>2480</v>
      </c>
      <c r="Z525" s="21" t="s">
        <v>2587</v>
      </c>
      <c r="AA525" s="22" t="str">
        <f t="shared" si="1"/>
        <v>M3-MyM-1c-A-4</v>
      </c>
      <c r="AB525" s="20" t="s">
        <v>45</v>
      </c>
      <c r="AC525" s="9"/>
      <c r="AD525" s="9" t="s">
        <v>46</v>
      </c>
      <c r="AE525" s="9"/>
    </row>
    <row r="526" ht="112.5" customHeight="1">
      <c r="A526" s="9" t="s">
        <v>2563</v>
      </c>
      <c r="B526" s="78" t="s">
        <v>2588</v>
      </c>
      <c r="C526" s="9" t="s">
        <v>66</v>
      </c>
      <c r="D526" s="10" t="s">
        <v>34</v>
      </c>
      <c r="E526" s="11"/>
      <c r="F526" s="13" t="s">
        <v>2589</v>
      </c>
      <c r="G526" s="13"/>
      <c r="H526" s="12" t="s">
        <v>2590</v>
      </c>
      <c r="I526" s="11" t="s">
        <v>36</v>
      </c>
      <c r="J526" s="11" t="s">
        <v>1951</v>
      </c>
      <c r="K526" s="12" t="s">
        <v>2591</v>
      </c>
      <c r="L526" s="44" t="s">
        <v>111</v>
      </c>
      <c r="M526" s="11" t="s">
        <v>40</v>
      </c>
      <c r="N526" s="8" t="s">
        <v>2567</v>
      </c>
      <c r="O526" s="8" t="s">
        <v>2568</v>
      </c>
      <c r="P526" s="18"/>
      <c r="Q526" s="22"/>
      <c r="R526" s="27"/>
      <c r="S526" s="27"/>
      <c r="T526" s="18"/>
      <c r="U526" s="27"/>
      <c r="V526" s="27"/>
      <c r="W526" s="27"/>
      <c r="X526" s="12"/>
      <c r="Y526" s="20" t="s">
        <v>2480</v>
      </c>
      <c r="Z526" s="21" t="s">
        <v>2592</v>
      </c>
      <c r="AA526" s="22" t="str">
        <f t="shared" si="1"/>
        <v>M3-MyM-1c-A-5</v>
      </c>
      <c r="AB526" s="20" t="s">
        <v>45</v>
      </c>
      <c r="AC526" s="9"/>
      <c r="AD526" s="9" t="s">
        <v>46</v>
      </c>
      <c r="AE526" s="9"/>
    </row>
    <row r="527" ht="112.5" customHeight="1">
      <c r="A527" s="9" t="s">
        <v>2593</v>
      </c>
      <c r="B527" s="78" t="s">
        <v>2594</v>
      </c>
      <c r="C527" s="9" t="s">
        <v>33</v>
      </c>
      <c r="D527" s="9" t="s">
        <v>34</v>
      </c>
      <c r="E527" s="11"/>
      <c r="F527" s="13" t="s">
        <v>2595</v>
      </c>
      <c r="G527" s="13"/>
      <c r="H527" s="12" t="s">
        <v>2596</v>
      </c>
      <c r="I527" s="11" t="s">
        <v>36</v>
      </c>
      <c r="J527" s="22" t="s">
        <v>563</v>
      </c>
      <c r="K527" s="13" t="s">
        <v>2597</v>
      </c>
      <c r="L527" s="13" t="s">
        <v>2598</v>
      </c>
      <c r="M527" s="11" t="s">
        <v>40</v>
      </c>
      <c r="N527" s="27" t="s">
        <v>2599</v>
      </c>
      <c r="O527" s="27" t="s">
        <v>2600</v>
      </c>
      <c r="P527" s="18"/>
      <c r="Q527" s="22"/>
      <c r="R527" s="18"/>
      <c r="S527" s="18"/>
      <c r="T527" s="18"/>
      <c r="U527" s="18"/>
      <c r="V527" s="18"/>
      <c r="W527" s="18"/>
      <c r="X527" s="22"/>
      <c r="Y527" s="20" t="s">
        <v>2480</v>
      </c>
      <c r="Z527" s="21" t="s">
        <v>2601</v>
      </c>
      <c r="AA527" s="22" t="str">
        <f t="shared" si="1"/>
        <v>M3-MyM-2a-I-1</v>
      </c>
      <c r="AB527" s="20" t="s">
        <v>45</v>
      </c>
      <c r="AC527" s="24"/>
      <c r="AD527" s="9" t="s">
        <v>46</v>
      </c>
      <c r="AE527" s="9"/>
    </row>
    <row r="528" ht="112.5" customHeight="1">
      <c r="A528" s="9" t="s">
        <v>2593</v>
      </c>
      <c r="B528" s="78" t="s">
        <v>2594</v>
      </c>
      <c r="C528" s="9" t="s">
        <v>33</v>
      </c>
      <c r="D528" s="9" t="s">
        <v>34</v>
      </c>
      <c r="E528" s="11"/>
      <c r="F528" s="13" t="s">
        <v>2602</v>
      </c>
      <c r="G528" s="13"/>
      <c r="H528" s="12" t="s">
        <v>2596</v>
      </c>
      <c r="I528" s="11" t="s">
        <v>36</v>
      </c>
      <c r="J528" s="22" t="s">
        <v>563</v>
      </c>
      <c r="K528" s="13" t="s">
        <v>2603</v>
      </c>
      <c r="L528" s="13" t="s">
        <v>2604</v>
      </c>
      <c r="M528" s="11" t="s">
        <v>40</v>
      </c>
      <c r="N528" s="27" t="s">
        <v>2599</v>
      </c>
      <c r="O528" s="27" t="s">
        <v>2600</v>
      </c>
      <c r="P528" s="18"/>
      <c r="Q528" s="22"/>
      <c r="R528" s="18"/>
      <c r="S528" s="18"/>
      <c r="T528" s="18"/>
      <c r="U528" s="18"/>
      <c r="V528" s="18"/>
      <c r="W528" s="18"/>
      <c r="X528" s="22"/>
      <c r="Y528" s="20" t="s">
        <v>2480</v>
      </c>
      <c r="Z528" s="21" t="s">
        <v>2605</v>
      </c>
      <c r="AA528" s="22" t="str">
        <f t="shared" si="1"/>
        <v>M3-MyM-2a-I-2</v>
      </c>
      <c r="AB528" s="20" t="s">
        <v>45</v>
      </c>
      <c r="AC528" s="24"/>
      <c r="AD528" s="9" t="s">
        <v>46</v>
      </c>
      <c r="AE528" s="9"/>
    </row>
    <row r="529" ht="112.5" customHeight="1">
      <c r="A529" s="9" t="s">
        <v>2593</v>
      </c>
      <c r="B529" s="78" t="s">
        <v>2594</v>
      </c>
      <c r="C529" s="9" t="s">
        <v>48</v>
      </c>
      <c r="D529" s="9" t="s">
        <v>34</v>
      </c>
      <c r="E529" s="11"/>
      <c r="F529" s="13" t="s">
        <v>2606</v>
      </c>
      <c r="G529" s="13"/>
      <c r="H529" s="12" t="s">
        <v>2607</v>
      </c>
      <c r="I529" s="11" t="s">
        <v>36</v>
      </c>
      <c r="J529" s="20" t="s">
        <v>619</v>
      </c>
      <c r="K529" s="13" t="s">
        <v>2608</v>
      </c>
      <c r="L529" s="12" t="s">
        <v>111</v>
      </c>
      <c r="M529" s="11" t="s">
        <v>40</v>
      </c>
      <c r="N529" s="27" t="s">
        <v>2599</v>
      </c>
      <c r="O529" s="8" t="s">
        <v>2609</v>
      </c>
      <c r="P529" s="18"/>
      <c r="Q529" s="22"/>
      <c r="R529" s="8"/>
      <c r="S529" s="8"/>
      <c r="T529" s="8"/>
      <c r="U529" s="8"/>
      <c r="V529" s="8"/>
      <c r="W529" s="8"/>
      <c r="X529" s="19"/>
      <c r="Y529" s="20" t="s">
        <v>2480</v>
      </c>
      <c r="Z529" s="28" t="s">
        <v>2610</v>
      </c>
      <c r="AA529" s="22" t="str">
        <f t="shared" si="1"/>
        <v>M3-MyM-2a-E-1</v>
      </c>
      <c r="AB529" s="20" t="s">
        <v>45</v>
      </c>
      <c r="AC529" s="24"/>
      <c r="AD529" s="9" t="s">
        <v>46</v>
      </c>
      <c r="AE529" s="9"/>
    </row>
    <row r="530" ht="112.5" customHeight="1">
      <c r="A530" s="9" t="s">
        <v>2611</v>
      </c>
      <c r="B530" s="78" t="s">
        <v>2612</v>
      </c>
      <c r="C530" s="9" t="s">
        <v>33</v>
      </c>
      <c r="D530" s="10" t="s">
        <v>34</v>
      </c>
      <c r="E530" s="11"/>
      <c r="F530" s="13" t="s">
        <v>2613</v>
      </c>
      <c r="G530" s="13"/>
      <c r="H530" s="12"/>
      <c r="I530" s="11" t="s">
        <v>36</v>
      </c>
      <c r="J530" s="11" t="s">
        <v>1577</v>
      </c>
      <c r="K530" s="13" t="s">
        <v>2502</v>
      </c>
      <c r="L530" s="13" t="s">
        <v>2614</v>
      </c>
      <c r="M530" s="11" t="s">
        <v>40</v>
      </c>
      <c r="N530" s="13" t="s">
        <v>2615</v>
      </c>
      <c r="O530" s="13" t="s">
        <v>2616</v>
      </c>
      <c r="P530" s="18"/>
      <c r="Q530" s="22"/>
      <c r="R530" s="18"/>
      <c r="S530" s="18"/>
      <c r="T530" s="18"/>
      <c r="U530" s="18"/>
      <c r="V530" s="18"/>
      <c r="W530" s="18"/>
      <c r="X530" s="22"/>
      <c r="Y530" s="20" t="s">
        <v>2480</v>
      </c>
      <c r="Z530" s="21" t="s">
        <v>2617</v>
      </c>
      <c r="AA530" s="22" t="str">
        <f t="shared" si="1"/>
        <v>M3-MyM-2b-I-1</v>
      </c>
      <c r="AB530" s="20" t="s">
        <v>45</v>
      </c>
      <c r="AC530" s="9"/>
      <c r="AD530" s="9" t="s">
        <v>46</v>
      </c>
      <c r="AE530" s="9"/>
    </row>
    <row r="531" ht="112.5" customHeight="1">
      <c r="A531" s="9" t="s">
        <v>2611</v>
      </c>
      <c r="B531" s="78" t="s">
        <v>2612</v>
      </c>
      <c r="C531" s="9" t="s">
        <v>48</v>
      </c>
      <c r="D531" s="10" t="s">
        <v>34</v>
      </c>
      <c r="E531" s="11"/>
      <c r="F531" s="13" t="s">
        <v>2618</v>
      </c>
      <c r="G531" s="13"/>
      <c r="H531" s="12"/>
      <c r="I531" s="11" t="s">
        <v>36</v>
      </c>
      <c r="J531" s="11" t="s">
        <v>90</v>
      </c>
      <c r="K531" s="12" t="s">
        <v>2619</v>
      </c>
      <c r="L531" s="13" t="s">
        <v>2620</v>
      </c>
      <c r="M531" s="11" t="s">
        <v>40</v>
      </c>
      <c r="N531" s="13" t="s">
        <v>2615</v>
      </c>
      <c r="O531" s="13" t="s">
        <v>2621</v>
      </c>
      <c r="P531" s="18"/>
      <c r="Q531" s="22"/>
      <c r="R531" s="18"/>
      <c r="S531" s="18"/>
      <c r="T531" s="18"/>
      <c r="U531" s="18"/>
      <c r="V531" s="18"/>
      <c r="W531" s="18"/>
      <c r="X531" s="22"/>
      <c r="Y531" s="20" t="s">
        <v>2480</v>
      </c>
      <c r="Z531" s="21" t="s">
        <v>2622</v>
      </c>
      <c r="AA531" s="22" t="str">
        <f t="shared" si="1"/>
        <v>M3-MyM-2b-E-1</v>
      </c>
      <c r="AB531" s="20" t="s">
        <v>45</v>
      </c>
      <c r="AC531" s="9"/>
      <c r="AD531" s="9" t="s">
        <v>46</v>
      </c>
      <c r="AE531" s="9"/>
    </row>
    <row r="532" ht="112.5" customHeight="1">
      <c r="A532" s="9" t="s">
        <v>2611</v>
      </c>
      <c r="B532" s="78" t="s">
        <v>2612</v>
      </c>
      <c r="C532" s="9" t="s">
        <v>66</v>
      </c>
      <c r="D532" s="10" t="s">
        <v>34</v>
      </c>
      <c r="E532" s="11"/>
      <c r="F532" s="13" t="s">
        <v>2623</v>
      </c>
      <c r="G532" s="13"/>
      <c r="H532" s="12" t="s">
        <v>2624</v>
      </c>
      <c r="I532" s="11" t="s">
        <v>36</v>
      </c>
      <c r="J532" s="11" t="s">
        <v>90</v>
      </c>
      <c r="K532" s="12" t="s">
        <v>2625</v>
      </c>
      <c r="L532" s="13" t="s">
        <v>1327</v>
      </c>
      <c r="M532" s="11" t="s">
        <v>320</v>
      </c>
      <c r="N532" s="27"/>
      <c r="O532" s="27"/>
      <c r="P532" s="18"/>
      <c r="Q532" s="22"/>
      <c r="R532" s="23"/>
      <c r="S532" s="23" t="s">
        <v>2626</v>
      </c>
      <c r="T532" s="23" t="s">
        <v>2627</v>
      </c>
      <c r="U532" s="23" t="s">
        <v>2628</v>
      </c>
      <c r="V532" s="23" t="s">
        <v>2629</v>
      </c>
      <c r="W532" s="8"/>
      <c r="X532" s="22"/>
      <c r="Y532" s="20" t="s">
        <v>2480</v>
      </c>
      <c r="Z532" s="21" t="s">
        <v>2630</v>
      </c>
      <c r="AA532" s="22" t="str">
        <f t="shared" si="1"/>
        <v>M3-MyM-2b-A-1</v>
      </c>
      <c r="AB532" s="20" t="s">
        <v>45</v>
      </c>
      <c r="AC532" s="9"/>
      <c r="AD532" s="9" t="s">
        <v>46</v>
      </c>
      <c r="AE532" s="9"/>
    </row>
    <row r="533" ht="112.5" customHeight="1">
      <c r="A533" s="9" t="s">
        <v>2611</v>
      </c>
      <c r="B533" s="78" t="s">
        <v>2612</v>
      </c>
      <c r="C533" s="9" t="s">
        <v>66</v>
      </c>
      <c r="D533" s="10" t="s">
        <v>34</v>
      </c>
      <c r="E533" s="11"/>
      <c r="F533" s="13" t="s">
        <v>2631</v>
      </c>
      <c r="G533" s="13"/>
      <c r="H533" s="12" t="s">
        <v>2632</v>
      </c>
      <c r="I533" s="22" t="s">
        <v>36</v>
      </c>
      <c r="J533" s="11" t="s">
        <v>90</v>
      </c>
      <c r="K533" s="12" t="s">
        <v>2633</v>
      </c>
      <c r="L533" s="13" t="s">
        <v>1332</v>
      </c>
      <c r="M533" s="22" t="s">
        <v>320</v>
      </c>
      <c r="N533" s="18"/>
      <c r="O533" s="18"/>
      <c r="P533" s="18"/>
      <c r="Q533" s="22"/>
      <c r="R533" s="23"/>
      <c r="S533" s="23" t="s">
        <v>2634</v>
      </c>
      <c r="T533" s="23" t="s">
        <v>2635</v>
      </c>
      <c r="U533" s="23" t="s">
        <v>2636</v>
      </c>
      <c r="V533" s="25" t="s">
        <v>2637</v>
      </c>
      <c r="W533" s="8"/>
      <c r="X533" s="22"/>
      <c r="Y533" s="20" t="s">
        <v>2480</v>
      </c>
      <c r="Z533" s="21" t="s">
        <v>2638</v>
      </c>
      <c r="AA533" s="22" t="str">
        <f t="shared" si="1"/>
        <v>M3-MyM-2b-A-2</v>
      </c>
      <c r="AB533" s="20" t="s">
        <v>45</v>
      </c>
      <c r="AC533" s="9"/>
      <c r="AD533" s="9" t="s">
        <v>46</v>
      </c>
      <c r="AE533" s="9"/>
    </row>
    <row r="534" ht="112.5" customHeight="1">
      <c r="A534" s="9" t="s">
        <v>2611</v>
      </c>
      <c r="B534" s="78" t="s">
        <v>2612</v>
      </c>
      <c r="C534" s="9" t="s">
        <v>66</v>
      </c>
      <c r="D534" s="10" t="s">
        <v>34</v>
      </c>
      <c r="E534" s="11"/>
      <c r="F534" s="13" t="s">
        <v>2639</v>
      </c>
      <c r="G534" s="13"/>
      <c r="H534" s="12" t="s">
        <v>2640</v>
      </c>
      <c r="I534" s="22" t="s">
        <v>36</v>
      </c>
      <c r="J534" s="11" t="s">
        <v>90</v>
      </c>
      <c r="K534" s="13" t="s">
        <v>2641</v>
      </c>
      <c r="L534" s="13" t="s">
        <v>1327</v>
      </c>
      <c r="M534" s="22" t="s">
        <v>320</v>
      </c>
      <c r="N534" s="18"/>
      <c r="O534" s="18"/>
      <c r="P534" s="18"/>
      <c r="Q534" s="22"/>
      <c r="R534" s="23"/>
      <c r="S534" s="23" t="s">
        <v>2642</v>
      </c>
      <c r="T534" s="23" t="s">
        <v>2643</v>
      </c>
      <c r="U534" s="23" t="s">
        <v>2644</v>
      </c>
      <c r="V534" s="23" t="s">
        <v>2645</v>
      </c>
      <c r="W534" s="8"/>
      <c r="X534" s="22"/>
      <c r="Y534" s="20" t="s">
        <v>2480</v>
      </c>
      <c r="Z534" s="21" t="s">
        <v>2646</v>
      </c>
      <c r="AA534" s="22" t="str">
        <f t="shared" si="1"/>
        <v>M3-MyM-2b-A-3</v>
      </c>
      <c r="AB534" s="20" t="s">
        <v>45</v>
      </c>
      <c r="AC534" s="9"/>
      <c r="AD534" s="9" t="s">
        <v>46</v>
      </c>
      <c r="AE534" s="9"/>
    </row>
    <row r="535" ht="112.5" customHeight="1">
      <c r="A535" s="9" t="s">
        <v>2611</v>
      </c>
      <c r="B535" s="78" t="s">
        <v>2612</v>
      </c>
      <c r="C535" s="9" t="s">
        <v>66</v>
      </c>
      <c r="D535" s="10" t="s">
        <v>34</v>
      </c>
      <c r="E535" s="11"/>
      <c r="F535" s="13" t="s">
        <v>2647</v>
      </c>
      <c r="G535" s="13"/>
      <c r="H535" s="12" t="s">
        <v>2648</v>
      </c>
      <c r="I535" s="22" t="s">
        <v>36</v>
      </c>
      <c r="J535" s="11" t="s">
        <v>90</v>
      </c>
      <c r="K535" s="12" t="s">
        <v>2649</v>
      </c>
      <c r="L535" s="13" t="s">
        <v>1327</v>
      </c>
      <c r="M535" s="22" t="s">
        <v>320</v>
      </c>
      <c r="N535" s="19"/>
      <c r="O535" s="19"/>
      <c r="P535" s="19"/>
      <c r="Q535" s="19"/>
      <c r="R535" s="13"/>
      <c r="S535" s="13" t="s">
        <v>2650</v>
      </c>
      <c r="T535" s="13" t="s">
        <v>2651</v>
      </c>
      <c r="U535" s="13" t="s">
        <v>2652</v>
      </c>
      <c r="V535" s="13" t="s">
        <v>2653</v>
      </c>
      <c r="W535" s="19"/>
      <c r="X535" s="22"/>
      <c r="Y535" s="20" t="s">
        <v>2480</v>
      </c>
      <c r="Z535" s="21" t="s">
        <v>2654</v>
      </c>
      <c r="AA535" s="22" t="str">
        <f t="shared" si="1"/>
        <v>M3-MyM-2b-A-4</v>
      </c>
      <c r="AB535" s="20" t="s">
        <v>45</v>
      </c>
      <c r="AC535" s="9"/>
      <c r="AD535" s="9" t="s">
        <v>46</v>
      </c>
      <c r="AE535" s="9"/>
    </row>
    <row r="536" ht="112.5" customHeight="1">
      <c r="A536" s="9" t="s">
        <v>2611</v>
      </c>
      <c r="B536" s="78" t="s">
        <v>2612</v>
      </c>
      <c r="C536" s="9" t="s">
        <v>66</v>
      </c>
      <c r="D536" s="10" t="s">
        <v>34</v>
      </c>
      <c r="E536" s="11"/>
      <c r="F536" s="13" t="s">
        <v>2655</v>
      </c>
      <c r="G536" s="13"/>
      <c r="H536" s="12" t="s">
        <v>2656</v>
      </c>
      <c r="I536" s="22" t="s">
        <v>36</v>
      </c>
      <c r="J536" s="11" t="s">
        <v>90</v>
      </c>
      <c r="K536" s="13" t="s">
        <v>2641</v>
      </c>
      <c r="L536" s="13" t="s">
        <v>1327</v>
      </c>
      <c r="M536" s="22" t="s">
        <v>320</v>
      </c>
      <c r="N536" s="19"/>
      <c r="O536" s="19"/>
      <c r="P536" s="19"/>
      <c r="Q536" s="19"/>
      <c r="R536" s="23"/>
      <c r="S536" s="23" t="s">
        <v>2657</v>
      </c>
      <c r="T536" s="23" t="s">
        <v>2658</v>
      </c>
      <c r="U536" s="23" t="s">
        <v>2659</v>
      </c>
      <c r="V536" s="23" t="s">
        <v>2660</v>
      </c>
      <c r="W536" s="13"/>
      <c r="X536" s="22"/>
      <c r="Y536" s="20" t="s">
        <v>2480</v>
      </c>
      <c r="Z536" s="21" t="s">
        <v>2661</v>
      </c>
      <c r="AA536" s="22" t="str">
        <f t="shared" si="1"/>
        <v>M3-MyM-2b-A-5</v>
      </c>
      <c r="AB536" s="20" t="s">
        <v>45</v>
      </c>
      <c r="AC536" s="9"/>
      <c r="AD536" s="9" t="s">
        <v>46</v>
      </c>
      <c r="AE536" s="9"/>
    </row>
    <row r="537" ht="112.5" customHeight="1">
      <c r="A537" s="9" t="s">
        <v>2662</v>
      </c>
      <c r="B537" s="78" t="s">
        <v>2663</v>
      </c>
      <c r="C537" s="9" t="s">
        <v>33</v>
      </c>
      <c r="D537" s="10" t="s">
        <v>34</v>
      </c>
      <c r="E537" s="11"/>
      <c r="F537" s="13" t="s">
        <v>2664</v>
      </c>
      <c r="G537" s="13"/>
      <c r="H537" s="12"/>
      <c r="I537" s="11"/>
      <c r="J537" s="20" t="s">
        <v>619</v>
      </c>
      <c r="K537" s="43" t="s">
        <v>2665</v>
      </c>
      <c r="L537" s="12" t="s">
        <v>111</v>
      </c>
      <c r="M537" s="11" t="s">
        <v>40</v>
      </c>
      <c r="N537" s="8" t="s">
        <v>2567</v>
      </c>
      <c r="O537" s="8" t="s">
        <v>2666</v>
      </c>
      <c r="P537" s="18"/>
      <c r="Q537" s="22"/>
      <c r="R537" s="18"/>
      <c r="S537" s="18"/>
      <c r="T537" s="18"/>
      <c r="U537" s="18"/>
      <c r="V537" s="18"/>
      <c r="W537" s="18"/>
      <c r="X537" s="19"/>
      <c r="Y537" s="20" t="s">
        <v>2480</v>
      </c>
      <c r="Z537" s="28" t="s">
        <v>2667</v>
      </c>
      <c r="AA537" s="22" t="str">
        <f t="shared" si="1"/>
        <v>M3-MyM-2c-I-1</v>
      </c>
      <c r="AB537" s="20" t="s">
        <v>45</v>
      </c>
      <c r="AC537" s="9"/>
      <c r="AD537" s="9" t="s">
        <v>46</v>
      </c>
      <c r="AE537" s="9"/>
    </row>
    <row r="538" ht="112.5" customHeight="1">
      <c r="A538" s="9" t="s">
        <v>2662</v>
      </c>
      <c r="B538" s="78" t="s">
        <v>2663</v>
      </c>
      <c r="C538" s="9" t="s">
        <v>48</v>
      </c>
      <c r="D538" s="10" t="s">
        <v>34</v>
      </c>
      <c r="E538" s="11"/>
      <c r="F538" s="12" t="s">
        <v>2668</v>
      </c>
      <c r="G538" s="12"/>
      <c r="H538" s="12" t="s">
        <v>2669</v>
      </c>
      <c r="I538" s="11" t="s">
        <v>36</v>
      </c>
      <c r="J538" s="11" t="s">
        <v>1951</v>
      </c>
      <c r="K538" s="13" t="s">
        <v>2670</v>
      </c>
      <c r="L538" s="12" t="s">
        <v>111</v>
      </c>
      <c r="M538" s="11" t="s">
        <v>40</v>
      </c>
      <c r="N538" s="13" t="s">
        <v>2671</v>
      </c>
      <c r="O538" s="13" t="s">
        <v>2567</v>
      </c>
      <c r="P538" s="18"/>
      <c r="Q538" s="22"/>
      <c r="R538" s="18"/>
      <c r="S538" s="18"/>
      <c r="T538" s="18"/>
      <c r="U538" s="18"/>
      <c r="V538" s="18"/>
      <c r="W538" s="18"/>
      <c r="X538" s="22"/>
      <c r="Y538" s="20" t="s">
        <v>2480</v>
      </c>
      <c r="Z538" s="28" t="s">
        <v>2672</v>
      </c>
      <c r="AA538" s="22" t="str">
        <f t="shared" si="1"/>
        <v>M3-MyM-2c-E-1</v>
      </c>
      <c r="AB538" s="20" t="s">
        <v>45</v>
      </c>
      <c r="AC538" s="9"/>
      <c r="AD538" s="9" t="s">
        <v>46</v>
      </c>
      <c r="AE538" s="9"/>
    </row>
    <row r="539" ht="112.5" customHeight="1">
      <c r="A539" s="9" t="s">
        <v>2662</v>
      </c>
      <c r="B539" s="78" t="s">
        <v>2663</v>
      </c>
      <c r="C539" s="9" t="s">
        <v>66</v>
      </c>
      <c r="D539" s="10" t="s">
        <v>34</v>
      </c>
      <c r="E539" s="11"/>
      <c r="F539" s="13" t="s">
        <v>2673</v>
      </c>
      <c r="G539" s="13"/>
      <c r="H539" s="12" t="s">
        <v>2674</v>
      </c>
      <c r="I539" s="11" t="s">
        <v>36</v>
      </c>
      <c r="J539" s="11" t="s">
        <v>1951</v>
      </c>
      <c r="K539" s="12" t="s">
        <v>2675</v>
      </c>
      <c r="L539" s="12" t="s">
        <v>111</v>
      </c>
      <c r="M539" s="14" t="s">
        <v>40</v>
      </c>
      <c r="N539" s="13" t="s">
        <v>2676</v>
      </c>
      <c r="O539" s="13" t="s">
        <v>2677</v>
      </c>
      <c r="P539" s="18"/>
      <c r="Q539" s="22"/>
      <c r="R539" s="18"/>
      <c r="S539" s="18"/>
      <c r="T539" s="18"/>
      <c r="U539" s="8"/>
      <c r="V539" s="8"/>
      <c r="W539" s="18"/>
      <c r="X539" s="22"/>
      <c r="Y539" s="20" t="s">
        <v>2480</v>
      </c>
      <c r="Z539" s="28" t="s">
        <v>2678</v>
      </c>
      <c r="AA539" s="22" t="str">
        <f t="shared" si="1"/>
        <v>M3-MyM-2c-A-1</v>
      </c>
      <c r="AB539" s="20" t="s">
        <v>45</v>
      </c>
      <c r="AC539" s="9"/>
      <c r="AD539" s="9" t="s">
        <v>46</v>
      </c>
      <c r="AE539" s="9"/>
    </row>
    <row r="540" ht="112.5" customHeight="1">
      <c r="A540" s="9" t="s">
        <v>2662</v>
      </c>
      <c r="B540" s="78" t="s">
        <v>2663</v>
      </c>
      <c r="C540" s="9" t="s">
        <v>66</v>
      </c>
      <c r="D540" s="10" t="s">
        <v>34</v>
      </c>
      <c r="E540" s="11"/>
      <c r="F540" s="13" t="s">
        <v>2679</v>
      </c>
      <c r="G540" s="13"/>
      <c r="H540" s="12" t="s">
        <v>2680</v>
      </c>
      <c r="I540" s="11" t="s">
        <v>36</v>
      </c>
      <c r="J540" s="11" t="s">
        <v>1951</v>
      </c>
      <c r="K540" s="12" t="s">
        <v>2681</v>
      </c>
      <c r="L540" s="12" t="s">
        <v>111</v>
      </c>
      <c r="M540" s="14" t="s">
        <v>40</v>
      </c>
      <c r="N540" s="13" t="s">
        <v>2682</v>
      </c>
      <c r="O540" s="13" t="s">
        <v>2683</v>
      </c>
      <c r="P540" s="18"/>
      <c r="Q540" s="22"/>
      <c r="R540" s="18"/>
      <c r="S540" s="18"/>
      <c r="T540" s="18"/>
      <c r="U540" s="8"/>
      <c r="V540" s="8"/>
      <c r="W540" s="18"/>
      <c r="X540" s="22"/>
      <c r="Y540" s="20" t="s">
        <v>2480</v>
      </c>
      <c r="Z540" s="28" t="s">
        <v>2684</v>
      </c>
      <c r="AA540" s="22" t="str">
        <f t="shared" si="1"/>
        <v>M3-MyM-2c-A-2</v>
      </c>
      <c r="AB540" s="20" t="s">
        <v>45</v>
      </c>
      <c r="AC540" s="9"/>
      <c r="AD540" s="9" t="s">
        <v>46</v>
      </c>
      <c r="AE540" s="9"/>
    </row>
    <row r="541" ht="112.5" customHeight="1">
      <c r="A541" s="9" t="s">
        <v>2662</v>
      </c>
      <c r="B541" s="78" t="s">
        <v>2663</v>
      </c>
      <c r="C541" s="9" t="s">
        <v>66</v>
      </c>
      <c r="D541" s="10" t="s">
        <v>34</v>
      </c>
      <c r="E541" s="11"/>
      <c r="F541" s="35" t="s">
        <v>2685</v>
      </c>
      <c r="G541" s="35"/>
      <c r="H541" s="69" t="s">
        <v>2686</v>
      </c>
      <c r="I541" s="24" t="s">
        <v>36</v>
      </c>
      <c r="J541" s="24" t="s">
        <v>1951</v>
      </c>
      <c r="K541" s="25" t="s">
        <v>2687</v>
      </c>
      <c r="L541" s="25" t="s">
        <v>111</v>
      </c>
      <c r="M541" s="26" t="s">
        <v>40</v>
      </c>
      <c r="N541" s="13" t="s">
        <v>2688</v>
      </c>
      <c r="O541" s="23" t="s">
        <v>2689</v>
      </c>
      <c r="P541" s="18"/>
      <c r="Q541" s="22"/>
      <c r="R541" s="18"/>
      <c r="S541" s="18"/>
      <c r="T541" s="18"/>
      <c r="U541" s="8"/>
      <c r="V541" s="8"/>
      <c r="W541" s="18"/>
      <c r="X541" s="22"/>
      <c r="Y541" s="20" t="s">
        <v>2480</v>
      </c>
      <c r="Z541" s="28" t="s">
        <v>2690</v>
      </c>
      <c r="AA541" s="22" t="str">
        <f t="shared" si="1"/>
        <v>M3-MyM-2c-A-3</v>
      </c>
      <c r="AB541" s="20" t="s">
        <v>45</v>
      </c>
      <c r="AC541" s="9"/>
      <c r="AD541" s="9" t="s">
        <v>46</v>
      </c>
      <c r="AE541" s="9"/>
    </row>
    <row r="542" ht="112.5" customHeight="1">
      <c r="A542" s="9" t="s">
        <v>2662</v>
      </c>
      <c r="B542" s="78" t="s">
        <v>2663</v>
      </c>
      <c r="C542" s="9" t="s">
        <v>66</v>
      </c>
      <c r="D542" s="10" t="s">
        <v>34</v>
      </c>
      <c r="E542" s="11"/>
      <c r="F542" s="13" t="s">
        <v>2691</v>
      </c>
      <c r="G542" s="13"/>
      <c r="H542" s="19" t="s">
        <v>2692</v>
      </c>
      <c r="I542" s="11" t="s">
        <v>36</v>
      </c>
      <c r="J542" s="11" t="s">
        <v>1951</v>
      </c>
      <c r="K542" s="12" t="s">
        <v>2693</v>
      </c>
      <c r="L542" s="12" t="s">
        <v>111</v>
      </c>
      <c r="M542" s="14" t="s">
        <v>40</v>
      </c>
      <c r="N542" s="13" t="s">
        <v>2694</v>
      </c>
      <c r="O542" s="13" t="s">
        <v>2695</v>
      </c>
      <c r="P542" s="18"/>
      <c r="Q542" s="22"/>
      <c r="R542" s="18"/>
      <c r="S542" s="18"/>
      <c r="T542" s="18"/>
      <c r="U542" s="8"/>
      <c r="V542" s="8"/>
      <c r="W542" s="18"/>
      <c r="X542" s="22"/>
      <c r="Y542" s="20" t="s">
        <v>2480</v>
      </c>
      <c r="Z542" s="28" t="s">
        <v>2696</v>
      </c>
      <c r="AA542" s="22" t="str">
        <f t="shared" si="1"/>
        <v>M3-MyM-2c-A-4</v>
      </c>
      <c r="AB542" s="20" t="s">
        <v>45</v>
      </c>
      <c r="AC542" s="9"/>
      <c r="AD542" s="9" t="s">
        <v>46</v>
      </c>
      <c r="AE542" s="9"/>
    </row>
    <row r="543" ht="112.5" customHeight="1">
      <c r="A543" s="9" t="s">
        <v>2662</v>
      </c>
      <c r="B543" s="78" t="s">
        <v>2663</v>
      </c>
      <c r="C543" s="9" t="s">
        <v>66</v>
      </c>
      <c r="D543" s="10" t="s">
        <v>34</v>
      </c>
      <c r="E543" s="11"/>
      <c r="F543" s="13" t="s">
        <v>2697</v>
      </c>
      <c r="G543" s="13"/>
      <c r="H543" s="19" t="s">
        <v>2698</v>
      </c>
      <c r="I543" s="11" t="s">
        <v>36</v>
      </c>
      <c r="J543" s="11" t="s">
        <v>1951</v>
      </c>
      <c r="K543" s="12" t="s">
        <v>2693</v>
      </c>
      <c r="L543" s="12" t="s">
        <v>111</v>
      </c>
      <c r="M543" s="14" t="s">
        <v>40</v>
      </c>
      <c r="N543" s="13" t="s">
        <v>2688</v>
      </c>
      <c r="O543" s="13" t="s">
        <v>2689</v>
      </c>
      <c r="P543" s="18"/>
      <c r="Q543" s="22"/>
      <c r="R543" s="18"/>
      <c r="S543" s="18"/>
      <c r="T543" s="18"/>
      <c r="U543" s="8"/>
      <c r="V543" s="8"/>
      <c r="W543" s="18"/>
      <c r="X543" s="22"/>
      <c r="Y543" s="20" t="s">
        <v>2480</v>
      </c>
      <c r="Z543" s="28" t="s">
        <v>2699</v>
      </c>
      <c r="AA543" s="22" t="str">
        <f t="shared" si="1"/>
        <v>M3-MyM-2c-A-5</v>
      </c>
      <c r="AB543" s="20" t="s">
        <v>45</v>
      </c>
      <c r="AC543" s="9"/>
      <c r="AD543" s="9" t="s">
        <v>46</v>
      </c>
      <c r="AE543" s="9"/>
    </row>
    <row r="544" ht="112.5" customHeight="1">
      <c r="A544" s="9" t="s">
        <v>2700</v>
      </c>
      <c r="B544" s="78" t="s">
        <v>2701</v>
      </c>
      <c r="C544" s="9" t="s">
        <v>33</v>
      </c>
      <c r="D544" s="10" t="s">
        <v>34</v>
      </c>
      <c r="E544" s="11"/>
      <c r="F544" s="44" t="s">
        <v>2702</v>
      </c>
      <c r="G544" s="44"/>
      <c r="H544" s="44"/>
      <c r="I544" s="11" t="s">
        <v>36</v>
      </c>
      <c r="J544" s="11" t="s">
        <v>2703</v>
      </c>
      <c r="K544" s="13" t="s">
        <v>2704</v>
      </c>
      <c r="L544" s="86" t="s">
        <v>2705</v>
      </c>
      <c r="M544" s="11" t="s">
        <v>40</v>
      </c>
      <c r="N544" s="12" t="s">
        <v>2706</v>
      </c>
      <c r="O544" s="13" t="s">
        <v>2707</v>
      </c>
      <c r="P544" s="8" t="s">
        <v>2708</v>
      </c>
      <c r="Q544" s="22"/>
      <c r="R544" s="18"/>
      <c r="S544" s="18"/>
      <c r="T544" s="18"/>
      <c r="U544" s="18"/>
      <c r="V544" s="18"/>
      <c r="W544" s="18"/>
      <c r="X544" s="22"/>
      <c r="Y544" s="20" t="s">
        <v>2480</v>
      </c>
      <c r="Z544" s="21" t="s">
        <v>2709</v>
      </c>
      <c r="AA544" s="22" t="str">
        <f t="shared" si="1"/>
        <v>M3-MyM-3a-I-1</v>
      </c>
      <c r="AB544" s="20" t="s">
        <v>45</v>
      </c>
      <c r="AC544" s="9"/>
      <c r="AD544" s="42"/>
      <c r="AE544" s="42"/>
    </row>
    <row r="545" ht="112.5" customHeight="1">
      <c r="A545" s="9" t="s">
        <v>2700</v>
      </c>
      <c r="B545" s="78" t="s">
        <v>2701</v>
      </c>
      <c r="C545" s="9" t="s">
        <v>48</v>
      </c>
      <c r="D545" s="10" t="s">
        <v>34</v>
      </c>
      <c r="E545" s="11"/>
      <c r="F545" s="13" t="s">
        <v>2710</v>
      </c>
      <c r="G545" s="13"/>
      <c r="H545" s="87"/>
      <c r="I545" s="11" t="s">
        <v>36</v>
      </c>
      <c r="J545" s="11" t="s">
        <v>90</v>
      </c>
      <c r="K545" s="12" t="s">
        <v>2711</v>
      </c>
      <c r="L545" s="13" t="s">
        <v>2712</v>
      </c>
      <c r="M545" s="11" t="s">
        <v>40</v>
      </c>
      <c r="N545" s="8" t="s">
        <v>2713</v>
      </c>
      <c r="O545" s="8" t="s">
        <v>2714</v>
      </c>
      <c r="P545" s="8" t="s">
        <v>2715</v>
      </c>
      <c r="Q545" s="22"/>
      <c r="R545" s="18"/>
      <c r="S545" s="18"/>
      <c r="T545" s="18"/>
      <c r="U545" s="18"/>
      <c r="V545" s="18"/>
      <c r="W545" s="18"/>
      <c r="X545" s="22"/>
      <c r="Y545" s="20" t="s">
        <v>2480</v>
      </c>
      <c r="Z545" s="21" t="s">
        <v>2716</v>
      </c>
      <c r="AA545" s="22" t="str">
        <f t="shared" si="1"/>
        <v>M3-MyM-3a-E-1</v>
      </c>
      <c r="AB545" s="20" t="s">
        <v>45</v>
      </c>
      <c r="AC545" s="24"/>
      <c r="AD545" s="42"/>
      <c r="AE545" s="42"/>
    </row>
    <row r="546" ht="112.5" customHeight="1">
      <c r="A546" s="9" t="s">
        <v>2700</v>
      </c>
      <c r="B546" s="78" t="s">
        <v>2701</v>
      </c>
      <c r="C546" s="9" t="s">
        <v>66</v>
      </c>
      <c r="D546" s="10" t="s">
        <v>34</v>
      </c>
      <c r="E546" s="11"/>
      <c r="F546" s="13" t="s">
        <v>2717</v>
      </c>
      <c r="G546" s="13"/>
      <c r="H546" s="12"/>
      <c r="I546" s="11" t="s">
        <v>36</v>
      </c>
      <c r="J546" s="11" t="s">
        <v>90</v>
      </c>
      <c r="K546" s="13" t="s">
        <v>2718</v>
      </c>
      <c r="L546" s="13" t="s">
        <v>2719</v>
      </c>
      <c r="M546" s="11" t="s">
        <v>40</v>
      </c>
      <c r="N546" s="8" t="s">
        <v>2713</v>
      </c>
      <c r="O546" s="8" t="s">
        <v>2720</v>
      </c>
      <c r="P546" s="8" t="s">
        <v>2721</v>
      </c>
      <c r="Q546" s="17"/>
      <c r="R546" s="18"/>
      <c r="S546" s="18"/>
      <c r="T546" s="18"/>
      <c r="U546" s="18"/>
      <c r="V546" s="18"/>
      <c r="W546" s="18"/>
      <c r="X546" s="19"/>
      <c r="Y546" s="20" t="s">
        <v>2480</v>
      </c>
      <c r="Z546" s="21" t="s">
        <v>2722</v>
      </c>
      <c r="AA546" s="22" t="str">
        <f t="shared" si="1"/>
        <v>M3-MyM-3a-A-1</v>
      </c>
      <c r="AB546" s="20" t="s">
        <v>45</v>
      </c>
      <c r="AC546" s="9"/>
      <c r="AD546" s="42"/>
      <c r="AE546" s="42"/>
    </row>
    <row r="547" ht="112.5" customHeight="1">
      <c r="A547" s="9" t="s">
        <v>2700</v>
      </c>
      <c r="B547" s="78" t="s">
        <v>2701</v>
      </c>
      <c r="C547" s="9" t="s">
        <v>66</v>
      </c>
      <c r="D547" s="10" t="s">
        <v>34</v>
      </c>
      <c r="E547" s="11"/>
      <c r="F547" s="13" t="s">
        <v>2723</v>
      </c>
      <c r="G547" s="13"/>
      <c r="H547" s="12"/>
      <c r="I547" s="11" t="s">
        <v>36</v>
      </c>
      <c r="J547" s="11" t="s">
        <v>90</v>
      </c>
      <c r="K547" s="13" t="s">
        <v>2724</v>
      </c>
      <c r="L547" s="13" t="s">
        <v>2725</v>
      </c>
      <c r="M547" s="11" t="s">
        <v>40</v>
      </c>
      <c r="N547" s="8" t="s">
        <v>2713</v>
      </c>
      <c r="O547" s="8" t="s">
        <v>2726</v>
      </c>
      <c r="P547" s="8" t="s">
        <v>2727</v>
      </c>
      <c r="Q547" s="17"/>
      <c r="R547" s="18"/>
      <c r="S547" s="18"/>
      <c r="T547" s="18"/>
      <c r="U547" s="18"/>
      <c r="V547" s="18"/>
      <c r="W547" s="18"/>
      <c r="X547" s="19"/>
      <c r="Y547" s="20" t="s">
        <v>2480</v>
      </c>
      <c r="Z547" s="21" t="s">
        <v>2728</v>
      </c>
      <c r="AA547" s="22" t="str">
        <f t="shared" si="1"/>
        <v>M3-MyM-3a-A-2</v>
      </c>
      <c r="AB547" s="20" t="s">
        <v>45</v>
      </c>
      <c r="AC547" s="9"/>
      <c r="AD547" s="42"/>
      <c r="AE547" s="42"/>
    </row>
    <row r="548" ht="112.5" customHeight="1">
      <c r="A548" s="9" t="s">
        <v>2700</v>
      </c>
      <c r="B548" s="78" t="s">
        <v>2701</v>
      </c>
      <c r="C548" s="9" t="s">
        <v>66</v>
      </c>
      <c r="D548" s="10" t="s">
        <v>34</v>
      </c>
      <c r="E548" s="11"/>
      <c r="F548" s="13" t="s">
        <v>2729</v>
      </c>
      <c r="G548" s="13"/>
      <c r="H548" s="12"/>
      <c r="I548" s="11" t="s">
        <v>36</v>
      </c>
      <c r="J548" s="11" t="s">
        <v>90</v>
      </c>
      <c r="K548" s="13" t="s">
        <v>2730</v>
      </c>
      <c r="L548" s="13" t="s">
        <v>2731</v>
      </c>
      <c r="M548" s="11" t="s">
        <v>40</v>
      </c>
      <c r="N548" s="8" t="s">
        <v>2713</v>
      </c>
      <c r="O548" s="8" t="s">
        <v>2732</v>
      </c>
      <c r="P548" s="8" t="s">
        <v>2733</v>
      </c>
      <c r="Q548" s="17"/>
      <c r="R548" s="18"/>
      <c r="S548" s="18"/>
      <c r="T548" s="18"/>
      <c r="U548" s="18"/>
      <c r="V548" s="18"/>
      <c r="W548" s="18"/>
      <c r="X548" s="19"/>
      <c r="Y548" s="20" t="s">
        <v>2480</v>
      </c>
      <c r="Z548" s="21" t="s">
        <v>2734</v>
      </c>
      <c r="AA548" s="22" t="str">
        <f t="shared" si="1"/>
        <v>M3-MyM-3a-A-3</v>
      </c>
      <c r="AB548" s="20" t="s">
        <v>45</v>
      </c>
      <c r="AC548" s="9"/>
      <c r="AD548" s="42"/>
      <c r="AE548" s="42"/>
    </row>
    <row r="549" ht="112.5" customHeight="1">
      <c r="A549" s="9" t="s">
        <v>2700</v>
      </c>
      <c r="B549" s="78" t="s">
        <v>2701</v>
      </c>
      <c r="C549" s="9" t="s">
        <v>66</v>
      </c>
      <c r="D549" s="10" t="s">
        <v>34</v>
      </c>
      <c r="E549" s="11"/>
      <c r="F549" s="13" t="s">
        <v>2735</v>
      </c>
      <c r="G549" s="13"/>
      <c r="H549" s="12"/>
      <c r="I549" s="11" t="s">
        <v>36</v>
      </c>
      <c r="J549" s="11" t="s">
        <v>90</v>
      </c>
      <c r="K549" s="13" t="s">
        <v>2736</v>
      </c>
      <c r="L549" s="13" t="s">
        <v>2737</v>
      </c>
      <c r="M549" s="11" t="s">
        <v>40</v>
      </c>
      <c r="N549" s="8" t="s">
        <v>2713</v>
      </c>
      <c r="O549" s="8" t="s">
        <v>2738</v>
      </c>
      <c r="P549" s="8" t="s">
        <v>2739</v>
      </c>
      <c r="Q549" s="17"/>
      <c r="R549" s="18"/>
      <c r="S549" s="18"/>
      <c r="T549" s="18"/>
      <c r="U549" s="18"/>
      <c r="V549" s="18"/>
      <c r="W549" s="18"/>
      <c r="X549" s="19"/>
      <c r="Y549" s="20" t="s">
        <v>2480</v>
      </c>
      <c r="Z549" s="21" t="s">
        <v>2740</v>
      </c>
      <c r="AA549" s="22" t="str">
        <f t="shared" si="1"/>
        <v>M3-MyM-3a-A-4</v>
      </c>
      <c r="AB549" s="20" t="s">
        <v>45</v>
      </c>
      <c r="AC549" s="9"/>
      <c r="AD549" s="42"/>
      <c r="AE549" s="42"/>
    </row>
    <row r="550" ht="112.5" customHeight="1">
      <c r="A550" s="9" t="s">
        <v>2700</v>
      </c>
      <c r="B550" s="78" t="s">
        <v>2701</v>
      </c>
      <c r="C550" s="9" t="s">
        <v>66</v>
      </c>
      <c r="D550" s="10" t="s">
        <v>34</v>
      </c>
      <c r="E550" s="11"/>
      <c r="F550" s="12" t="s">
        <v>2741</v>
      </c>
      <c r="G550" s="12"/>
      <c r="H550" s="12"/>
      <c r="I550" s="11" t="s">
        <v>36</v>
      </c>
      <c r="J550" s="11" t="s">
        <v>90</v>
      </c>
      <c r="K550" s="13" t="s">
        <v>2718</v>
      </c>
      <c r="L550" s="13" t="s">
        <v>2742</v>
      </c>
      <c r="M550" s="11" t="s">
        <v>40</v>
      </c>
      <c r="N550" s="8" t="s">
        <v>2713</v>
      </c>
      <c r="O550" s="8" t="s">
        <v>2743</v>
      </c>
      <c r="P550" s="8" t="s">
        <v>2744</v>
      </c>
      <c r="Q550" s="17"/>
      <c r="R550" s="18"/>
      <c r="S550" s="18"/>
      <c r="T550" s="18"/>
      <c r="U550" s="18"/>
      <c r="V550" s="18"/>
      <c r="W550" s="18"/>
      <c r="X550" s="19"/>
      <c r="Y550" s="20" t="s">
        <v>2480</v>
      </c>
      <c r="Z550" s="21" t="s">
        <v>2745</v>
      </c>
      <c r="AA550" s="22" t="str">
        <f t="shared" si="1"/>
        <v>M3-MyM-3a-A-5</v>
      </c>
      <c r="AB550" s="20" t="s">
        <v>45</v>
      </c>
      <c r="AC550" s="9"/>
      <c r="AD550" s="42"/>
      <c r="AE550" s="42"/>
    </row>
    <row r="551" ht="112.5" customHeight="1">
      <c r="A551" s="9" t="s">
        <v>2746</v>
      </c>
      <c r="B551" s="78" t="s">
        <v>2747</v>
      </c>
      <c r="C551" s="9" t="s">
        <v>33</v>
      </c>
      <c r="D551" s="10" t="s">
        <v>34</v>
      </c>
      <c r="E551" s="11"/>
      <c r="F551" s="35" t="s">
        <v>2748</v>
      </c>
      <c r="G551" s="25"/>
      <c r="H551" s="69"/>
      <c r="I551" s="24"/>
      <c r="J551" s="26" t="s">
        <v>1951</v>
      </c>
      <c r="K551" s="23" t="s">
        <v>2749</v>
      </c>
      <c r="L551" s="25" t="s">
        <v>2750</v>
      </c>
      <c r="M551" s="26" t="s">
        <v>40</v>
      </c>
      <c r="N551" s="25" t="s">
        <v>2751</v>
      </c>
      <c r="O551" s="88" t="s">
        <v>2752</v>
      </c>
      <c r="P551" s="89"/>
      <c r="Q551" s="42"/>
      <c r="R551" s="89"/>
      <c r="S551" s="89"/>
      <c r="T551" s="89"/>
      <c r="U551" s="89"/>
      <c r="V551" s="89"/>
      <c r="W551" s="89"/>
      <c r="X551" s="22"/>
      <c r="Y551" s="20" t="s">
        <v>2480</v>
      </c>
      <c r="Z551" s="28" t="s">
        <v>2753</v>
      </c>
      <c r="AA551" s="22" t="str">
        <f t="shared" si="1"/>
        <v>M3-MyM-3b-I-1</v>
      </c>
      <c r="AB551" s="20" t="s">
        <v>45</v>
      </c>
      <c r="AC551" s="9" t="s">
        <v>278</v>
      </c>
      <c r="AD551" s="42"/>
      <c r="AE551" s="42"/>
    </row>
    <row r="552" ht="112.5" customHeight="1">
      <c r="A552" s="9" t="s">
        <v>2746</v>
      </c>
      <c r="B552" s="78" t="s">
        <v>2747</v>
      </c>
      <c r="C552" s="9" t="s">
        <v>48</v>
      </c>
      <c r="D552" s="10" t="s">
        <v>34</v>
      </c>
      <c r="E552" s="11"/>
      <c r="F552" s="35" t="s">
        <v>2754</v>
      </c>
      <c r="G552" s="25"/>
      <c r="H552" s="69"/>
      <c r="I552" s="24"/>
      <c r="J552" s="26" t="s">
        <v>1951</v>
      </c>
      <c r="K552" s="35" t="s">
        <v>2755</v>
      </c>
      <c r="L552" s="25" t="s">
        <v>2756</v>
      </c>
      <c r="M552" s="9" t="s">
        <v>320</v>
      </c>
      <c r="N552" s="25"/>
      <c r="O552" s="88"/>
      <c r="P552" s="90"/>
      <c r="Q552" s="42" t="s">
        <v>535</v>
      </c>
      <c r="R552" s="69" t="s">
        <v>2757</v>
      </c>
      <c r="S552" s="49" t="s">
        <v>2757</v>
      </c>
      <c r="T552" s="49" t="s">
        <v>2758</v>
      </c>
      <c r="U552" s="49" t="s">
        <v>2759</v>
      </c>
      <c r="V552" s="91" t="s">
        <v>2760</v>
      </c>
      <c r="W552" s="91"/>
      <c r="X552" s="22"/>
      <c r="Y552" s="20" t="s">
        <v>2480</v>
      </c>
      <c r="Z552" s="21" t="s">
        <v>2761</v>
      </c>
      <c r="AA552" s="22" t="str">
        <f t="shared" si="1"/>
        <v>M3-MyM-3b-E-1</v>
      </c>
      <c r="AB552" s="20" t="s">
        <v>45</v>
      </c>
      <c r="AC552" s="9" t="s">
        <v>278</v>
      </c>
      <c r="AD552" s="42"/>
      <c r="AE552" s="42"/>
    </row>
    <row r="553" ht="112.5" customHeight="1">
      <c r="A553" s="9" t="s">
        <v>2746</v>
      </c>
      <c r="B553" s="78" t="s">
        <v>2747</v>
      </c>
      <c r="C553" s="9" t="s">
        <v>66</v>
      </c>
      <c r="D553" s="10" t="s">
        <v>34</v>
      </c>
      <c r="E553" s="11"/>
      <c r="F553" s="35" t="s">
        <v>2762</v>
      </c>
      <c r="G553" s="78"/>
      <c r="H553" s="78"/>
      <c r="I553" s="9"/>
      <c r="J553" s="24" t="s">
        <v>90</v>
      </c>
      <c r="K553" s="88" t="s">
        <v>2763</v>
      </c>
      <c r="L553" s="25" t="s">
        <v>2764</v>
      </c>
      <c r="M553" s="24" t="s">
        <v>320</v>
      </c>
      <c r="N553" s="89"/>
      <c r="O553" s="89"/>
      <c r="P553" s="89"/>
      <c r="Q553" s="42"/>
      <c r="R553" s="78"/>
      <c r="S553" s="49" t="s">
        <v>2765</v>
      </c>
      <c r="T553" s="49" t="s">
        <v>2766</v>
      </c>
      <c r="U553" s="49" t="s">
        <v>2767</v>
      </c>
      <c r="V553" s="92" t="s">
        <v>2768</v>
      </c>
      <c r="W553" s="92" t="s">
        <v>2769</v>
      </c>
      <c r="X553" s="13"/>
      <c r="Y553" s="20" t="s">
        <v>2480</v>
      </c>
      <c r="Z553" s="21" t="s">
        <v>2770</v>
      </c>
      <c r="AA553" s="22" t="str">
        <f t="shared" si="1"/>
        <v>M3-MyM-3b-A-1</v>
      </c>
      <c r="AB553" s="20" t="s">
        <v>45</v>
      </c>
      <c r="AC553" s="9" t="s">
        <v>278</v>
      </c>
      <c r="AD553" s="42"/>
      <c r="AE553" s="42"/>
    </row>
    <row r="554" ht="112.5" customHeight="1">
      <c r="A554" s="9" t="s">
        <v>2746</v>
      </c>
      <c r="B554" s="78" t="s">
        <v>2747</v>
      </c>
      <c r="C554" s="9" t="s">
        <v>66</v>
      </c>
      <c r="D554" s="10" t="s">
        <v>34</v>
      </c>
      <c r="E554" s="11"/>
      <c r="F554" s="23" t="s">
        <v>2771</v>
      </c>
      <c r="G554" s="23"/>
      <c r="H554" s="69"/>
      <c r="I554" s="24"/>
      <c r="J554" s="24" t="s">
        <v>90</v>
      </c>
      <c r="K554" s="93" t="s">
        <v>2772</v>
      </c>
      <c r="L554" s="25" t="s">
        <v>2773</v>
      </c>
      <c r="M554" s="24" t="s">
        <v>320</v>
      </c>
      <c r="N554" s="89"/>
      <c r="O554" s="89"/>
      <c r="P554" s="89"/>
      <c r="Q554" s="42" t="s">
        <v>535</v>
      </c>
      <c r="R554" s="25" t="s">
        <v>2774</v>
      </c>
      <c r="S554" s="25" t="s">
        <v>2775</v>
      </c>
      <c r="T554" s="69" t="s">
        <v>2776</v>
      </c>
      <c r="U554" s="88" t="s">
        <v>2777</v>
      </c>
      <c r="V554" s="88" t="s">
        <v>2778</v>
      </c>
      <c r="W554" s="89"/>
      <c r="X554" s="22"/>
      <c r="Y554" s="20" t="s">
        <v>2480</v>
      </c>
      <c r="Z554" s="21" t="s">
        <v>2779</v>
      </c>
      <c r="AA554" s="22" t="str">
        <f t="shared" si="1"/>
        <v>M3-MyM-3b-A-2</v>
      </c>
      <c r="AB554" s="20" t="s">
        <v>45</v>
      </c>
      <c r="AC554" s="9" t="s">
        <v>278</v>
      </c>
      <c r="AD554" s="42"/>
      <c r="AE554" s="42"/>
    </row>
    <row r="555" ht="112.5" customHeight="1">
      <c r="A555" s="9" t="s">
        <v>2746</v>
      </c>
      <c r="B555" s="78" t="s">
        <v>2747</v>
      </c>
      <c r="C555" s="9" t="s">
        <v>66</v>
      </c>
      <c r="D555" s="10" t="s">
        <v>34</v>
      </c>
      <c r="E555" s="11"/>
      <c r="F555" s="23" t="s">
        <v>2780</v>
      </c>
      <c r="G555" s="78"/>
      <c r="H555" s="89"/>
      <c r="I555" s="9"/>
      <c r="J555" s="24" t="s">
        <v>1951</v>
      </c>
      <c r="K555" s="25" t="s">
        <v>2781</v>
      </c>
      <c r="L555" s="25" t="s">
        <v>2782</v>
      </c>
      <c r="M555" s="9" t="s">
        <v>320</v>
      </c>
      <c r="N555" s="89"/>
      <c r="O555" s="89"/>
      <c r="P555" s="89"/>
      <c r="Q555" s="42" t="s">
        <v>535</v>
      </c>
      <c r="R555" s="69" t="s">
        <v>2783</v>
      </c>
      <c r="S555" s="69" t="s">
        <v>2784</v>
      </c>
      <c r="T555" s="69" t="s">
        <v>2785</v>
      </c>
      <c r="U555" s="25" t="s">
        <v>2786</v>
      </c>
      <c r="V555" s="25" t="s">
        <v>2787</v>
      </c>
      <c r="W555" s="69" t="s">
        <v>2788</v>
      </c>
      <c r="X555" s="22"/>
      <c r="Y555" s="20" t="s">
        <v>2480</v>
      </c>
      <c r="Z555" s="21" t="s">
        <v>2789</v>
      </c>
      <c r="AA555" s="22" t="str">
        <f t="shared" si="1"/>
        <v>M3-MyM-3b-A-3</v>
      </c>
      <c r="AB555" s="20" t="s">
        <v>45</v>
      </c>
      <c r="AC555" s="9" t="s">
        <v>278</v>
      </c>
      <c r="AD555" s="42"/>
      <c r="AE555" s="42"/>
    </row>
    <row r="556" ht="112.5" customHeight="1">
      <c r="A556" s="9" t="s">
        <v>2790</v>
      </c>
      <c r="B556" s="78" t="s">
        <v>2791</v>
      </c>
      <c r="C556" s="9" t="s">
        <v>33</v>
      </c>
      <c r="D556" s="10" t="s">
        <v>34</v>
      </c>
      <c r="E556" s="11"/>
      <c r="F556" s="23" t="s">
        <v>2792</v>
      </c>
      <c r="G556" s="23"/>
      <c r="H556" s="78"/>
      <c r="I556" s="24" t="s">
        <v>36</v>
      </c>
      <c r="J556" s="24" t="s">
        <v>1577</v>
      </c>
      <c r="K556" s="23" t="s">
        <v>2793</v>
      </c>
      <c r="L556" s="23" t="s">
        <v>2794</v>
      </c>
      <c r="M556" s="24" t="s">
        <v>40</v>
      </c>
      <c r="N556" s="78" t="s">
        <v>2795</v>
      </c>
      <c r="O556" s="78" t="s">
        <v>2795</v>
      </c>
      <c r="P556" s="89"/>
      <c r="Q556" s="42"/>
      <c r="R556" s="89"/>
      <c r="S556" s="89"/>
      <c r="T556" s="89"/>
      <c r="U556" s="89"/>
      <c r="V556" s="89"/>
      <c r="W556" s="89"/>
      <c r="X556" s="22"/>
      <c r="Y556" s="20" t="s">
        <v>2480</v>
      </c>
      <c r="Z556" s="21" t="s">
        <v>2796</v>
      </c>
      <c r="AA556" s="22" t="str">
        <f t="shared" si="1"/>
        <v>M3-MyM-4a-I-1</v>
      </c>
      <c r="AB556" s="20" t="s">
        <v>45</v>
      </c>
      <c r="AC556" s="24"/>
      <c r="AD556" s="9" t="s">
        <v>46</v>
      </c>
      <c r="AE556" s="9"/>
    </row>
    <row r="557" ht="112.5" customHeight="1">
      <c r="A557" s="9" t="s">
        <v>2790</v>
      </c>
      <c r="B557" s="78" t="s">
        <v>2791</v>
      </c>
      <c r="C557" s="9" t="s">
        <v>33</v>
      </c>
      <c r="D557" s="10" t="s">
        <v>34</v>
      </c>
      <c r="E557" s="11"/>
      <c r="F557" s="23" t="s">
        <v>2797</v>
      </c>
      <c r="G557" s="23"/>
      <c r="H557" s="78"/>
      <c r="I557" s="24" t="s">
        <v>36</v>
      </c>
      <c r="J557" s="24" t="s">
        <v>1577</v>
      </c>
      <c r="K557" s="23" t="s">
        <v>2793</v>
      </c>
      <c r="L557" s="23" t="s">
        <v>2798</v>
      </c>
      <c r="M557" s="24" t="s">
        <v>40</v>
      </c>
      <c r="N557" s="78" t="s">
        <v>2795</v>
      </c>
      <c r="O557" s="78" t="s">
        <v>2795</v>
      </c>
      <c r="P557" s="89"/>
      <c r="Q557" s="42"/>
      <c r="R557" s="89"/>
      <c r="S557" s="89"/>
      <c r="T557" s="89"/>
      <c r="U557" s="89"/>
      <c r="V557" s="89"/>
      <c r="W557" s="89"/>
      <c r="X557" s="22"/>
      <c r="Y557" s="20" t="s">
        <v>2480</v>
      </c>
      <c r="Z557" s="21" t="s">
        <v>2799</v>
      </c>
      <c r="AA557" s="22" t="str">
        <f t="shared" si="1"/>
        <v>M3-MyM-4a-I-2</v>
      </c>
      <c r="AB557" s="20" t="s">
        <v>45</v>
      </c>
      <c r="AC557" s="24"/>
      <c r="AD557" s="9" t="s">
        <v>46</v>
      </c>
      <c r="AE557" s="9"/>
    </row>
    <row r="558" ht="112.5" customHeight="1">
      <c r="A558" s="9" t="s">
        <v>2790</v>
      </c>
      <c r="B558" s="78" t="s">
        <v>2791</v>
      </c>
      <c r="C558" s="9" t="s">
        <v>48</v>
      </c>
      <c r="D558" s="10" t="s">
        <v>34</v>
      </c>
      <c r="E558" s="11"/>
      <c r="F558" s="12" t="s">
        <v>2800</v>
      </c>
      <c r="G558" s="12"/>
      <c r="H558" s="8"/>
      <c r="I558" s="11" t="s">
        <v>36</v>
      </c>
      <c r="J558" s="11" t="s">
        <v>90</v>
      </c>
      <c r="K558" s="12" t="s">
        <v>2801</v>
      </c>
      <c r="L558" s="12" t="s">
        <v>591</v>
      </c>
      <c r="M558" s="11" t="s">
        <v>40</v>
      </c>
      <c r="N558" s="8" t="s">
        <v>2802</v>
      </c>
      <c r="O558" s="8" t="s">
        <v>2803</v>
      </c>
      <c r="P558" s="18"/>
      <c r="Q558" s="22"/>
      <c r="R558" s="18"/>
      <c r="S558" s="18"/>
      <c r="T558" s="18"/>
      <c r="U558" s="18"/>
      <c r="V558" s="18"/>
      <c r="W558" s="18"/>
      <c r="X558" s="22"/>
      <c r="Y558" s="20" t="s">
        <v>2480</v>
      </c>
      <c r="Z558" s="21" t="s">
        <v>2804</v>
      </c>
      <c r="AA558" s="22" t="str">
        <f t="shared" si="1"/>
        <v>M3-MyM-4a-E-1</v>
      </c>
      <c r="AB558" s="20" t="s">
        <v>45</v>
      </c>
      <c r="AC558" s="24"/>
      <c r="AD558" s="9" t="s">
        <v>46</v>
      </c>
      <c r="AE558" s="9"/>
    </row>
    <row r="559" ht="112.5" customHeight="1">
      <c r="A559" s="9" t="s">
        <v>2790</v>
      </c>
      <c r="B559" s="78" t="s">
        <v>2791</v>
      </c>
      <c r="C559" s="9" t="s">
        <v>48</v>
      </c>
      <c r="D559" s="10" t="s">
        <v>34</v>
      </c>
      <c r="E559" s="11"/>
      <c r="F559" s="13" t="s">
        <v>2805</v>
      </c>
      <c r="G559" s="13"/>
      <c r="H559" s="8"/>
      <c r="I559" s="11" t="s">
        <v>36</v>
      </c>
      <c r="J559" s="11" t="s">
        <v>90</v>
      </c>
      <c r="K559" s="12" t="s">
        <v>2806</v>
      </c>
      <c r="L559" s="12" t="s">
        <v>2807</v>
      </c>
      <c r="M559" s="11" t="s">
        <v>40</v>
      </c>
      <c r="N559" s="8" t="s">
        <v>2808</v>
      </c>
      <c r="O559" s="8" t="s">
        <v>2808</v>
      </c>
      <c r="P559" s="18"/>
      <c r="Q559" s="22"/>
      <c r="R559" s="18"/>
      <c r="S559" s="18"/>
      <c r="T559" s="18"/>
      <c r="U559" s="18"/>
      <c r="V559" s="18"/>
      <c r="W559" s="18"/>
      <c r="X559" s="22"/>
      <c r="Y559" s="20" t="s">
        <v>2480</v>
      </c>
      <c r="Z559" s="21" t="s">
        <v>2809</v>
      </c>
      <c r="AA559" s="22" t="str">
        <f t="shared" si="1"/>
        <v>M3-MyM-4a-E-2</v>
      </c>
      <c r="AB559" s="20" t="s">
        <v>45</v>
      </c>
      <c r="AC559" s="24"/>
      <c r="AD559" s="9" t="s">
        <v>46</v>
      </c>
      <c r="AE559" s="9"/>
    </row>
    <row r="560" ht="112.5" customHeight="1">
      <c r="A560" s="9" t="s">
        <v>2790</v>
      </c>
      <c r="B560" s="78" t="s">
        <v>2791</v>
      </c>
      <c r="C560" s="9" t="s">
        <v>66</v>
      </c>
      <c r="D560" s="10" t="s">
        <v>34</v>
      </c>
      <c r="E560" s="11"/>
      <c r="F560" s="23" t="s">
        <v>2810</v>
      </c>
      <c r="G560" s="23"/>
      <c r="H560" s="38"/>
      <c r="I560" s="24" t="s">
        <v>36</v>
      </c>
      <c r="J560" s="24" t="s">
        <v>116</v>
      </c>
      <c r="K560" s="25" t="s">
        <v>2811</v>
      </c>
      <c r="L560" s="34" t="s">
        <v>2812</v>
      </c>
      <c r="M560" s="20" t="s">
        <v>40</v>
      </c>
      <c r="N560" s="8" t="s">
        <v>2808</v>
      </c>
      <c r="O560" s="8" t="s">
        <v>2808</v>
      </c>
      <c r="P560" s="18"/>
      <c r="Q560" s="22"/>
      <c r="R560" s="25"/>
      <c r="S560" s="25"/>
      <c r="T560" s="25"/>
      <c r="U560" s="25"/>
      <c r="V560" s="25"/>
      <c r="W560" s="25"/>
      <c r="X560" s="13"/>
      <c r="Y560" s="20" t="s">
        <v>2480</v>
      </c>
      <c r="Z560" s="21" t="s">
        <v>2813</v>
      </c>
      <c r="AA560" s="22" t="str">
        <f t="shared" si="1"/>
        <v>M3-MyM-4a-A-1</v>
      </c>
      <c r="AB560" s="20" t="s">
        <v>45</v>
      </c>
      <c r="AC560" s="9"/>
      <c r="AD560" s="9" t="s">
        <v>46</v>
      </c>
      <c r="AE560" s="9"/>
    </row>
    <row r="561" ht="112.5" customHeight="1">
      <c r="A561" s="9" t="s">
        <v>2790</v>
      </c>
      <c r="B561" s="78" t="s">
        <v>2791</v>
      </c>
      <c r="C561" s="9" t="s">
        <v>66</v>
      </c>
      <c r="D561" s="10" t="s">
        <v>34</v>
      </c>
      <c r="E561" s="11"/>
      <c r="F561" s="23" t="s">
        <v>2814</v>
      </c>
      <c r="G561" s="23"/>
      <c r="H561" s="38"/>
      <c r="I561" s="24" t="s">
        <v>36</v>
      </c>
      <c r="J561" s="24" t="s">
        <v>116</v>
      </c>
      <c r="K561" s="25" t="s">
        <v>2815</v>
      </c>
      <c r="L561" s="25" t="s">
        <v>2816</v>
      </c>
      <c r="M561" s="20" t="s">
        <v>40</v>
      </c>
      <c r="N561" s="8" t="s">
        <v>2808</v>
      </c>
      <c r="O561" s="8" t="s">
        <v>2808</v>
      </c>
      <c r="P561" s="18"/>
      <c r="Q561" s="22"/>
      <c r="R561" s="18"/>
      <c r="S561" s="18"/>
      <c r="T561" s="18"/>
      <c r="U561" s="18"/>
      <c r="V561" s="18"/>
      <c r="W561" s="18"/>
      <c r="X561" s="22"/>
      <c r="Y561" s="20" t="s">
        <v>2480</v>
      </c>
      <c r="Z561" s="21" t="s">
        <v>2817</v>
      </c>
      <c r="AA561" s="22" t="str">
        <f t="shared" si="1"/>
        <v>M3-MyM-4a-A-2</v>
      </c>
      <c r="AB561" s="20" t="s">
        <v>45</v>
      </c>
      <c r="AC561" s="24"/>
      <c r="AD561" s="9" t="s">
        <v>46</v>
      </c>
      <c r="AE561" s="9"/>
    </row>
    <row r="562" ht="112.5" customHeight="1">
      <c r="A562" s="9" t="s">
        <v>2790</v>
      </c>
      <c r="B562" s="78" t="s">
        <v>2791</v>
      </c>
      <c r="C562" s="9" t="s">
        <v>66</v>
      </c>
      <c r="D562" s="10" t="s">
        <v>34</v>
      </c>
      <c r="E562" s="11"/>
      <c r="F562" s="23" t="s">
        <v>2818</v>
      </c>
      <c r="G562" s="23"/>
      <c r="H562" s="38"/>
      <c r="I562" s="24" t="s">
        <v>36</v>
      </c>
      <c r="J562" s="24" t="s">
        <v>116</v>
      </c>
      <c r="K562" s="25" t="s">
        <v>2819</v>
      </c>
      <c r="L562" s="25" t="s">
        <v>754</v>
      </c>
      <c r="M562" s="20" t="s">
        <v>40</v>
      </c>
      <c r="N562" s="8" t="s">
        <v>2802</v>
      </c>
      <c r="O562" s="8" t="s">
        <v>2802</v>
      </c>
      <c r="P562" s="18"/>
      <c r="Q562" s="22"/>
      <c r="R562" s="18"/>
      <c r="S562" s="18"/>
      <c r="T562" s="18"/>
      <c r="U562" s="18"/>
      <c r="V562" s="18"/>
      <c r="W562" s="18"/>
      <c r="X562" s="19"/>
      <c r="Y562" s="20" t="s">
        <v>2480</v>
      </c>
      <c r="Z562" s="21" t="s">
        <v>2820</v>
      </c>
      <c r="AA562" s="22" t="str">
        <f t="shared" si="1"/>
        <v>M3-MyM-4a-A-3</v>
      </c>
      <c r="AB562" s="20" t="s">
        <v>45</v>
      </c>
      <c r="AC562" s="24"/>
      <c r="AD562" s="9" t="s">
        <v>46</v>
      </c>
      <c r="AE562" s="9"/>
    </row>
    <row r="563" ht="112.5" customHeight="1">
      <c r="A563" s="9" t="s">
        <v>2821</v>
      </c>
      <c r="B563" s="78" t="s">
        <v>2822</v>
      </c>
      <c r="C563" s="9" t="s">
        <v>33</v>
      </c>
      <c r="D563" s="10" t="s">
        <v>34</v>
      </c>
      <c r="E563" s="11"/>
      <c r="F563" s="13" t="s">
        <v>2823</v>
      </c>
      <c r="G563" s="13"/>
      <c r="H563" s="12"/>
      <c r="I563" s="11" t="s">
        <v>36</v>
      </c>
      <c r="J563" s="11" t="s">
        <v>563</v>
      </c>
      <c r="K563" s="13" t="s">
        <v>2824</v>
      </c>
      <c r="L563" s="43" t="s">
        <v>2825</v>
      </c>
      <c r="M563" s="14" t="s">
        <v>40</v>
      </c>
      <c r="N563" s="8" t="s">
        <v>2826</v>
      </c>
      <c r="O563" s="8" t="s">
        <v>2827</v>
      </c>
      <c r="P563" s="18"/>
      <c r="Q563" s="22"/>
      <c r="R563" s="18"/>
      <c r="S563" s="18"/>
      <c r="T563" s="18"/>
      <c r="U563" s="18"/>
      <c r="V563" s="18"/>
      <c r="W563" s="18"/>
      <c r="X563" s="19"/>
      <c r="Y563" s="20" t="s">
        <v>2480</v>
      </c>
      <c r="Z563" s="21" t="s">
        <v>2828</v>
      </c>
      <c r="AA563" s="22" t="str">
        <f t="shared" si="1"/>
        <v>M3-MyM-4b-I-1</v>
      </c>
      <c r="AB563" s="20" t="s">
        <v>45</v>
      </c>
      <c r="AC563" s="9"/>
      <c r="AD563" s="9" t="s">
        <v>46</v>
      </c>
      <c r="AE563" s="9"/>
    </row>
    <row r="564" ht="112.5" customHeight="1">
      <c r="A564" s="9" t="s">
        <v>2821</v>
      </c>
      <c r="B564" s="78" t="s">
        <v>2822</v>
      </c>
      <c r="C564" s="9" t="s">
        <v>48</v>
      </c>
      <c r="D564" s="10" t="s">
        <v>34</v>
      </c>
      <c r="E564" s="11"/>
      <c r="F564" s="12" t="s">
        <v>2829</v>
      </c>
      <c r="G564" s="12"/>
      <c r="H564" s="12"/>
      <c r="I564" s="11" t="s">
        <v>36</v>
      </c>
      <c r="J564" s="11" t="s">
        <v>90</v>
      </c>
      <c r="K564" s="13" t="s">
        <v>2830</v>
      </c>
      <c r="L564" s="43" t="s">
        <v>969</v>
      </c>
      <c r="M564" s="14" t="s">
        <v>40</v>
      </c>
      <c r="N564" s="8" t="s">
        <v>2831</v>
      </c>
      <c r="O564" s="8" t="s">
        <v>2832</v>
      </c>
      <c r="P564" s="18"/>
      <c r="Q564" s="22"/>
      <c r="R564" s="18"/>
      <c r="S564" s="18"/>
      <c r="T564" s="18"/>
      <c r="U564" s="18"/>
      <c r="V564" s="18"/>
      <c r="W564" s="18"/>
      <c r="X564" s="19"/>
      <c r="Y564" s="20" t="s">
        <v>2480</v>
      </c>
      <c r="Z564" s="21" t="s">
        <v>2833</v>
      </c>
      <c r="AA564" s="22" t="str">
        <f t="shared" si="1"/>
        <v>M3-MyM-4b-E-1</v>
      </c>
      <c r="AB564" s="20" t="s">
        <v>45</v>
      </c>
      <c r="AC564" s="9"/>
      <c r="AD564" s="9" t="s">
        <v>46</v>
      </c>
      <c r="AE564" s="9"/>
    </row>
    <row r="565" ht="112.5" customHeight="1">
      <c r="A565" s="9" t="s">
        <v>2821</v>
      </c>
      <c r="B565" s="78" t="s">
        <v>2822</v>
      </c>
      <c r="C565" s="9" t="s">
        <v>66</v>
      </c>
      <c r="D565" s="10" t="s">
        <v>34</v>
      </c>
      <c r="E565" s="11"/>
      <c r="F565" s="13" t="s">
        <v>2834</v>
      </c>
      <c r="G565" s="13"/>
      <c r="H565" s="12"/>
      <c r="I565" s="11" t="s">
        <v>36</v>
      </c>
      <c r="J565" s="11" t="s">
        <v>90</v>
      </c>
      <c r="K565" s="43" t="s">
        <v>2835</v>
      </c>
      <c r="L565" s="43" t="s">
        <v>969</v>
      </c>
      <c r="M565" s="14" t="s">
        <v>40</v>
      </c>
      <c r="N565" s="8" t="s">
        <v>2836</v>
      </c>
      <c r="O565" s="8" t="s">
        <v>2837</v>
      </c>
      <c r="P565" s="8"/>
      <c r="Q565" s="22"/>
      <c r="R565" s="18"/>
      <c r="S565" s="18"/>
      <c r="T565" s="18"/>
      <c r="U565" s="18"/>
      <c r="V565" s="18"/>
      <c r="W565" s="18"/>
      <c r="X565" s="19"/>
      <c r="Y565" s="20" t="s">
        <v>2480</v>
      </c>
      <c r="Z565" s="21" t="s">
        <v>2838</v>
      </c>
      <c r="AA565" s="22" t="str">
        <f t="shared" si="1"/>
        <v>M3-MyM-4b-A-1</v>
      </c>
      <c r="AB565" s="20" t="s">
        <v>45</v>
      </c>
      <c r="AC565" s="9"/>
      <c r="AD565" s="9" t="s">
        <v>46</v>
      </c>
      <c r="AE565" s="9"/>
    </row>
    <row r="566" ht="112.5" customHeight="1">
      <c r="A566" s="9" t="s">
        <v>2821</v>
      </c>
      <c r="B566" s="78" t="s">
        <v>2822</v>
      </c>
      <c r="C566" s="9" t="s">
        <v>66</v>
      </c>
      <c r="D566" s="10" t="s">
        <v>34</v>
      </c>
      <c r="E566" s="11"/>
      <c r="F566" s="13" t="s">
        <v>2839</v>
      </c>
      <c r="G566" s="13"/>
      <c r="H566" s="12"/>
      <c r="I566" s="11" t="s">
        <v>36</v>
      </c>
      <c r="J566" s="11" t="s">
        <v>90</v>
      </c>
      <c r="K566" s="44" t="s">
        <v>2840</v>
      </c>
      <c r="L566" s="43" t="s">
        <v>969</v>
      </c>
      <c r="M566" s="14" t="s">
        <v>40</v>
      </c>
      <c r="N566" s="8" t="s">
        <v>2841</v>
      </c>
      <c r="O566" s="8" t="s">
        <v>2842</v>
      </c>
      <c r="P566" s="8"/>
      <c r="Q566" s="22"/>
      <c r="R566" s="18"/>
      <c r="S566" s="18"/>
      <c r="T566" s="18"/>
      <c r="U566" s="18"/>
      <c r="V566" s="18"/>
      <c r="W566" s="18"/>
      <c r="X566" s="19"/>
      <c r="Y566" s="20" t="s">
        <v>2480</v>
      </c>
      <c r="Z566" s="21" t="s">
        <v>2843</v>
      </c>
      <c r="AA566" s="22" t="str">
        <f t="shared" si="1"/>
        <v>M3-MyM-4b-A-2</v>
      </c>
      <c r="AB566" s="20" t="s">
        <v>45</v>
      </c>
      <c r="AC566" s="9"/>
      <c r="AD566" s="9" t="s">
        <v>46</v>
      </c>
      <c r="AE566" s="9"/>
    </row>
    <row r="567" ht="112.5" customHeight="1">
      <c r="A567" s="9" t="s">
        <v>2821</v>
      </c>
      <c r="B567" s="78" t="s">
        <v>2822</v>
      </c>
      <c r="C567" s="9" t="s">
        <v>66</v>
      </c>
      <c r="D567" s="10" t="s">
        <v>34</v>
      </c>
      <c r="E567" s="11"/>
      <c r="F567" s="23" t="s">
        <v>2844</v>
      </c>
      <c r="G567" s="23"/>
      <c r="H567" s="25"/>
      <c r="I567" s="24" t="s">
        <v>36</v>
      </c>
      <c r="J567" s="9" t="s">
        <v>154</v>
      </c>
      <c r="K567" s="34" t="s">
        <v>2845</v>
      </c>
      <c r="L567" s="34" t="s">
        <v>969</v>
      </c>
      <c r="M567" s="57" t="s">
        <v>40</v>
      </c>
      <c r="N567" s="23" t="s">
        <v>2846</v>
      </c>
      <c r="O567" s="23" t="s">
        <v>2847</v>
      </c>
      <c r="P567" s="18"/>
      <c r="Q567" s="22"/>
      <c r="R567" s="18"/>
      <c r="S567" s="18"/>
      <c r="T567" s="18"/>
      <c r="U567" s="18"/>
      <c r="V567" s="18"/>
      <c r="W567" s="18"/>
      <c r="X567" s="22"/>
      <c r="Y567" s="20" t="s">
        <v>2480</v>
      </c>
      <c r="Z567" s="21" t="s">
        <v>2848</v>
      </c>
      <c r="AA567" s="22" t="str">
        <f t="shared" si="1"/>
        <v>M3-MyM-4b-A-3</v>
      </c>
      <c r="AB567" s="20" t="s">
        <v>45</v>
      </c>
      <c r="AC567" s="24"/>
      <c r="AD567" s="9" t="s">
        <v>46</v>
      </c>
      <c r="AE567" s="9"/>
    </row>
    <row r="568" ht="112.5" customHeight="1">
      <c r="A568" s="9" t="s">
        <v>2821</v>
      </c>
      <c r="B568" s="78" t="s">
        <v>2822</v>
      </c>
      <c r="C568" s="9" t="s">
        <v>66</v>
      </c>
      <c r="D568" s="10" t="s">
        <v>34</v>
      </c>
      <c r="E568" s="11"/>
      <c r="F568" s="23" t="s">
        <v>2849</v>
      </c>
      <c r="G568" s="23"/>
      <c r="H568" s="25"/>
      <c r="I568" s="24" t="s">
        <v>36</v>
      </c>
      <c r="J568" s="9" t="s">
        <v>154</v>
      </c>
      <c r="K568" s="23" t="s">
        <v>2850</v>
      </c>
      <c r="L568" s="34" t="s">
        <v>969</v>
      </c>
      <c r="M568" s="57" t="s">
        <v>40</v>
      </c>
      <c r="N568" s="23" t="s">
        <v>2851</v>
      </c>
      <c r="O568" s="23" t="s">
        <v>2852</v>
      </c>
      <c r="P568" s="18"/>
      <c r="Q568" s="22"/>
      <c r="R568" s="18"/>
      <c r="S568" s="18"/>
      <c r="T568" s="18"/>
      <c r="U568" s="18"/>
      <c r="V568" s="18"/>
      <c r="W568" s="18"/>
      <c r="X568" s="22"/>
      <c r="Y568" s="20" t="s">
        <v>2480</v>
      </c>
      <c r="Z568" s="21" t="s">
        <v>2853</v>
      </c>
      <c r="AA568" s="22" t="str">
        <f t="shared" si="1"/>
        <v>M3-MyM-4b-A-4</v>
      </c>
      <c r="AB568" s="20" t="s">
        <v>45</v>
      </c>
      <c r="AC568" s="24"/>
      <c r="AD568" s="9" t="s">
        <v>46</v>
      </c>
      <c r="AE568" s="9"/>
    </row>
    <row r="569" ht="112.5" customHeight="1">
      <c r="A569" s="9" t="s">
        <v>2821</v>
      </c>
      <c r="B569" s="78" t="s">
        <v>2822</v>
      </c>
      <c r="C569" s="9" t="s">
        <v>66</v>
      </c>
      <c r="D569" s="10" t="s">
        <v>34</v>
      </c>
      <c r="E569" s="11"/>
      <c r="F569" s="23" t="s">
        <v>2854</v>
      </c>
      <c r="G569" s="23"/>
      <c r="H569" s="25"/>
      <c r="I569" s="24" t="s">
        <v>36</v>
      </c>
      <c r="J569" s="9" t="s">
        <v>154</v>
      </c>
      <c r="K569" s="34" t="s">
        <v>2855</v>
      </c>
      <c r="L569" s="34" t="s">
        <v>969</v>
      </c>
      <c r="M569" s="57" t="s">
        <v>40</v>
      </c>
      <c r="N569" s="23" t="s">
        <v>2856</v>
      </c>
      <c r="O569" s="23" t="s">
        <v>2857</v>
      </c>
      <c r="P569" s="18"/>
      <c r="Q569" s="22"/>
      <c r="R569" s="18"/>
      <c r="S569" s="18"/>
      <c r="T569" s="18"/>
      <c r="U569" s="18"/>
      <c r="V569" s="18"/>
      <c r="W569" s="18"/>
      <c r="X569" s="22"/>
      <c r="Y569" s="20" t="s">
        <v>2480</v>
      </c>
      <c r="Z569" s="21" t="s">
        <v>2858</v>
      </c>
      <c r="AA569" s="22" t="str">
        <f t="shared" si="1"/>
        <v>M3-MyM-4b-A-5</v>
      </c>
      <c r="AB569" s="20" t="s">
        <v>45</v>
      </c>
      <c r="AC569" s="24"/>
      <c r="AD569" s="9" t="s">
        <v>46</v>
      </c>
      <c r="AE569" s="9"/>
    </row>
    <row r="570" ht="112.5" customHeight="1">
      <c r="A570" s="9" t="s">
        <v>2859</v>
      </c>
      <c r="B570" s="78" t="s">
        <v>2860</v>
      </c>
      <c r="C570" s="9" t="s">
        <v>33</v>
      </c>
      <c r="D570" s="10" t="s">
        <v>34</v>
      </c>
      <c r="E570" s="11"/>
      <c r="F570" s="25" t="s">
        <v>2861</v>
      </c>
      <c r="G570" s="23"/>
      <c r="H570" s="25"/>
      <c r="I570" s="24" t="s">
        <v>36</v>
      </c>
      <c r="J570" s="24" t="s">
        <v>563</v>
      </c>
      <c r="K570" s="34" t="s">
        <v>2862</v>
      </c>
      <c r="L570" s="34" t="s">
        <v>2863</v>
      </c>
      <c r="M570" s="57" t="s">
        <v>40</v>
      </c>
      <c r="N570" s="25" t="s">
        <v>2864</v>
      </c>
      <c r="O570" s="25" t="s">
        <v>2865</v>
      </c>
      <c r="P570" s="18"/>
      <c r="Q570" s="22"/>
      <c r="R570" s="18"/>
      <c r="S570" s="18"/>
      <c r="T570" s="18"/>
      <c r="U570" s="18"/>
      <c r="V570" s="18"/>
      <c r="W570" s="18"/>
      <c r="X570" s="22"/>
      <c r="Y570" s="20" t="s">
        <v>2480</v>
      </c>
      <c r="Z570" s="23" t="s">
        <v>2866</v>
      </c>
      <c r="AA570" s="22" t="str">
        <f t="shared" si="1"/>
        <v>M3-MyM-19a-I-1</v>
      </c>
      <c r="AB570" s="20"/>
      <c r="AC570" s="24"/>
      <c r="AD570" s="9"/>
      <c r="AE570" s="9" t="s">
        <v>47</v>
      </c>
    </row>
    <row r="571" ht="112.5" customHeight="1">
      <c r="A571" s="9" t="s">
        <v>2859</v>
      </c>
      <c r="B571" s="78" t="s">
        <v>2860</v>
      </c>
      <c r="C571" s="9" t="s">
        <v>33</v>
      </c>
      <c r="D571" s="10" t="s">
        <v>34</v>
      </c>
      <c r="E571" s="11"/>
      <c r="F571" s="25" t="s">
        <v>2867</v>
      </c>
      <c r="G571" s="23"/>
      <c r="H571" s="25"/>
      <c r="I571" s="24" t="s">
        <v>36</v>
      </c>
      <c r="J571" s="24" t="s">
        <v>563</v>
      </c>
      <c r="K571" s="34" t="s">
        <v>2862</v>
      </c>
      <c r="L571" s="34" t="s">
        <v>2868</v>
      </c>
      <c r="M571" s="57" t="s">
        <v>40</v>
      </c>
      <c r="N571" s="25" t="s">
        <v>2864</v>
      </c>
      <c r="O571" s="25" t="s">
        <v>2865</v>
      </c>
      <c r="P571" s="18"/>
      <c r="Q571" s="22"/>
      <c r="R571" s="18"/>
      <c r="S571" s="18"/>
      <c r="T571" s="18"/>
      <c r="U571" s="18"/>
      <c r="V571" s="18"/>
      <c r="W571" s="18"/>
      <c r="X571" s="22"/>
      <c r="Y571" s="20" t="s">
        <v>2480</v>
      </c>
      <c r="Z571" s="23" t="s">
        <v>2869</v>
      </c>
      <c r="AA571" s="22" t="str">
        <f t="shared" si="1"/>
        <v>M3-MyM-19a-I-2</v>
      </c>
      <c r="AB571" s="20"/>
      <c r="AC571" s="24"/>
      <c r="AD571" s="9"/>
      <c r="AE571" s="9" t="s">
        <v>47</v>
      </c>
    </row>
    <row r="572" ht="112.5" customHeight="1">
      <c r="A572" s="9" t="s">
        <v>2859</v>
      </c>
      <c r="B572" s="78" t="s">
        <v>2860</v>
      </c>
      <c r="C572" s="9" t="s">
        <v>33</v>
      </c>
      <c r="D572" s="10" t="s">
        <v>34</v>
      </c>
      <c r="E572" s="11"/>
      <c r="F572" s="25" t="s">
        <v>2870</v>
      </c>
      <c r="G572" s="23"/>
      <c r="H572" s="25"/>
      <c r="I572" s="24" t="s">
        <v>36</v>
      </c>
      <c r="J572" s="24" t="s">
        <v>563</v>
      </c>
      <c r="K572" s="34" t="s">
        <v>2862</v>
      </c>
      <c r="L572" s="34" t="s">
        <v>2871</v>
      </c>
      <c r="M572" s="57" t="s">
        <v>40</v>
      </c>
      <c r="N572" s="25" t="s">
        <v>2864</v>
      </c>
      <c r="O572" s="25" t="s">
        <v>2865</v>
      </c>
      <c r="P572" s="18"/>
      <c r="Q572" s="22"/>
      <c r="R572" s="18"/>
      <c r="S572" s="18"/>
      <c r="T572" s="18"/>
      <c r="U572" s="18"/>
      <c r="V572" s="18"/>
      <c r="W572" s="18"/>
      <c r="X572" s="22"/>
      <c r="Y572" s="20" t="s">
        <v>2480</v>
      </c>
      <c r="Z572" s="23" t="s">
        <v>2872</v>
      </c>
      <c r="AA572" s="22" t="str">
        <f t="shared" si="1"/>
        <v>M3-MyM-19a-I-3</v>
      </c>
      <c r="AB572" s="20"/>
      <c r="AC572" s="24"/>
      <c r="AD572" s="9"/>
      <c r="AE572" s="9" t="s">
        <v>47</v>
      </c>
    </row>
    <row r="573" ht="112.5" customHeight="1">
      <c r="A573" s="9" t="s">
        <v>2859</v>
      </c>
      <c r="B573" s="78" t="s">
        <v>2860</v>
      </c>
      <c r="C573" s="9" t="s">
        <v>48</v>
      </c>
      <c r="D573" s="10" t="s">
        <v>34</v>
      </c>
      <c r="E573" s="11"/>
      <c r="F573" s="25" t="s">
        <v>2873</v>
      </c>
      <c r="G573" s="23"/>
      <c r="H573" s="25"/>
      <c r="I573" s="24" t="s">
        <v>36</v>
      </c>
      <c r="J573" s="24" t="s">
        <v>2874</v>
      </c>
      <c r="K573" s="34" t="s">
        <v>2875</v>
      </c>
      <c r="L573" s="34" t="s">
        <v>2876</v>
      </c>
      <c r="M573" s="57" t="s">
        <v>40</v>
      </c>
      <c r="N573" s="25" t="s">
        <v>2864</v>
      </c>
      <c r="O573" s="25" t="s">
        <v>2865</v>
      </c>
      <c r="P573" s="18"/>
      <c r="Q573" s="22"/>
      <c r="R573" s="18"/>
      <c r="S573" s="18"/>
      <c r="T573" s="18"/>
      <c r="U573" s="18"/>
      <c r="V573" s="18"/>
      <c r="W573" s="18"/>
      <c r="X573" s="22"/>
      <c r="Y573" s="20" t="s">
        <v>2480</v>
      </c>
      <c r="Z573" s="23" t="s">
        <v>2877</v>
      </c>
      <c r="AA573" s="22" t="str">
        <f t="shared" si="1"/>
        <v>M3-MyM-19a-E-1</v>
      </c>
      <c r="AB573" s="20"/>
      <c r="AC573" s="24"/>
      <c r="AD573" s="9"/>
      <c r="AE573" s="9" t="s">
        <v>47</v>
      </c>
    </row>
    <row r="574" ht="112.5" customHeight="1">
      <c r="A574" s="9" t="s">
        <v>2859</v>
      </c>
      <c r="B574" s="78" t="s">
        <v>2860</v>
      </c>
      <c r="C574" s="9" t="s">
        <v>48</v>
      </c>
      <c r="D574" s="10" t="s">
        <v>34</v>
      </c>
      <c r="E574" s="11"/>
      <c r="F574" s="25" t="s">
        <v>2878</v>
      </c>
      <c r="G574" s="23"/>
      <c r="H574" s="25"/>
      <c r="I574" s="24" t="s">
        <v>36</v>
      </c>
      <c r="J574" s="24" t="s">
        <v>2874</v>
      </c>
      <c r="K574" s="34" t="s">
        <v>2879</v>
      </c>
      <c r="L574" s="34" t="s">
        <v>2880</v>
      </c>
      <c r="M574" s="57" t="s">
        <v>40</v>
      </c>
      <c r="N574" s="25" t="s">
        <v>2864</v>
      </c>
      <c r="O574" s="25" t="s">
        <v>2865</v>
      </c>
      <c r="P574" s="18"/>
      <c r="Q574" s="22"/>
      <c r="R574" s="18"/>
      <c r="S574" s="18"/>
      <c r="T574" s="18"/>
      <c r="U574" s="18"/>
      <c r="V574" s="18"/>
      <c r="W574" s="18"/>
      <c r="X574" s="22"/>
      <c r="Y574" s="20" t="s">
        <v>2480</v>
      </c>
      <c r="Z574" s="23" t="s">
        <v>2881</v>
      </c>
      <c r="AA574" s="22" t="str">
        <f t="shared" si="1"/>
        <v>M3-MyM-19a-E-2</v>
      </c>
      <c r="AB574" s="20"/>
      <c r="AC574" s="24"/>
      <c r="AD574" s="9"/>
      <c r="AE574" s="9" t="s">
        <v>47</v>
      </c>
    </row>
    <row r="575" ht="112.5" customHeight="1">
      <c r="A575" s="9" t="s">
        <v>2859</v>
      </c>
      <c r="B575" s="78" t="s">
        <v>2860</v>
      </c>
      <c r="C575" s="9" t="s">
        <v>48</v>
      </c>
      <c r="D575" s="10" t="s">
        <v>34</v>
      </c>
      <c r="E575" s="11"/>
      <c r="F575" s="25" t="s">
        <v>2882</v>
      </c>
      <c r="G575" s="23"/>
      <c r="H575" s="25"/>
      <c r="I575" s="24" t="s">
        <v>36</v>
      </c>
      <c r="J575" s="24" t="s">
        <v>2874</v>
      </c>
      <c r="K575" s="34" t="s">
        <v>2883</v>
      </c>
      <c r="L575" s="34" t="s">
        <v>2884</v>
      </c>
      <c r="M575" s="57" t="s">
        <v>40</v>
      </c>
      <c r="N575" s="25" t="s">
        <v>2864</v>
      </c>
      <c r="O575" s="25" t="s">
        <v>2865</v>
      </c>
      <c r="P575" s="18"/>
      <c r="Q575" s="22"/>
      <c r="R575" s="18"/>
      <c r="S575" s="18"/>
      <c r="T575" s="18"/>
      <c r="U575" s="18"/>
      <c r="V575" s="18"/>
      <c r="W575" s="18"/>
      <c r="X575" s="22"/>
      <c r="Y575" s="20" t="s">
        <v>2480</v>
      </c>
      <c r="Z575" s="23" t="s">
        <v>2885</v>
      </c>
      <c r="AA575" s="22" t="str">
        <f t="shared" si="1"/>
        <v>M3-MyM-19a-E-3</v>
      </c>
      <c r="AB575" s="20"/>
      <c r="AC575" s="24"/>
      <c r="AD575" s="9"/>
      <c r="AE575" s="9" t="s">
        <v>47</v>
      </c>
    </row>
    <row r="576" ht="112.5" customHeight="1">
      <c r="A576" s="24" t="s">
        <v>2886</v>
      </c>
      <c r="B576" s="25" t="s">
        <v>2887</v>
      </c>
      <c r="C576" s="37" t="s">
        <v>33</v>
      </c>
      <c r="D576" s="10" t="s">
        <v>34</v>
      </c>
      <c r="E576" s="11"/>
      <c r="F576" s="35" t="s">
        <v>2888</v>
      </c>
      <c r="G576" s="23"/>
      <c r="H576" s="25"/>
      <c r="I576" s="24" t="s">
        <v>36</v>
      </c>
      <c r="J576" s="9" t="s">
        <v>2889</v>
      </c>
      <c r="K576" s="25" t="s">
        <v>2890</v>
      </c>
      <c r="L576" s="23" t="s">
        <v>2891</v>
      </c>
      <c r="M576" s="57" t="s">
        <v>40</v>
      </c>
      <c r="N576" s="34" t="s">
        <v>2892</v>
      </c>
      <c r="O576" s="35" t="s">
        <v>2892</v>
      </c>
      <c r="P576" s="18"/>
      <c r="Q576" s="22"/>
      <c r="R576" s="18"/>
      <c r="S576" s="18"/>
      <c r="T576" s="18"/>
      <c r="U576" s="18"/>
      <c r="V576" s="18"/>
      <c r="W576" s="18"/>
      <c r="X576" s="22"/>
      <c r="Y576" s="20" t="s">
        <v>2480</v>
      </c>
      <c r="Z576" s="23" t="s">
        <v>2893</v>
      </c>
      <c r="AA576" s="22" t="str">
        <f t="shared" si="1"/>
        <v>M3-MyM-19b-I-1</v>
      </c>
      <c r="AB576" s="20"/>
      <c r="AC576" s="24"/>
      <c r="AD576" s="9"/>
      <c r="AE576" s="9" t="s">
        <v>47</v>
      </c>
    </row>
    <row r="577" ht="112.5" customHeight="1">
      <c r="A577" s="24" t="s">
        <v>2886</v>
      </c>
      <c r="B577" s="25" t="s">
        <v>2887</v>
      </c>
      <c r="C577" s="39" t="s">
        <v>48</v>
      </c>
      <c r="D577" s="10" t="s">
        <v>34</v>
      </c>
      <c r="E577" s="11"/>
      <c r="F577" s="34" t="s">
        <v>2894</v>
      </c>
      <c r="G577" s="23"/>
      <c r="H577" s="25"/>
      <c r="I577" s="24" t="s">
        <v>36</v>
      </c>
      <c r="J577" s="24" t="s">
        <v>154</v>
      </c>
      <c r="K577" s="25" t="s">
        <v>2895</v>
      </c>
      <c r="L577" s="25" t="s">
        <v>1322</v>
      </c>
      <c r="M577" s="57" t="s">
        <v>40</v>
      </c>
      <c r="N577" s="34" t="s">
        <v>2892</v>
      </c>
      <c r="O577" s="34" t="s">
        <v>2896</v>
      </c>
      <c r="P577" s="18"/>
      <c r="Q577" s="22"/>
      <c r="R577" s="18"/>
      <c r="S577" s="18"/>
      <c r="T577" s="18"/>
      <c r="U577" s="18"/>
      <c r="V577" s="18"/>
      <c r="W577" s="18"/>
      <c r="X577" s="22"/>
      <c r="Y577" s="20" t="s">
        <v>2480</v>
      </c>
      <c r="Z577" s="23" t="s">
        <v>2897</v>
      </c>
      <c r="AA577" s="22" t="str">
        <f t="shared" si="1"/>
        <v>M3-MyM-19b-E-1</v>
      </c>
      <c r="AB577" s="20"/>
      <c r="AC577" s="24"/>
      <c r="AD577" s="9"/>
      <c r="AE577" s="9" t="s">
        <v>47</v>
      </c>
    </row>
    <row r="578" ht="112.5" customHeight="1">
      <c r="A578" s="24" t="s">
        <v>2886</v>
      </c>
      <c r="B578" s="25" t="s">
        <v>2887</v>
      </c>
      <c r="C578" s="39" t="s">
        <v>48</v>
      </c>
      <c r="D578" s="10" t="s">
        <v>34</v>
      </c>
      <c r="E578" s="11"/>
      <c r="F578" s="34" t="s">
        <v>2898</v>
      </c>
      <c r="G578" s="23"/>
      <c r="H578" s="25"/>
      <c r="I578" s="24" t="s">
        <v>36</v>
      </c>
      <c r="J578" s="24" t="s">
        <v>154</v>
      </c>
      <c r="K578" s="25" t="s">
        <v>2895</v>
      </c>
      <c r="L578" s="25" t="s">
        <v>1332</v>
      </c>
      <c r="M578" s="57" t="s">
        <v>40</v>
      </c>
      <c r="N578" s="34" t="s">
        <v>2892</v>
      </c>
      <c r="O578" s="34" t="s">
        <v>2899</v>
      </c>
      <c r="P578" s="18"/>
      <c r="Q578" s="22"/>
      <c r="R578" s="18"/>
      <c r="S578" s="18"/>
      <c r="T578" s="18"/>
      <c r="U578" s="18"/>
      <c r="V578" s="18"/>
      <c r="W578" s="18"/>
      <c r="X578" s="22"/>
      <c r="Y578" s="20" t="s">
        <v>2480</v>
      </c>
      <c r="Z578" s="23" t="s">
        <v>2900</v>
      </c>
      <c r="AA578" s="22" t="str">
        <f t="shared" si="1"/>
        <v>M3-MyM-19b-E-2</v>
      </c>
      <c r="AB578" s="20"/>
      <c r="AC578" s="24"/>
      <c r="AD578" s="9"/>
      <c r="AE578" s="9" t="s">
        <v>47</v>
      </c>
    </row>
    <row r="579" ht="112.5" customHeight="1">
      <c r="A579" s="24" t="s">
        <v>2886</v>
      </c>
      <c r="B579" s="25" t="s">
        <v>2887</v>
      </c>
      <c r="C579" s="39" t="s">
        <v>48</v>
      </c>
      <c r="D579" s="10" t="s">
        <v>34</v>
      </c>
      <c r="E579" s="11"/>
      <c r="F579" s="34" t="s">
        <v>2901</v>
      </c>
      <c r="G579" s="23"/>
      <c r="H579" s="25"/>
      <c r="I579" s="24" t="s">
        <v>36</v>
      </c>
      <c r="J579" s="24" t="s">
        <v>154</v>
      </c>
      <c r="K579" s="25" t="s">
        <v>2895</v>
      </c>
      <c r="L579" s="25" t="s">
        <v>2902</v>
      </c>
      <c r="M579" s="57" t="s">
        <v>40</v>
      </c>
      <c r="N579" s="34" t="s">
        <v>2892</v>
      </c>
      <c r="O579" s="34" t="s">
        <v>2903</v>
      </c>
      <c r="P579" s="18"/>
      <c r="Q579" s="22"/>
      <c r="R579" s="18"/>
      <c r="S579" s="18"/>
      <c r="T579" s="18"/>
      <c r="U579" s="18"/>
      <c r="V579" s="18"/>
      <c r="W579" s="18"/>
      <c r="X579" s="22"/>
      <c r="Y579" s="20" t="s">
        <v>2480</v>
      </c>
      <c r="Z579" s="23" t="s">
        <v>2904</v>
      </c>
      <c r="AA579" s="22" t="str">
        <f t="shared" si="1"/>
        <v>M3-MyM-19b-E-3</v>
      </c>
      <c r="AB579" s="20"/>
      <c r="AC579" s="24"/>
      <c r="AD579" s="9"/>
      <c r="AE579" s="9" t="s">
        <v>47</v>
      </c>
    </row>
    <row r="580" ht="112.5" customHeight="1">
      <c r="A580" s="24" t="s">
        <v>2886</v>
      </c>
      <c r="B580" s="25" t="s">
        <v>2887</v>
      </c>
      <c r="C580" s="40" t="s">
        <v>66</v>
      </c>
      <c r="D580" s="10" t="s">
        <v>34</v>
      </c>
      <c r="E580" s="11"/>
      <c r="F580" s="25" t="s">
        <v>2905</v>
      </c>
      <c r="G580" s="23"/>
      <c r="H580" s="25"/>
      <c r="I580" s="24" t="s">
        <v>36</v>
      </c>
      <c r="J580" s="24" t="s">
        <v>154</v>
      </c>
      <c r="K580" s="25" t="s">
        <v>2906</v>
      </c>
      <c r="L580" s="34" t="s">
        <v>2907</v>
      </c>
      <c r="M580" s="57" t="s">
        <v>40</v>
      </c>
      <c r="N580" s="34" t="s">
        <v>2892</v>
      </c>
      <c r="O580" s="34" t="s">
        <v>2903</v>
      </c>
      <c r="P580" s="18"/>
      <c r="Q580" s="22"/>
      <c r="R580" s="18"/>
      <c r="S580" s="18"/>
      <c r="T580" s="18"/>
      <c r="U580" s="18"/>
      <c r="V580" s="18"/>
      <c r="W580" s="18"/>
      <c r="X580" s="22"/>
      <c r="Y580" s="20" t="s">
        <v>2480</v>
      </c>
      <c r="Z580" s="23" t="s">
        <v>2908</v>
      </c>
      <c r="AA580" s="22" t="str">
        <f t="shared" si="1"/>
        <v>M3-MyM-19b-A-1</v>
      </c>
      <c r="AB580" s="20"/>
      <c r="AC580" s="24"/>
      <c r="AD580" s="9"/>
      <c r="AE580" s="9" t="s">
        <v>47</v>
      </c>
    </row>
    <row r="581" ht="112.5" customHeight="1">
      <c r="A581" s="24" t="s">
        <v>2886</v>
      </c>
      <c r="B581" s="25" t="s">
        <v>2887</v>
      </c>
      <c r="C581" s="40" t="s">
        <v>66</v>
      </c>
      <c r="D581" s="10" t="s">
        <v>34</v>
      </c>
      <c r="E581" s="11"/>
      <c r="F581" s="25" t="s">
        <v>2909</v>
      </c>
      <c r="G581" s="23"/>
      <c r="H581" s="25"/>
      <c r="I581" s="24" t="s">
        <v>36</v>
      </c>
      <c r="J581" s="24" t="s">
        <v>154</v>
      </c>
      <c r="K581" s="25" t="s">
        <v>2910</v>
      </c>
      <c r="L581" s="25" t="s">
        <v>2911</v>
      </c>
      <c r="M581" s="57" t="s">
        <v>40</v>
      </c>
      <c r="N581" s="34" t="s">
        <v>2892</v>
      </c>
      <c r="O581" s="34" t="s">
        <v>2899</v>
      </c>
      <c r="P581" s="18"/>
      <c r="Q581" s="22"/>
      <c r="R581" s="18"/>
      <c r="S581" s="18"/>
      <c r="T581" s="18"/>
      <c r="U581" s="18"/>
      <c r="V581" s="18"/>
      <c r="W581" s="18"/>
      <c r="X581" s="22"/>
      <c r="Y581" s="20" t="s">
        <v>2480</v>
      </c>
      <c r="Z581" s="23" t="s">
        <v>2912</v>
      </c>
      <c r="AA581" s="22" t="str">
        <f t="shared" si="1"/>
        <v>M3-MyM-19b-A-2</v>
      </c>
      <c r="AB581" s="20"/>
      <c r="AC581" s="24"/>
      <c r="AD581" s="9"/>
      <c r="AE581" s="9" t="s">
        <v>47</v>
      </c>
    </row>
    <row r="582" ht="112.5" customHeight="1">
      <c r="A582" s="24" t="s">
        <v>2886</v>
      </c>
      <c r="B582" s="25" t="s">
        <v>2887</v>
      </c>
      <c r="C582" s="40" t="s">
        <v>66</v>
      </c>
      <c r="D582" s="10" t="s">
        <v>34</v>
      </c>
      <c r="E582" s="11"/>
      <c r="F582" s="23" t="s">
        <v>2913</v>
      </c>
      <c r="G582" s="23"/>
      <c r="H582" s="25"/>
      <c r="I582" s="24" t="s">
        <v>36</v>
      </c>
      <c r="J582" s="24" t="s">
        <v>154</v>
      </c>
      <c r="K582" s="25" t="s">
        <v>2914</v>
      </c>
      <c r="L582" s="34" t="s">
        <v>2915</v>
      </c>
      <c r="M582" s="57" t="s">
        <v>40</v>
      </c>
      <c r="N582" s="34" t="s">
        <v>2892</v>
      </c>
      <c r="O582" s="34" t="s">
        <v>2916</v>
      </c>
      <c r="P582" s="18"/>
      <c r="Q582" s="22"/>
      <c r="R582" s="18"/>
      <c r="S582" s="18"/>
      <c r="T582" s="18"/>
      <c r="U582" s="18"/>
      <c r="V582" s="18"/>
      <c r="W582" s="18"/>
      <c r="X582" s="22"/>
      <c r="Y582" s="20" t="s">
        <v>2480</v>
      </c>
      <c r="Z582" s="23" t="s">
        <v>2917</v>
      </c>
      <c r="AA582" s="22" t="str">
        <f t="shared" si="1"/>
        <v>M3-MyM-19b-A-3</v>
      </c>
      <c r="AB582" s="20"/>
      <c r="AC582" s="24"/>
      <c r="AD582" s="9"/>
      <c r="AE582" s="9" t="s">
        <v>47</v>
      </c>
    </row>
    <row r="583" ht="112.5" customHeight="1">
      <c r="A583" s="24" t="s">
        <v>2918</v>
      </c>
      <c r="B583" s="23" t="s">
        <v>2919</v>
      </c>
      <c r="C583" s="37" t="s">
        <v>33</v>
      </c>
      <c r="D583" s="10" t="s">
        <v>34</v>
      </c>
      <c r="E583" s="11"/>
      <c r="F583" s="8" t="s">
        <v>2920</v>
      </c>
      <c r="G583" s="23"/>
      <c r="H583" s="25"/>
      <c r="I583" s="24" t="s">
        <v>36</v>
      </c>
      <c r="J583" s="24" t="s">
        <v>146</v>
      </c>
      <c r="K583" s="35" t="s">
        <v>2921</v>
      </c>
      <c r="L583" s="35" t="s">
        <v>2922</v>
      </c>
      <c r="M583" s="57" t="s">
        <v>40</v>
      </c>
      <c r="N583" s="23" t="s">
        <v>2923</v>
      </c>
      <c r="O583" s="23" t="s">
        <v>2924</v>
      </c>
      <c r="P583" s="18"/>
      <c r="Q583" s="22"/>
      <c r="R583" s="18"/>
      <c r="S583" s="18"/>
      <c r="T583" s="18"/>
      <c r="U583" s="18"/>
      <c r="V583" s="18"/>
      <c r="W583" s="18"/>
      <c r="X583" s="22"/>
      <c r="Y583" s="20" t="s">
        <v>2480</v>
      </c>
      <c r="Z583" s="23" t="s">
        <v>2925</v>
      </c>
      <c r="AA583" s="22" t="str">
        <f t="shared" si="1"/>
        <v>M3-MyM-19c-I-1</v>
      </c>
      <c r="AB583" s="20"/>
      <c r="AC583" s="24"/>
      <c r="AD583" s="9"/>
      <c r="AE583" s="9" t="s">
        <v>47</v>
      </c>
    </row>
    <row r="584" ht="112.5" customHeight="1">
      <c r="A584" s="24" t="s">
        <v>2918</v>
      </c>
      <c r="B584" s="23" t="s">
        <v>2919</v>
      </c>
      <c r="C584" s="39" t="s">
        <v>48</v>
      </c>
      <c r="D584" s="10" t="s">
        <v>34</v>
      </c>
      <c r="E584" s="11"/>
      <c r="F584" s="8" t="s">
        <v>2926</v>
      </c>
      <c r="G584" s="23" t="s">
        <v>2927</v>
      </c>
      <c r="H584" s="25"/>
      <c r="I584" s="24" t="s">
        <v>36</v>
      </c>
      <c r="J584" s="9" t="s">
        <v>563</v>
      </c>
      <c r="K584" s="23" t="s">
        <v>2921</v>
      </c>
      <c r="L584" s="23" t="s">
        <v>2928</v>
      </c>
      <c r="M584" s="42" t="s">
        <v>40</v>
      </c>
      <c r="N584" s="23" t="s">
        <v>2923</v>
      </c>
      <c r="O584" s="23" t="s">
        <v>2924</v>
      </c>
      <c r="P584" s="18"/>
      <c r="Q584" s="22"/>
      <c r="R584" s="18"/>
      <c r="S584" s="18"/>
      <c r="T584" s="18"/>
      <c r="U584" s="18"/>
      <c r="V584" s="18"/>
      <c r="W584" s="18"/>
      <c r="X584" s="22"/>
      <c r="Y584" s="20" t="s">
        <v>2480</v>
      </c>
      <c r="Z584" s="23" t="s">
        <v>2929</v>
      </c>
      <c r="AA584" s="22" t="str">
        <f t="shared" si="1"/>
        <v>M3-MyM-19c-E-1</v>
      </c>
      <c r="AB584" s="20"/>
      <c r="AC584" s="24"/>
      <c r="AD584" s="9"/>
      <c r="AE584" s="9" t="s">
        <v>47</v>
      </c>
    </row>
    <row r="585" ht="112.5" customHeight="1">
      <c r="A585" s="24" t="s">
        <v>2918</v>
      </c>
      <c r="B585" s="23" t="s">
        <v>2919</v>
      </c>
      <c r="C585" s="40" t="s">
        <v>66</v>
      </c>
      <c r="D585" s="10" t="s">
        <v>34</v>
      </c>
      <c r="E585" s="11"/>
      <c r="F585" s="8" t="s">
        <v>2930</v>
      </c>
      <c r="G585" s="23" t="s">
        <v>2927</v>
      </c>
      <c r="H585" s="25"/>
      <c r="I585" s="24" t="s">
        <v>36</v>
      </c>
      <c r="J585" s="9" t="s">
        <v>563</v>
      </c>
      <c r="K585" s="34" t="s">
        <v>2931</v>
      </c>
      <c r="L585" s="35" t="s">
        <v>2932</v>
      </c>
      <c r="M585" s="57" t="s">
        <v>40</v>
      </c>
      <c r="N585" s="23" t="s">
        <v>2923</v>
      </c>
      <c r="O585" s="25" t="s">
        <v>2924</v>
      </c>
      <c r="P585" s="18"/>
      <c r="Q585" s="22"/>
      <c r="R585" s="18"/>
      <c r="S585" s="18"/>
      <c r="T585" s="18"/>
      <c r="U585" s="18"/>
      <c r="V585" s="18"/>
      <c r="W585" s="18"/>
      <c r="X585" s="22"/>
      <c r="Y585" s="20" t="s">
        <v>2480</v>
      </c>
      <c r="Z585" s="23" t="s">
        <v>2933</v>
      </c>
      <c r="AA585" s="22" t="str">
        <f t="shared" si="1"/>
        <v>M3-MyM-19c-A-1</v>
      </c>
      <c r="AB585" s="20"/>
      <c r="AC585" s="24"/>
      <c r="AD585" s="9"/>
      <c r="AE585" s="9" t="s">
        <v>47</v>
      </c>
    </row>
    <row r="586" ht="112.5" customHeight="1">
      <c r="A586" s="24" t="s">
        <v>2918</v>
      </c>
      <c r="B586" s="23" t="s">
        <v>2919</v>
      </c>
      <c r="C586" s="40" t="s">
        <v>66</v>
      </c>
      <c r="D586" s="10" t="s">
        <v>34</v>
      </c>
      <c r="E586" s="11"/>
      <c r="F586" s="8" t="s">
        <v>2934</v>
      </c>
      <c r="G586" s="23" t="s">
        <v>2935</v>
      </c>
      <c r="H586" s="25"/>
      <c r="I586" s="24" t="s">
        <v>36</v>
      </c>
      <c r="J586" s="9" t="s">
        <v>563</v>
      </c>
      <c r="K586" s="34" t="s">
        <v>2936</v>
      </c>
      <c r="L586" s="35" t="s">
        <v>2937</v>
      </c>
      <c r="M586" s="57" t="s">
        <v>40</v>
      </c>
      <c r="N586" s="23" t="s">
        <v>2923</v>
      </c>
      <c r="O586" s="25" t="s">
        <v>2924</v>
      </c>
      <c r="P586" s="18"/>
      <c r="Q586" s="22"/>
      <c r="R586" s="18"/>
      <c r="S586" s="18"/>
      <c r="T586" s="18"/>
      <c r="U586" s="18"/>
      <c r="V586" s="18"/>
      <c r="W586" s="18"/>
      <c r="X586" s="22"/>
      <c r="Y586" s="20" t="s">
        <v>2480</v>
      </c>
      <c r="Z586" s="23" t="s">
        <v>2938</v>
      </c>
      <c r="AA586" s="22" t="str">
        <f t="shared" si="1"/>
        <v>M3-MyM-19c-A-2</v>
      </c>
      <c r="AB586" s="20"/>
      <c r="AC586" s="24"/>
      <c r="AD586" s="9"/>
      <c r="AE586" s="9" t="s">
        <v>47</v>
      </c>
    </row>
    <row r="587" ht="112.5" customHeight="1">
      <c r="A587" s="24" t="s">
        <v>2918</v>
      </c>
      <c r="B587" s="23" t="s">
        <v>2919</v>
      </c>
      <c r="C587" s="40" t="s">
        <v>66</v>
      </c>
      <c r="D587" s="10" t="s">
        <v>34</v>
      </c>
      <c r="E587" s="11"/>
      <c r="F587" s="8" t="s">
        <v>2939</v>
      </c>
      <c r="G587" s="23" t="s">
        <v>2927</v>
      </c>
      <c r="H587" s="25"/>
      <c r="I587" s="24" t="s">
        <v>36</v>
      </c>
      <c r="J587" s="9" t="s">
        <v>563</v>
      </c>
      <c r="K587" s="34" t="s">
        <v>2940</v>
      </c>
      <c r="L587" s="35" t="s">
        <v>2941</v>
      </c>
      <c r="M587" s="57" t="s">
        <v>40</v>
      </c>
      <c r="N587" s="23" t="s">
        <v>2923</v>
      </c>
      <c r="O587" s="25" t="s">
        <v>2924</v>
      </c>
      <c r="P587" s="18"/>
      <c r="Q587" s="22"/>
      <c r="R587" s="18"/>
      <c r="S587" s="18"/>
      <c r="T587" s="18"/>
      <c r="U587" s="18"/>
      <c r="V587" s="18"/>
      <c r="W587" s="18"/>
      <c r="X587" s="22"/>
      <c r="Y587" s="20" t="s">
        <v>2480</v>
      </c>
      <c r="Z587" s="21" t="s">
        <v>2942</v>
      </c>
      <c r="AA587" s="22" t="str">
        <f t="shared" si="1"/>
        <v>M3-MyM-19c-A-3</v>
      </c>
      <c r="AB587" s="20"/>
      <c r="AC587" s="24"/>
      <c r="AD587" s="9"/>
      <c r="AE587" s="9" t="s">
        <v>47</v>
      </c>
    </row>
    <row r="588" ht="112.5" customHeight="1">
      <c r="A588" s="24" t="s">
        <v>2943</v>
      </c>
      <c r="B588" s="35" t="s">
        <v>2944</v>
      </c>
      <c r="C588" s="37" t="s">
        <v>33</v>
      </c>
      <c r="D588" s="10" t="s">
        <v>34</v>
      </c>
      <c r="E588" s="11"/>
      <c r="F588" s="23" t="s">
        <v>2945</v>
      </c>
      <c r="G588" s="23" t="s">
        <v>2946</v>
      </c>
      <c r="H588" s="25"/>
      <c r="I588" s="24" t="s">
        <v>36</v>
      </c>
      <c r="J588" s="9" t="s">
        <v>563</v>
      </c>
      <c r="K588" s="35" t="s">
        <v>2947</v>
      </c>
      <c r="L588" s="35" t="s">
        <v>2948</v>
      </c>
      <c r="M588" s="57" t="s">
        <v>40</v>
      </c>
      <c r="N588" s="25" t="s">
        <v>2795</v>
      </c>
      <c r="O588" s="25" t="s">
        <v>2795</v>
      </c>
      <c r="P588" s="18"/>
      <c r="Q588" s="22"/>
      <c r="R588" s="18"/>
      <c r="S588" s="18"/>
      <c r="T588" s="18"/>
      <c r="U588" s="18"/>
      <c r="V588" s="18"/>
      <c r="W588" s="18"/>
      <c r="X588" s="22"/>
      <c r="Y588" s="20" t="s">
        <v>2480</v>
      </c>
      <c r="Z588" s="23" t="s">
        <v>2949</v>
      </c>
      <c r="AA588" s="22" t="str">
        <f t="shared" si="1"/>
        <v>M3-MyM-20a-I-1</v>
      </c>
      <c r="AB588" s="20"/>
      <c r="AC588" s="24"/>
      <c r="AD588" s="9"/>
      <c r="AE588" s="9" t="s">
        <v>47</v>
      </c>
    </row>
    <row r="589" ht="112.5" customHeight="1">
      <c r="A589" s="24" t="s">
        <v>2943</v>
      </c>
      <c r="B589" s="35" t="s">
        <v>2944</v>
      </c>
      <c r="C589" s="37" t="s">
        <v>33</v>
      </c>
      <c r="D589" s="10" t="s">
        <v>34</v>
      </c>
      <c r="E589" s="11"/>
      <c r="F589" s="23" t="s">
        <v>2950</v>
      </c>
      <c r="G589" s="23" t="s">
        <v>2951</v>
      </c>
      <c r="H589" s="25"/>
      <c r="I589" s="24" t="s">
        <v>36</v>
      </c>
      <c r="J589" s="9" t="s">
        <v>563</v>
      </c>
      <c r="K589" s="35" t="s">
        <v>2952</v>
      </c>
      <c r="L589" s="35" t="s">
        <v>2953</v>
      </c>
      <c r="M589" s="57" t="s">
        <v>40</v>
      </c>
      <c r="N589" s="25" t="s">
        <v>2795</v>
      </c>
      <c r="O589" s="25" t="s">
        <v>2795</v>
      </c>
      <c r="P589" s="18"/>
      <c r="Q589" s="22"/>
      <c r="R589" s="18"/>
      <c r="S589" s="18"/>
      <c r="T589" s="18"/>
      <c r="U589" s="18"/>
      <c r="V589" s="18"/>
      <c r="W589" s="18"/>
      <c r="X589" s="22"/>
      <c r="Y589" s="20" t="s">
        <v>2480</v>
      </c>
      <c r="Z589" s="23" t="s">
        <v>2954</v>
      </c>
      <c r="AA589" s="22" t="str">
        <f t="shared" si="1"/>
        <v>M3-MyM-20a-I-2</v>
      </c>
      <c r="AB589" s="20"/>
      <c r="AC589" s="24"/>
      <c r="AD589" s="9"/>
      <c r="AE589" s="9" t="s">
        <v>47</v>
      </c>
    </row>
    <row r="590" ht="112.5" customHeight="1">
      <c r="A590" s="24" t="s">
        <v>2943</v>
      </c>
      <c r="B590" s="35" t="s">
        <v>2944</v>
      </c>
      <c r="C590" s="39" t="s">
        <v>48</v>
      </c>
      <c r="D590" s="10" t="s">
        <v>34</v>
      </c>
      <c r="E590" s="11"/>
      <c r="F590" s="23" t="s">
        <v>2955</v>
      </c>
      <c r="G590" s="23" t="s">
        <v>2956</v>
      </c>
      <c r="H590" s="25"/>
      <c r="I590" s="24" t="s">
        <v>36</v>
      </c>
      <c r="J590" s="24" t="s">
        <v>154</v>
      </c>
      <c r="K590" s="35" t="s">
        <v>2957</v>
      </c>
      <c r="L590" s="34" t="s">
        <v>519</v>
      </c>
      <c r="M590" s="57" t="s">
        <v>40</v>
      </c>
      <c r="N590" s="25" t="s">
        <v>2795</v>
      </c>
      <c r="O590" s="25" t="s">
        <v>2795</v>
      </c>
      <c r="P590" s="18"/>
      <c r="Q590" s="22"/>
      <c r="R590" s="18"/>
      <c r="S590" s="18"/>
      <c r="T590" s="18"/>
      <c r="U590" s="18"/>
      <c r="V590" s="18"/>
      <c r="W590" s="18"/>
      <c r="X590" s="22"/>
      <c r="Y590" s="20" t="s">
        <v>2480</v>
      </c>
      <c r="Z590" s="23" t="s">
        <v>2958</v>
      </c>
      <c r="AA590" s="22" t="str">
        <f t="shared" si="1"/>
        <v>M3-MyM-20a-E-1</v>
      </c>
      <c r="AB590" s="20"/>
      <c r="AC590" s="24"/>
      <c r="AD590" s="9"/>
      <c r="AE590" s="9" t="s">
        <v>47</v>
      </c>
    </row>
    <row r="591" ht="112.5" customHeight="1">
      <c r="A591" s="24" t="s">
        <v>2943</v>
      </c>
      <c r="B591" s="35" t="s">
        <v>2944</v>
      </c>
      <c r="C591" s="39" t="s">
        <v>48</v>
      </c>
      <c r="D591" s="10" t="s">
        <v>34</v>
      </c>
      <c r="E591" s="11"/>
      <c r="F591" s="23" t="s">
        <v>2959</v>
      </c>
      <c r="G591" s="23" t="s">
        <v>2960</v>
      </c>
      <c r="H591" s="25"/>
      <c r="I591" s="24" t="s">
        <v>36</v>
      </c>
      <c r="J591" s="24" t="s">
        <v>154</v>
      </c>
      <c r="K591" s="35" t="s">
        <v>2957</v>
      </c>
      <c r="L591" s="34" t="s">
        <v>658</v>
      </c>
      <c r="M591" s="57" t="s">
        <v>40</v>
      </c>
      <c r="N591" s="25" t="s">
        <v>2795</v>
      </c>
      <c r="O591" s="25" t="s">
        <v>2795</v>
      </c>
      <c r="P591" s="18"/>
      <c r="Q591" s="22"/>
      <c r="R591" s="18"/>
      <c r="S591" s="18"/>
      <c r="T591" s="18"/>
      <c r="U591" s="18"/>
      <c r="V591" s="18"/>
      <c r="W591" s="18"/>
      <c r="X591" s="22"/>
      <c r="Y591" s="20" t="s">
        <v>2480</v>
      </c>
      <c r="Z591" s="23" t="s">
        <v>2961</v>
      </c>
      <c r="AA591" s="22" t="str">
        <f t="shared" si="1"/>
        <v>M3-MyM-20a-E-2</v>
      </c>
      <c r="AB591" s="20"/>
      <c r="AC591" s="24"/>
      <c r="AD591" s="9"/>
      <c r="AE591" s="9" t="s">
        <v>47</v>
      </c>
    </row>
    <row r="592" ht="112.5" customHeight="1">
      <c r="A592" s="24" t="s">
        <v>2943</v>
      </c>
      <c r="B592" s="35" t="s">
        <v>2944</v>
      </c>
      <c r="C592" s="40" t="s">
        <v>66</v>
      </c>
      <c r="D592" s="10" t="s">
        <v>34</v>
      </c>
      <c r="E592" s="11"/>
      <c r="F592" s="8" t="s">
        <v>2962</v>
      </c>
      <c r="G592" s="23" t="s">
        <v>2963</v>
      </c>
      <c r="H592" s="25"/>
      <c r="I592" s="24" t="s">
        <v>36</v>
      </c>
      <c r="J592" s="24" t="s">
        <v>154</v>
      </c>
      <c r="K592" s="34" t="s">
        <v>2964</v>
      </c>
      <c r="L592" s="34" t="s">
        <v>519</v>
      </c>
      <c r="M592" s="57" t="s">
        <v>40</v>
      </c>
      <c r="N592" s="25" t="s">
        <v>2965</v>
      </c>
      <c r="O592" s="23" t="s">
        <v>2966</v>
      </c>
      <c r="P592" s="18"/>
      <c r="Q592" s="22"/>
      <c r="R592" s="18"/>
      <c r="S592" s="18"/>
      <c r="T592" s="18"/>
      <c r="U592" s="18"/>
      <c r="V592" s="18"/>
      <c r="W592" s="18"/>
      <c r="X592" s="22"/>
      <c r="Y592" s="20" t="s">
        <v>2480</v>
      </c>
      <c r="Z592" s="23" t="s">
        <v>2967</v>
      </c>
      <c r="AA592" s="22" t="str">
        <f t="shared" si="1"/>
        <v>M3-MyM-20a-A-1</v>
      </c>
      <c r="AB592" s="20"/>
      <c r="AC592" s="24"/>
      <c r="AD592" s="9"/>
      <c r="AE592" s="9" t="s">
        <v>47</v>
      </c>
    </row>
    <row r="593" ht="112.5" customHeight="1">
      <c r="A593" s="24" t="s">
        <v>2943</v>
      </c>
      <c r="B593" s="35" t="s">
        <v>2944</v>
      </c>
      <c r="C593" s="40" t="s">
        <v>66</v>
      </c>
      <c r="D593" s="10" t="s">
        <v>34</v>
      </c>
      <c r="E593" s="11"/>
      <c r="F593" s="8" t="s">
        <v>2968</v>
      </c>
      <c r="G593" s="23" t="s">
        <v>2969</v>
      </c>
      <c r="H593" s="25"/>
      <c r="I593" s="24" t="s">
        <v>36</v>
      </c>
      <c r="J593" s="24" t="s">
        <v>154</v>
      </c>
      <c r="K593" s="34" t="s">
        <v>2970</v>
      </c>
      <c r="L593" s="34" t="s">
        <v>519</v>
      </c>
      <c r="M593" s="57" t="s">
        <v>40</v>
      </c>
      <c r="N593" s="25" t="s">
        <v>2971</v>
      </c>
      <c r="O593" s="23" t="s">
        <v>2972</v>
      </c>
      <c r="P593" s="18"/>
      <c r="Q593" s="22"/>
      <c r="R593" s="18"/>
      <c r="S593" s="18"/>
      <c r="T593" s="18"/>
      <c r="U593" s="18"/>
      <c r="V593" s="18"/>
      <c r="W593" s="18"/>
      <c r="X593" s="22"/>
      <c r="Y593" s="20" t="s">
        <v>2480</v>
      </c>
      <c r="Z593" s="23" t="s">
        <v>2973</v>
      </c>
      <c r="AA593" s="22" t="str">
        <f t="shared" si="1"/>
        <v>M3-MyM-20a-A-2</v>
      </c>
      <c r="AB593" s="20"/>
      <c r="AC593" s="24"/>
      <c r="AD593" s="9"/>
      <c r="AE593" s="9" t="s">
        <v>47</v>
      </c>
    </row>
    <row r="594" ht="112.5" customHeight="1">
      <c r="A594" s="24" t="s">
        <v>2943</v>
      </c>
      <c r="B594" s="35" t="s">
        <v>2944</v>
      </c>
      <c r="C594" s="40" t="s">
        <v>66</v>
      </c>
      <c r="D594" s="10" t="s">
        <v>34</v>
      </c>
      <c r="E594" s="11"/>
      <c r="F594" s="8" t="s">
        <v>2974</v>
      </c>
      <c r="G594" s="23" t="s">
        <v>2969</v>
      </c>
      <c r="H594" s="25"/>
      <c r="I594" s="24" t="s">
        <v>36</v>
      </c>
      <c r="J594" s="24" t="s">
        <v>154</v>
      </c>
      <c r="K594" s="34" t="s">
        <v>2975</v>
      </c>
      <c r="L594" s="34" t="s">
        <v>658</v>
      </c>
      <c r="M594" s="57" t="s">
        <v>40</v>
      </c>
      <c r="N594" s="25" t="s">
        <v>2976</v>
      </c>
      <c r="O594" s="23" t="s">
        <v>2977</v>
      </c>
      <c r="P594" s="18"/>
      <c r="Q594" s="22"/>
      <c r="R594" s="18"/>
      <c r="S594" s="18"/>
      <c r="T594" s="18"/>
      <c r="U594" s="18"/>
      <c r="V594" s="18"/>
      <c r="W594" s="18"/>
      <c r="X594" s="22"/>
      <c r="Y594" s="20" t="s">
        <v>2480</v>
      </c>
      <c r="Z594" s="23" t="s">
        <v>2978</v>
      </c>
      <c r="AA594" s="22" t="str">
        <f t="shared" si="1"/>
        <v>M3-MyM-20a-A-3</v>
      </c>
      <c r="AB594" s="20"/>
      <c r="AC594" s="24"/>
      <c r="AD594" s="9"/>
      <c r="AE594" s="9" t="s">
        <v>47</v>
      </c>
    </row>
    <row r="595" ht="112.5" customHeight="1">
      <c r="A595" s="24" t="s">
        <v>2979</v>
      </c>
      <c r="B595" s="23" t="s">
        <v>2980</v>
      </c>
      <c r="C595" s="37" t="s">
        <v>33</v>
      </c>
      <c r="D595" s="10" t="s">
        <v>34</v>
      </c>
      <c r="E595" s="11"/>
      <c r="F595" s="23" t="s">
        <v>2981</v>
      </c>
      <c r="G595" s="23"/>
      <c r="H595" s="25"/>
      <c r="I595" s="24" t="s">
        <v>36</v>
      </c>
      <c r="J595" s="9" t="s">
        <v>146</v>
      </c>
      <c r="K595" s="23" t="s">
        <v>2982</v>
      </c>
      <c r="L595" s="23" t="s">
        <v>2983</v>
      </c>
      <c r="M595" s="42" t="s">
        <v>40</v>
      </c>
      <c r="N595" s="23" t="s">
        <v>2984</v>
      </c>
      <c r="O595" s="25" t="s">
        <v>2985</v>
      </c>
      <c r="P595" s="18"/>
      <c r="Q595" s="22"/>
      <c r="R595" s="18"/>
      <c r="S595" s="18"/>
      <c r="T595" s="18"/>
      <c r="U595" s="18"/>
      <c r="V595" s="18"/>
      <c r="W595" s="18"/>
      <c r="X595" s="22"/>
      <c r="Y595" s="20" t="s">
        <v>2480</v>
      </c>
      <c r="Z595" s="23" t="s">
        <v>2986</v>
      </c>
      <c r="AA595" s="22" t="str">
        <f t="shared" si="1"/>
        <v>M3-MyM-20b-I-1</v>
      </c>
      <c r="AB595" s="20"/>
      <c r="AC595" s="24"/>
      <c r="AD595" s="9"/>
      <c r="AE595" s="9" t="s">
        <v>47</v>
      </c>
    </row>
    <row r="596" ht="112.5" customHeight="1">
      <c r="A596" s="24" t="s">
        <v>2979</v>
      </c>
      <c r="B596" s="23" t="s">
        <v>2980</v>
      </c>
      <c r="C596" s="37" t="s">
        <v>33</v>
      </c>
      <c r="D596" s="10" t="s">
        <v>34</v>
      </c>
      <c r="E596" s="11"/>
      <c r="F596" s="23" t="s">
        <v>2987</v>
      </c>
      <c r="G596" s="23"/>
      <c r="H596" s="25"/>
      <c r="I596" s="24" t="s">
        <v>36</v>
      </c>
      <c r="J596" s="9" t="s">
        <v>146</v>
      </c>
      <c r="K596" s="23" t="s">
        <v>2982</v>
      </c>
      <c r="L596" s="23" t="s">
        <v>2988</v>
      </c>
      <c r="M596" s="42" t="s">
        <v>40</v>
      </c>
      <c r="N596" s="23" t="s">
        <v>2989</v>
      </c>
      <c r="O596" s="25" t="s">
        <v>2990</v>
      </c>
      <c r="P596" s="18"/>
      <c r="Q596" s="22"/>
      <c r="R596" s="18"/>
      <c r="S596" s="18"/>
      <c r="T596" s="18"/>
      <c r="U596" s="18"/>
      <c r="V596" s="18"/>
      <c r="W596" s="18"/>
      <c r="X596" s="22"/>
      <c r="Y596" s="20" t="s">
        <v>2480</v>
      </c>
      <c r="Z596" s="23" t="s">
        <v>2991</v>
      </c>
      <c r="AA596" s="22" t="str">
        <f t="shared" si="1"/>
        <v>M3-MyM-20b-I-2</v>
      </c>
      <c r="AB596" s="20"/>
      <c r="AC596" s="24"/>
      <c r="AD596" s="9"/>
      <c r="AE596" s="9" t="s">
        <v>47</v>
      </c>
    </row>
    <row r="597" ht="112.5" customHeight="1">
      <c r="A597" s="24" t="s">
        <v>2979</v>
      </c>
      <c r="B597" s="23" t="s">
        <v>2980</v>
      </c>
      <c r="C597" s="39" t="s">
        <v>48</v>
      </c>
      <c r="D597" s="10" t="s">
        <v>34</v>
      </c>
      <c r="E597" s="11"/>
      <c r="F597" s="23" t="s">
        <v>1351</v>
      </c>
      <c r="G597" s="23" t="s">
        <v>2992</v>
      </c>
      <c r="H597" s="25"/>
      <c r="I597" s="24" t="s">
        <v>36</v>
      </c>
      <c r="J597" s="24" t="s">
        <v>154</v>
      </c>
      <c r="K597" s="23" t="s">
        <v>2993</v>
      </c>
      <c r="L597" s="25" t="s">
        <v>969</v>
      </c>
      <c r="M597" s="42" t="s">
        <v>40</v>
      </c>
      <c r="N597" s="23" t="s">
        <v>2984</v>
      </c>
      <c r="O597" s="25" t="s">
        <v>2985</v>
      </c>
      <c r="P597" s="18"/>
      <c r="Q597" s="22"/>
      <c r="R597" s="18"/>
      <c r="S597" s="18"/>
      <c r="T597" s="18"/>
      <c r="U597" s="18"/>
      <c r="V597" s="18"/>
      <c r="W597" s="18"/>
      <c r="X597" s="22"/>
      <c r="Y597" s="20" t="s">
        <v>2480</v>
      </c>
      <c r="Z597" s="23" t="s">
        <v>2994</v>
      </c>
      <c r="AA597" s="22" t="str">
        <f t="shared" si="1"/>
        <v>M3-MyM-20b-E-1</v>
      </c>
      <c r="AB597" s="20"/>
      <c r="AC597" s="24"/>
      <c r="AD597" s="9"/>
      <c r="AE597" s="9" t="s">
        <v>47</v>
      </c>
    </row>
    <row r="598" ht="112.5" customHeight="1">
      <c r="A598" s="24" t="s">
        <v>2979</v>
      </c>
      <c r="B598" s="23" t="s">
        <v>2980</v>
      </c>
      <c r="C598" s="39" t="s">
        <v>48</v>
      </c>
      <c r="D598" s="10" t="s">
        <v>34</v>
      </c>
      <c r="E598" s="11"/>
      <c r="F598" s="23" t="s">
        <v>2995</v>
      </c>
      <c r="G598" s="23" t="s">
        <v>2996</v>
      </c>
      <c r="H598" s="25"/>
      <c r="I598" s="24" t="s">
        <v>36</v>
      </c>
      <c r="J598" s="24" t="s">
        <v>154</v>
      </c>
      <c r="K598" s="23" t="s">
        <v>2993</v>
      </c>
      <c r="L598" s="25" t="s">
        <v>2997</v>
      </c>
      <c r="M598" s="42" t="s">
        <v>40</v>
      </c>
      <c r="N598" s="23" t="s">
        <v>2989</v>
      </c>
      <c r="O598" s="25" t="s">
        <v>2990</v>
      </c>
      <c r="P598" s="18"/>
      <c r="Q598" s="22"/>
      <c r="R598" s="18"/>
      <c r="S598" s="18"/>
      <c r="T598" s="18"/>
      <c r="U598" s="18"/>
      <c r="V598" s="18"/>
      <c r="W598" s="18"/>
      <c r="X598" s="22"/>
      <c r="Y598" s="20" t="s">
        <v>2480</v>
      </c>
      <c r="Z598" s="23" t="s">
        <v>2998</v>
      </c>
      <c r="AA598" s="22" t="str">
        <f t="shared" si="1"/>
        <v>M3-MyM-20b-E-2</v>
      </c>
      <c r="AB598" s="20"/>
      <c r="AC598" s="24"/>
      <c r="AD598" s="9"/>
      <c r="AE598" s="9" t="s">
        <v>47</v>
      </c>
    </row>
    <row r="599" ht="112.5" customHeight="1">
      <c r="A599" s="24" t="s">
        <v>2979</v>
      </c>
      <c r="B599" s="23" t="s">
        <v>2980</v>
      </c>
      <c r="C599" s="40" t="s">
        <v>66</v>
      </c>
      <c r="D599" s="10" t="s">
        <v>34</v>
      </c>
      <c r="E599" s="11"/>
      <c r="F599" s="8" t="s">
        <v>2999</v>
      </c>
      <c r="G599" s="23" t="s">
        <v>3000</v>
      </c>
      <c r="H599" s="25"/>
      <c r="I599" s="24" t="s">
        <v>36</v>
      </c>
      <c r="J599" s="24" t="s">
        <v>154</v>
      </c>
      <c r="K599" s="34" t="s">
        <v>3001</v>
      </c>
      <c r="L599" s="34" t="s">
        <v>969</v>
      </c>
      <c r="M599" s="57" t="s">
        <v>40</v>
      </c>
      <c r="N599" s="23" t="s">
        <v>2984</v>
      </c>
      <c r="O599" s="23" t="s">
        <v>3002</v>
      </c>
      <c r="P599" s="18"/>
      <c r="Q599" s="22"/>
      <c r="R599" s="18"/>
      <c r="S599" s="18"/>
      <c r="T599" s="18"/>
      <c r="U599" s="18"/>
      <c r="V599" s="18"/>
      <c r="W599" s="18"/>
      <c r="X599" s="22"/>
      <c r="Y599" s="20" t="s">
        <v>2480</v>
      </c>
      <c r="Z599" s="23" t="s">
        <v>3003</v>
      </c>
      <c r="AA599" s="22" t="str">
        <f t="shared" si="1"/>
        <v>M3-MyM-20b-A-1</v>
      </c>
      <c r="AB599" s="20"/>
      <c r="AC599" s="24"/>
      <c r="AD599" s="9"/>
      <c r="AE599" s="9" t="s">
        <v>47</v>
      </c>
    </row>
    <row r="600" ht="112.5" customHeight="1">
      <c r="A600" s="24" t="s">
        <v>2979</v>
      </c>
      <c r="B600" s="23" t="s">
        <v>2980</v>
      </c>
      <c r="C600" s="40" t="s">
        <v>66</v>
      </c>
      <c r="D600" s="10" t="s">
        <v>34</v>
      </c>
      <c r="E600" s="11"/>
      <c r="F600" s="8" t="s">
        <v>3004</v>
      </c>
      <c r="G600" s="23" t="s">
        <v>3005</v>
      </c>
      <c r="H600" s="25"/>
      <c r="I600" s="24" t="s">
        <v>36</v>
      </c>
      <c r="J600" s="24" t="s">
        <v>154</v>
      </c>
      <c r="K600" s="34" t="s">
        <v>3001</v>
      </c>
      <c r="L600" s="34" t="s">
        <v>1453</v>
      </c>
      <c r="M600" s="57" t="s">
        <v>40</v>
      </c>
      <c r="N600" s="23" t="s">
        <v>2989</v>
      </c>
      <c r="O600" s="23" t="s">
        <v>3006</v>
      </c>
      <c r="P600" s="18"/>
      <c r="Q600" s="22"/>
      <c r="R600" s="18"/>
      <c r="S600" s="18"/>
      <c r="T600" s="18"/>
      <c r="U600" s="18"/>
      <c r="V600" s="18"/>
      <c r="W600" s="18"/>
      <c r="X600" s="22"/>
      <c r="Y600" s="20" t="s">
        <v>2480</v>
      </c>
      <c r="Z600" s="21" t="s">
        <v>3007</v>
      </c>
      <c r="AA600" s="22" t="str">
        <f t="shared" si="1"/>
        <v>M3-MyM-20b-A-2</v>
      </c>
      <c r="AB600" s="20"/>
      <c r="AC600" s="24"/>
      <c r="AD600" s="9"/>
      <c r="AE600" s="9" t="s">
        <v>47</v>
      </c>
    </row>
    <row r="601" ht="112.5" customHeight="1">
      <c r="A601" s="24" t="s">
        <v>2979</v>
      </c>
      <c r="B601" s="23" t="s">
        <v>2980</v>
      </c>
      <c r="C601" s="40" t="s">
        <v>66</v>
      </c>
      <c r="D601" s="10" t="s">
        <v>34</v>
      </c>
      <c r="E601" s="11"/>
      <c r="F601" s="8" t="s">
        <v>3008</v>
      </c>
      <c r="G601" s="23" t="s">
        <v>2963</v>
      </c>
      <c r="H601" s="25"/>
      <c r="I601" s="79" t="s">
        <v>36</v>
      </c>
      <c r="J601" s="79" t="s">
        <v>154</v>
      </c>
      <c r="K601" s="51" t="s">
        <v>3009</v>
      </c>
      <c r="L601" s="51" t="s">
        <v>969</v>
      </c>
      <c r="M601" s="94" t="s">
        <v>40</v>
      </c>
      <c r="N601" s="95" t="s">
        <v>2984</v>
      </c>
      <c r="O601" s="95" t="s">
        <v>3010</v>
      </c>
      <c r="P601" s="18"/>
      <c r="Q601" s="22"/>
      <c r="R601" s="18"/>
      <c r="S601" s="18"/>
      <c r="T601" s="18"/>
      <c r="U601" s="18"/>
      <c r="V601" s="18"/>
      <c r="W601" s="18"/>
      <c r="X601" s="22"/>
      <c r="Y601" s="20" t="s">
        <v>2480</v>
      </c>
      <c r="Z601" s="21" t="s">
        <v>3011</v>
      </c>
      <c r="AA601" s="22" t="str">
        <f t="shared" si="1"/>
        <v>M3-MyM-20b-A-3</v>
      </c>
      <c r="AB601" s="20"/>
      <c r="AC601" s="24"/>
      <c r="AD601" s="9"/>
      <c r="AE601" s="9" t="s">
        <v>47</v>
      </c>
    </row>
    <row r="602" ht="112.5" customHeight="1">
      <c r="A602" s="24" t="s">
        <v>3012</v>
      </c>
      <c r="B602" s="25" t="s">
        <v>3013</v>
      </c>
      <c r="C602" s="37" t="s">
        <v>33</v>
      </c>
      <c r="D602" s="10" t="s">
        <v>34</v>
      </c>
      <c r="E602" s="11"/>
      <c r="F602" s="8" t="s">
        <v>3014</v>
      </c>
      <c r="G602" s="23"/>
      <c r="H602" s="25"/>
      <c r="I602" s="24" t="s">
        <v>36</v>
      </c>
      <c r="J602" s="24" t="s">
        <v>2703</v>
      </c>
      <c r="K602" s="25" t="s">
        <v>3015</v>
      </c>
      <c r="L602" s="23" t="s">
        <v>3016</v>
      </c>
      <c r="M602" s="42" t="s">
        <v>40</v>
      </c>
      <c r="N602" s="25" t="s">
        <v>3017</v>
      </c>
      <c r="O602" s="23" t="s">
        <v>3018</v>
      </c>
      <c r="P602" s="18"/>
      <c r="Q602" s="22"/>
      <c r="R602" s="18"/>
      <c r="S602" s="18"/>
      <c r="T602" s="18"/>
      <c r="U602" s="18"/>
      <c r="V602" s="18"/>
      <c r="W602" s="18"/>
      <c r="X602" s="22"/>
      <c r="Y602" s="20" t="s">
        <v>2480</v>
      </c>
      <c r="Z602" s="23" t="s">
        <v>3019</v>
      </c>
      <c r="AA602" s="22" t="str">
        <f t="shared" si="1"/>
        <v>M3-MyM-21a-I-1</v>
      </c>
      <c r="AB602" s="20"/>
      <c r="AC602" s="24"/>
      <c r="AD602" s="9"/>
      <c r="AE602" s="9" t="s">
        <v>47</v>
      </c>
    </row>
    <row r="603" ht="112.5" customHeight="1">
      <c r="A603" s="24" t="s">
        <v>3012</v>
      </c>
      <c r="B603" s="25" t="s">
        <v>3013</v>
      </c>
      <c r="C603" s="39" t="s">
        <v>48</v>
      </c>
      <c r="D603" s="10" t="s">
        <v>34</v>
      </c>
      <c r="E603" s="11"/>
      <c r="F603" s="23" t="s">
        <v>3020</v>
      </c>
      <c r="G603" s="23" t="s">
        <v>3021</v>
      </c>
      <c r="H603" s="25"/>
      <c r="I603" s="24" t="s">
        <v>36</v>
      </c>
      <c r="J603" s="9" t="s">
        <v>154</v>
      </c>
      <c r="K603" s="25" t="s">
        <v>3022</v>
      </c>
      <c r="L603" s="25" t="s">
        <v>3023</v>
      </c>
      <c r="M603" s="42" t="s">
        <v>40</v>
      </c>
      <c r="N603" s="25" t="s">
        <v>3017</v>
      </c>
      <c r="O603" s="25" t="s">
        <v>3024</v>
      </c>
      <c r="P603" s="18"/>
      <c r="Q603" s="22"/>
      <c r="R603" s="18"/>
      <c r="S603" s="18"/>
      <c r="T603" s="18"/>
      <c r="U603" s="18"/>
      <c r="V603" s="18"/>
      <c r="W603" s="18"/>
      <c r="X603" s="22"/>
      <c r="Y603" s="20" t="s">
        <v>2480</v>
      </c>
      <c r="Z603" s="23" t="s">
        <v>3025</v>
      </c>
      <c r="AA603" s="22" t="str">
        <f t="shared" si="1"/>
        <v>M3-MyM-21a-E-1</v>
      </c>
      <c r="AB603" s="20"/>
      <c r="AC603" s="24"/>
      <c r="AD603" s="9"/>
      <c r="AE603" s="9" t="s">
        <v>47</v>
      </c>
    </row>
    <row r="604" ht="112.5" customHeight="1">
      <c r="A604" s="24" t="s">
        <v>3012</v>
      </c>
      <c r="B604" s="25" t="s">
        <v>3013</v>
      </c>
      <c r="C604" s="39" t="s">
        <v>48</v>
      </c>
      <c r="D604" s="10" t="s">
        <v>34</v>
      </c>
      <c r="E604" s="11"/>
      <c r="F604" s="23" t="s">
        <v>3020</v>
      </c>
      <c r="G604" s="23" t="s">
        <v>3026</v>
      </c>
      <c r="H604" s="25"/>
      <c r="I604" s="24" t="s">
        <v>36</v>
      </c>
      <c r="J604" s="9" t="s">
        <v>154</v>
      </c>
      <c r="K604" s="25" t="s">
        <v>3022</v>
      </c>
      <c r="L604" s="25" t="s">
        <v>3027</v>
      </c>
      <c r="M604" s="42" t="s">
        <v>40</v>
      </c>
      <c r="N604" s="25" t="s">
        <v>3017</v>
      </c>
      <c r="O604" s="25" t="s">
        <v>3028</v>
      </c>
      <c r="P604" s="18"/>
      <c r="Q604" s="22"/>
      <c r="R604" s="18"/>
      <c r="S604" s="18"/>
      <c r="T604" s="18"/>
      <c r="U604" s="18"/>
      <c r="V604" s="18"/>
      <c r="W604" s="18"/>
      <c r="X604" s="22"/>
      <c r="Y604" s="20" t="s">
        <v>2480</v>
      </c>
      <c r="Z604" s="23" t="s">
        <v>3029</v>
      </c>
      <c r="AA604" s="22" t="str">
        <f t="shared" si="1"/>
        <v>M3-MyM-21a-E-2</v>
      </c>
      <c r="AB604" s="20"/>
      <c r="AC604" s="24"/>
      <c r="AD604" s="9"/>
      <c r="AE604" s="9" t="s">
        <v>47</v>
      </c>
    </row>
    <row r="605" ht="112.5" customHeight="1">
      <c r="A605" s="24" t="s">
        <v>3012</v>
      </c>
      <c r="B605" s="25" t="s">
        <v>3013</v>
      </c>
      <c r="C605" s="39" t="s">
        <v>48</v>
      </c>
      <c r="D605" s="10" t="s">
        <v>34</v>
      </c>
      <c r="E605" s="11"/>
      <c r="F605" s="23" t="s">
        <v>3020</v>
      </c>
      <c r="G605" s="23" t="s">
        <v>3030</v>
      </c>
      <c r="H605" s="25"/>
      <c r="I605" s="24" t="s">
        <v>36</v>
      </c>
      <c r="J605" s="9" t="s">
        <v>154</v>
      </c>
      <c r="K605" s="25" t="s">
        <v>3022</v>
      </c>
      <c r="L605" s="23" t="s">
        <v>3031</v>
      </c>
      <c r="M605" s="42" t="s">
        <v>40</v>
      </c>
      <c r="N605" s="25" t="s">
        <v>3017</v>
      </c>
      <c r="O605" s="25" t="s">
        <v>3032</v>
      </c>
      <c r="P605" s="18"/>
      <c r="Q605" s="22"/>
      <c r="R605" s="18"/>
      <c r="S605" s="18"/>
      <c r="T605" s="18"/>
      <c r="U605" s="18"/>
      <c r="V605" s="18"/>
      <c r="W605" s="18"/>
      <c r="X605" s="22"/>
      <c r="Y605" s="20" t="s">
        <v>2480</v>
      </c>
      <c r="Z605" s="23" t="s">
        <v>3033</v>
      </c>
      <c r="AA605" s="22" t="str">
        <f t="shared" si="1"/>
        <v>M3-MyM-21a-E-3</v>
      </c>
      <c r="AB605" s="20"/>
      <c r="AC605" s="24"/>
      <c r="AD605" s="9"/>
      <c r="AE605" s="9" t="s">
        <v>47</v>
      </c>
    </row>
    <row r="606" ht="112.5" customHeight="1">
      <c r="A606" s="24" t="s">
        <v>3012</v>
      </c>
      <c r="B606" s="25" t="s">
        <v>3013</v>
      </c>
      <c r="C606" s="39" t="s">
        <v>48</v>
      </c>
      <c r="D606" s="10" t="s">
        <v>34</v>
      </c>
      <c r="E606" s="11"/>
      <c r="F606" s="23" t="s">
        <v>3020</v>
      </c>
      <c r="G606" s="23" t="s">
        <v>3034</v>
      </c>
      <c r="H606" s="25"/>
      <c r="I606" s="24" t="s">
        <v>36</v>
      </c>
      <c r="J606" s="9" t="s">
        <v>154</v>
      </c>
      <c r="K606" s="25" t="s">
        <v>3022</v>
      </c>
      <c r="L606" s="25" t="s">
        <v>3035</v>
      </c>
      <c r="M606" s="42" t="s">
        <v>40</v>
      </c>
      <c r="N606" s="25" t="s">
        <v>3017</v>
      </c>
      <c r="O606" s="25" t="s">
        <v>3036</v>
      </c>
      <c r="P606" s="18"/>
      <c r="Q606" s="22"/>
      <c r="R606" s="18"/>
      <c r="S606" s="18"/>
      <c r="T606" s="18"/>
      <c r="U606" s="18"/>
      <c r="V606" s="18"/>
      <c r="W606" s="18"/>
      <c r="X606" s="22"/>
      <c r="Y606" s="20" t="s">
        <v>2480</v>
      </c>
      <c r="Z606" s="23" t="s">
        <v>3037</v>
      </c>
      <c r="AA606" s="22" t="str">
        <f t="shared" si="1"/>
        <v>M3-MyM-21a-E-4</v>
      </c>
      <c r="AB606" s="20"/>
      <c r="AC606" s="24"/>
      <c r="AD606" s="9"/>
      <c r="AE606" s="9" t="s">
        <v>47</v>
      </c>
    </row>
    <row r="607" ht="112.5" customHeight="1">
      <c r="A607" s="24" t="s">
        <v>3012</v>
      </c>
      <c r="B607" s="25" t="s">
        <v>3013</v>
      </c>
      <c r="C607" s="40" t="s">
        <v>66</v>
      </c>
      <c r="D607" s="10" t="s">
        <v>34</v>
      </c>
      <c r="E607" s="11"/>
      <c r="F607" s="8" t="s">
        <v>3038</v>
      </c>
      <c r="G607" s="23" t="s">
        <v>3039</v>
      </c>
      <c r="H607" s="25"/>
      <c r="I607" s="24" t="s">
        <v>36</v>
      </c>
      <c r="J607" s="9" t="s">
        <v>154</v>
      </c>
      <c r="K607" s="25" t="s">
        <v>3040</v>
      </c>
      <c r="L607" s="25" t="s">
        <v>3041</v>
      </c>
      <c r="M607" s="42" t="s">
        <v>40</v>
      </c>
      <c r="N607" s="25" t="s">
        <v>3017</v>
      </c>
      <c r="O607" s="25" t="s">
        <v>3042</v>
      </c>
      <c r="P607" s="18"/>
      <c r="Q607" s="22"/>
      <c r="R607" s="18"/>
      <c r="S607" s="18"/>
      <c r="T607" s="18"/>
      <c r="U607" s="18"/>
      <c r="V607" s="18"/>
      <c r="W607" s="18"/>
      <c r="X607" s="22"/>
      <c r="Y607" s="20" t="s">
        <v>2480</v>
      </c>
      <c r="Z607" s="23" t="s">
        <v>3043</v>
      </c>
      <c r="AA607" s="22" t="str">
        <f t="shared" si="1"/>
        <v>M3-MyM-21a-A-1</v>
      </c>
      <c r="AB607" s="20"/>
      <c r="AC607" s="24"/>
      <c r="AD607" s="9"/>
      <c r="AE607" s="9" t="s">
        <v>47</v>
      </c>
    </row>
    <row r="608" ht="112.5" customHeight="1">
      <c r="A608" s="24" t="s">
        <v>3012</v>
      </c>
      <c r="B608" s="25" t="s">
        <v>3013</v>
      </c>
      <c r="C608" s="40" t="s">
        <v>66</v>
      </c>
      <c r="D608" s="10" t="s">
        <v>34</v>
      </c>
      <c r="E608" s="11"/>
      <c r="F608" s="8" t="s">
        <v>3044</v>
      </c>
      <c r="G608" s="23" t="s">
        <v>3045</v>
      </c>
      <c r="H608" s="25"/>
      <c r="I608" s="79" t="s">
        <v>36</v>
      </c>
      <c r="J608" s="9" t="s">
        <v>154</v>
      </c>
      <c r="K608" s="51" t="s">
        <v>3046</v>
      </c>
      <c r="L608" s="51" t="s">
        <v>3047</v>
      </c>
      <c r="M608" s="94" t="s">
        <v>40</v>
      </c>
      <c r="N608" s="49" t="s">
        <v>3017</v>
      </c>
      <c r="O608" s="95" t="s">
        <v>3048</v>
      </c>
      <c r="P608" s="18"/>
      <c r="Q608" s="22"/>
      <c r="R608" s="18"/>
      <c r="S608" s="18"/>
      <c r="T608" s="18"/>
      <c r="U608" s="18"/>
      <c r="V608" s="18"/>
      <c r="W608" s="18"/>
      <c r="X608" s="22"/>
      <c r="Y608" s="20" t="s">
        <v>2480</v>
      </c>
      <c r="Z608" s="21" t="s">
        <v>3049</v>
      </c>
      <c r="AA608" s="22" t="str">
        <f t="shared" si="1"/>
        <v>M3-MyM-21a-A-2</v>
      </c>
      <c r="AB608" s="20"/>
      <c r="AC608" s="24"/>
      <c r="AD608" s="9"/>
      <c r="AE608" s="9" t="s">
        <v>47</v>
      </c>
    </row>
    <row r="609" ht="112.5" customHeight="1">
      <c r="A609" s="24" t="s">
        <v>3012</v>
      </c>
      <c r="B609" s="25" t="s">
        <v>3013</v>
      </c>
      <c r="C609" s="40" t="s">
        <v>66</v>
      </c>
      <c r="D609" s="10" t="s">
        <v>34</v>
      </c>
      <c r="E609" s="11"/>
      <c r="F609" s="8" t="s">
        <v>3050</v>
      </c>
      <c r="G609" s="23" t="s">
        <v>3051</v>
      </c>
      <c r="H609" s="25"/>
      <c r="I609" s="79" t="s">
        <v>36</v>
      </c>
      <c r="J609" s="9" t="s">
        <v>154</v>
      </c>
      <c r="K609" s="51" t="s">
        <v>3052</v>
      </c>
      <c r="L609" s="51" t="s">
        <v>3035</v>
      </c>
      <c r="M609" s="94" t="s">
        <v>40</v>
      </c>
      <c r="N609" s="49" t="s">
        <v>3017</v>
      </c>
      <c r="O609" s="49" t="s">
        <v>3036</v>
      </c>
      <c r="P609" s="18"/>
      <c r="Q609" s="22"/>
      <c r="R609" s="18"/>
      <c r="S609" s="18"/>
      <c r="T609" s="18"/>
      <c r="U609" s="18"/>
      <c r="V609" s="18"/>
      <c r="W609" s="18"/>
      <c r="X609" s="22"/>
      <c r="Y609" s="20" t="s">
        <v>2480</v>
      </c>
      <c r="Z609" s="21" t="s">
        <v>3053</v>
      </c>
      <c r="AA609" s="22" t="str">
        <f t="shared" si="1"/>
        <v>M3-MyM-21a-A-3</v>
      </c>
      <c r="AB609" s="20"/>
      <c r="AC609" s="24"/>
      <c r="AD609" s="9"/>
      <c r="AE609" s="9" t="s">
        <v>47</v>
      </c>
    </row>
    <row r="610" ht="112.5" customHeight="1">
      <c r="A610" s="24" t="s">
        <v>3054</v>
      </c>
      <c r="B610" s="25" t="s">
        <v>3055</v>
      </c>
      <c r="C610" s="9" t="s">
        <v>33</v>
      </c>
      <c r="D610" s="10" t="s">
        <v>34</v>
      </c>
      <c r="E610" s="11"/>
      <c r="F610" s="8" t="s">
        <v>3056</v>
      </c>
      <c r="G610" s="23"/>
      <c r="H610" s="25"/>
      <c r="I610" s="24" t="s">
        <v>535</v>
      </c>
      <c r="J610" s="24" t="s">
        <v>307</v>
      </c>
      <c r="K610" s="34" t="s">
        <v>3057</v>
      </c>
      <c r="L610" s="34" t="s">
        <v>3058</v>
      </c>
      <c r="M610" s="57" t="s">
        <v>40</v>
      </c>
      <c r="N610" s="23" t="s">
        <v>3059</v>
      </c>
      <c r="O610" s="23" t="s">
        <v>3060</v>
      </c>
      <c r="P610" s="18"/>
      <c r="Q610" s="22"/>
      <c r="R610" s="18"/>
      <c r="S610" s="18"/>
      <c r="T610" s="18"/>
      <c r="U610" s="18"/>
      <c r="V610" s="18"/>
      <c r="W610" s="18"/>
      <c r="X610" s="22"/>
      <c r="Y610" s="20" t="s">
        <v>2480</v>
      </c>
      <c r="Z610" s="21" t="s">
        <v>3061</v>
      </c>
      <c r="AA610" s="22" t="str">
        <f t="shared" si="1"/>
        <v>M3-MyM-17a-I-1</v>
      </c>
      <c r="AB610" s="20" t="s">
        <v>45</v>
      </c>
      <c r="AC610" s="24"/>
      <c r="AD610" s="9"/>
      <c r="AE610" s="9" t="s">
        <v>47</v>
      </c>
    </row>
    <row r="611" ht="112.5" customHeight="1">
      <c r="A611" s="24" t="s">
        <v>3054</v>
      </c>
      <c r="B611" s="25" t="s">
        <v>3055</v>
      </c>
      <c r="C611" s="9" t="s">
        <v>33</v>
      </c>
      <c r="D611" s="10" t="s">
        <v>34</v>
      </c>
      <c r="E611" s="11"/>
      <c r="F611" s="95" t="s">
        <v>3062</v>
      </c>
      <c r="G611" s="23"/>
      <c r="H611" s="25"/>
      <c r="I611" s="24" t="s">
        <v>535</v>
      </c>
      <c r="J611" s="24" t="s">
        <v>307</v>
      </c>
      <c r="K611" s="34" t="s">
        <v>3063</v>
      </c>
      <c r="L611" s="34" t="s">
        <v>3064</v>
      </c>
      <c r="M611" s="57" t="s">
        <v>40</v>
      </c>
      <c r="N611" s="23" t="s">
        <v>3059</v>
      </c>
      <c r="O611" s="23" t="s">
        <v>3060</v>
      </c>
      <c r="P611" s="18"/>
      <c r="Q611" s="22"/>
      <c r="R611" s="18"/>
      <c r="S611" s="18"/>
      <c r="T611" s="18"/>
      <c r="U611" s="18"/>
      <c r="V611" s="18"/>
      <c r="W611" s="18"/>
      <c r="X611" s="22"/>
      <c r="Y611" s="20" t="s">
        <v>2480</v>
      </c>
      <c r="Z611" s="21" t="s">
        <v>3065</v>
      </c>
      <c r="AA611" s="22" t="str">
        <f t="shared" si="1"/>
        <v>M3-MyM-17a-I-2</v>
      </c>
      <c r="AB611" s="20" t="s">
        <v>45</v>
      </c>
      <c r="AC611" s="24"/>
      <c r="AD611" s="9"/>
      <c r="AE611" s="9" t="s">
        <v>47</v>
      </c>
    </row>
    <row r="612" ht="112.5" customHeight="1">
      <c r="A612" s="24" t="s">
        <v>3054</v>
      </c>
      <c r="B612" s="25" t="s">
        <v>3055</v>
      </c>
      <c r="C612" s="9" t="s">
        <v>33</v>
      </c>
      <c r="D612" s="10" t="s">
        <v>34</v>
      </c>
      <c r="E612" s="11"/>
      <c r="F612" s="95" t="s">
        <v>3066</v>
      </c>
      <c r="G612" s="23"/>
      <c r="H612" s="25"/>
      <c r="I612" s="24" t="s">
        <v>535</v>
      </c>
      <c r="J612" s="24" t="s">
        <v>307</v>
      </c>
      <c r="K612" s="34" t="s">
        <v>3067</v>
      </c>
      <c r="L612" s="34" t="s">
        <v>3068</v>
      </c>
      <c r="M612" s="57" t="s">
        <v>40</v>
      </c>
      <c r="N612" s="23" t="s">
        <v>3059</v>
      </c>
      <c r="O612" s="23" t="s">
        <v>3060</v>
      </c>
      <c r="P612" s="18"/>
      <c r="Q612" s="22"/>
      <c r="R612" s="18"/>
      <c r="S612" s="18"/>
      <c r="T612" s="18"/>
      <c r="U612" s="18"/>
      <c r="V612" s="18"/>
      <c r="W612" s="18"/>
      <c r="X612" s="22"/>
      <c r="Y612" s="20" t="s">
        <v>2480</v>
      </c>
      <c r="Z612" s="21" t="s">
        <v>3069</v>
      </c>
      <c r="AA612" s="22" t="str">
        <f t="shared" si="1"/>
        <v>M3-MyM-17a-I-3</v>
      </c>
      <c r="AB612" s="20" t="s">
        <v>45</v>
      </c>
      <c r="AC612" s="24"/>
      <c r="AD612" s="9"/>
      <c r="AE612" s="9" t="s">
        <v>47</v>
      </c>
    </row>
    <row r="613" ht="112.5" customHeight="1">
      <c r="A613" s="9" t="s">
        <v>3070</v>
      </c>
      <c r="B613" s="78" t="s">
        <v>3071</v>
      </c>
      <c r="C613" s="9" t="s">
        <v>33</v>
      </c>
      <c r="D613" s="10" t="s">
        <v>34</v>
      </c>
      <c r="E613" s="11"/>
      <c r="F613" s="13" t="s">
        <v>3072</v>
      </c>
      <c r="G613" s="13"/>
      <c r="H613" s="12" t="s">
        <v>3073</v>
      </c>
      <c r="I613" s="11" t="s">
        <v>36</v>
      </c>
      <c r="J613" s="20" t="s">
        <v>307</v>
      </c>
      <c r="K613" s="13" t="s">
        <v>3074</v>
      </c>
      <c r="L613" s="44" t="s">
        <v>111</v>
      </c>
      <c r="M613" s="14" t="s">
        <v>40</v>
      </c>
      <c r="N613" s="25" t="s">
        <v>3075</v>
      </c>
      <c r="O613" s="25" t="s">
        <v>3076</v>
      </c>
      <c r="P613" s="18"/>
      <c r="Q613" s="22"/>
      <c r="R613" s="18"/>
      <c r="S613" s="18"/>
      <c r="T613" s="18"/>
      <c r="U613" s="18"/>
      <c r="V613" s="18"/>
      <c r="W613" s="18"/>
      <c r="X613" s="19"/>
      <c r="Y613" s="20" t="s">
        <v>2480</v>
      </c>
      <c r="Z613" s="21" t="s">
        <v>3077</v>
      </c>
      <c r="AA613" s="22" t="str">
        <f t="shared" si="1"/>
        <v>M3-MyM-5a-I-1</v>
      </c>
      <c r="AB613" s="20" t="s">
        <v>45</v>
      </c>
      <c r="AC613" s="9"/>
      <c r="AD613" s="9" t="s">
        <v>46</v>
      </c>
      <c r="AE613" s="9"/>
    </row>
    <row r="614" ht="112.5" customHeight="1">
      <c r="A614" s="9" t="s">
        <v>3070</v>
      </c>
      <c r="B614" s="78" t="s">
        <v>3071</v>
      </c>
      <c r="C614" s="9" t="s">
        <v>48</v>
      </c>
      <c r="D614" s="10" t="s">
        <v>34</v>
      </c>
      <c r="E614" s="11"/>
      <c r="F614" s="88" t="s">
        <v>3078</v>
      </c>
      <c r="G614" s="88"/>
      <c r="H614" s="96"/>
      <c r="I614" s="24" t="s">
        <v>36</v>
      </c>
      <c r="J614" s="24" t="s">
        <v>50</v>
      </c>
      <c r="K614" s="97" t="s">
        <v>3079</v>
      </c>
      <c r="L614" s="25" t="s">
        <v>3080</v>
      </c>
      <c r="M614" s="24" t="s">
        <v>40</v>
      </c>
      <c r="N614" s="25" t="s">
        <v>3075</v>
      </c>
      <c r="O614" s="88" t="s">
        <v>3081</v>
      </c>
      <c r="P614" s="18"/>
      <c r="Q614" s="22"/>
      <c r="R614" s="18"/>
      <c r="S614" s="18"/>
      <c r="T614" s="18"/>
      <c r="U614" s="18"/>
      <c r="V614" s="18"/>
      <c r="W614" s="18"/>
      <c r="X614" s="19"/>
      <c r="Y614" s="20" t="s">
        <v>2480</v>
      </c>
      <c r="Z614" s="21" t="s">
        <v>3082</v>
      </c>
      <c r="AA614" s="22" t="str">
        <f t="shared" si="1"/>
        <v>M3-MyM-5a-E-1</v>
      </c>
      <c r="AB614" s="20" t="s">
        <v>45</v>
      </c>
      <c r="AC614" s="9"/>
      <c r="AD614" s="9" t="s">
        <v>46</v>
      </c>
      <c r="AE614" s="9"/>
    </row>
    <row r="615" ht="112.5" customHeight="1">
      <c r="A615" s="9" t="s">
        <v>3070</v>
      </c>
      <c r="B615" s="78" t="s">
        <v>3071</v>
      </c>
      <c r="C615" s="9" t="s">
        <v>48</v>
      </c>
      <c r="D615" s="10" t="s">
        <v>34</v>
      </c>
      <c r="E615" s="11"/>
      <c r="F615" s="88" t="s">
        <v>3083</v>
      </c>
      <c r="G615" s="88"/>
      <c r="H615" s="96"/>
      <c r="I615" s="24" t="s">
        <v>36</v>
      </c>
      <c r="J615" s="24" t="s">
        <v>50</v>
      </c>
      <c r="K615" s="97" t="s">
        <v>3084</v>
      </c>
      <c r="L615" s="25" t="s">
        <v>3085</v>
      </c>
      <c r="M615" s="24" t="s">
        <v>40</v>
      </c>
      <c r="N615" s="25" t="s">
        <v>3075</v>
      </c>
      <c r="O615" s="88" t="s">
        <v>3086</v>
      </c>
      <c r="P615" s="18"/>
      <c r="Q615" s="22"/>
      <c r="R615" s="18"/>
      <c r="S615" s="18"/>
      <c r="T615" s="18"/>
      <c r="U615" s="18"/>
      <c r="V615" s="18"/>
      <c r="W615" s="18"/>
      <c r="X615" s="19"/>
      <c r="Y615" s="20" t="s">
        <v>2480</v>
      </c>
      <c r="Z615" s="21" t="s">
        <v>3087</v>
      </c>
      <c r="AA615" s="22" t="str">
        <f t="shared" si="1"/>
        <v>M3-MyM-5a-E-2</v>
      </c>
      <c r="AB615" s="20" t="s">
        <v>45</v>
      </c>
      <c r="AC615" s="9"/>
      <c r="AD615" s="9" t="s">
        <v>46</v>
      </c>
      <c r="AE615" s="9"/>
    </row>
    <row r="616" ht="112.5" customHeight="1">
      <c r="A616" s="9" t="s">
        <v>3070</v>
      </c>
      <c r="B616" s="78" t="s">
        <v>3071</v>
      </c>
      <c r="C616" s="9" t="s">
        <v>48</v>
      </c>
      <c r="D616" s="10" t="s">
        <v>34</v>
      </c>
      <c r="E616" s="11"/>
      <c r="F616" s="88" t="s">
        <v>3088</v>
      </c>
      <c r="G616" s="88"/>
      <c r="H616" s="96"/>
      <c r="I616" s="24" t="s">
        <v>36</v>
      </c>
      <c r="J616" s="24" t="s">
        <v>50</v>
      </c>
      <c r="K616" s="97" t="s">
        <v>3089</v>
      </c>
      <c r="L616" s="25" t="s">
        <v>3090</v>
      </c>
      <c r="M616" s="24" t="s">
        <v>40</v>
      </c>
      <c r="N616" s="25" t="s">
        <v>3075</v>
      </c>
      <c r="O616" s="88" t="s">
        <v>3091</v>
      </c>
      <c r="P616" s="18"/>
      <c r="Q616" s="22"/>
      <c r="R616" s="18"/>
      <c r="S616" s="18"/>
      <c r="T616" s="18"/>
      <c r="U616" s="18"/>
      <c r="V616" s="18"/>
      <c r="W616" s="18"/>
      <c r="X616" s="19"/>
      <c r="Y616" s="20" t="s">
        <v>2480</v>
      </c>
      <c r="Z616" s="21" t="s">
        <v>3092</v>
      </c>
      <c r="AA616" s="22" t="str">
        <f t="shared" si="1"/>
        <v>M3-MyM-5a-E-3</v>
      </c>
      <c r="AB616" s="20" t="s">
        <v>45</v>
      </c>
      <c r="AC616" s="9"/>
      <c r="AD616" s="9" t="s">
        <v>46</v>
      </c>
      <c r="AE616" s="9"/>
    </row>
    <row r="617" ht="112.5" customHeight="1">
      <c r="A617" s="9" t="s">
        <v>3093</v>
      </c>
      <c r="B617" s="78" t="s">
        <v>3094</v>
      </c>
      <c r="C617" s="9" t="s">
        <v>33</v>
      </c>
      <c r="D617" s="10" t="s">
        <v>34</v>
      </c>
      <c r="E617" s="11"/>
      <c r="F617" s="12" t="s">
        <v>3095</v>
      </c>
      <c r="G617" s="12"/>
      <c r="H617" s="8"/>
      <c r="I617" s="22" t="s">
        <v>36</v>
      </c>
      <c r="J617" s="22" t="s">
        <v>563</v>
      </c>
      <c r="K617" s="12" t="s">
        <v>3096</v>
      </c>
      <c r="L617" s="13" t="s">
        <v>3097</v>
      </c>
      <c r="M617" s="11" t="s">
        <v>40</v>
      </c>
      <c r="N617" s="8" t="s">
        <v>3098</v>
      </c>
      <c r="O617" s="8" t="s">
        <v>3099</v>
      </c>
      <c r="P617" s="18"/>
      <c r="Q617" s="22"/>
      <c r="R617" s="18"/>
      <c r="S617" s="18"/>
      <c r="T617" s="18"/>
      <c r="U617" s="18"/>
      <c r="V617" s="18"/>
      <c r="W617" s="18"/>
      <c r="X617" s="22"/>
      <c r="Y617" s="20" t="s">
        <v>2480</v>
      </c>
      <c r="Z617" s="21" t="s">
        <v>3100</v>
      </c>
      <c r="AA617" s="22" t="str">
        <f t="shared" si="1"/>
        <v>M3-MyM-5b-I-1</v>
      </c>
      <c r="AB617" s="20" t="s">
        <v>45</v>
      </c>
      <c r="AC617" s="24"/>
      <c r="AD617" s="9" t="s">
        <v>46</v>
      </c>
      <c r="AE617" s="9"/>
    </row>
    <row r="618" ht="112.5" customHeight="1">
      <c r="A618" s="9" t="s">
        <v>3093</v>
      </c>
      <c r="B618" s="78" t="s">
        <v>3094</v>
      </c>
      <c r="C618" s="9" t="s">
        <v>48</v>
      </c>
      <c r="D618" s="10" t="s">
        <v>34</v>
      </c>
      <c r="E618" s="11"/>
      <c r="F618" s="12" t="s">
        <v>3101</v>
      </c>
      <c r="G618" s="12"/>
      <c r="H618" s="8"/>
      <c r="I618" s="11" t="s">
        <v>36</v>
      </c>
      <c r="J618" s="11" t="s">
        <v>90</v>
      </c>
      <c r="K618" s="12" t="s">
        <v>3102</v>
      </c>
      <c r="L618" s="13" t="s">
        <v>3103</v>
      </c>
      <c r="M618" s="11" t="s">
        <v>40</v>
      </c>
      <c r="N618" s="8" t="s">
        <v>3104</v>
      </c>
      <c r="O618" s="8" t="s">
        <v>3105</v>
      </c>
      <c r="P618" s="18"/>
      <c r="Q618" s="22"/>
      <c r="R618" s="18"/>
      <c r="S618" s="18"/>
      <c r="T618" s="18"/>
      <c r="U618" s="18"/>
      <c r="V618" s="18"/>
      <c r="W618" s="18"/>
      <c r="X618" s="22"/>
      <c r="Y618" s="20" t="s">
        <v>2480</v>
      </c>
      <c r="Z618" s="21" t="s">
        <v>3106</v>
      </c>
      <c r="AA618" s="22" t="str">
        <f t="shared" si="1"/>
        <v>M3-MyM-5b-E-1</v>
      </c>
      <c r="AB618" s="20" t="s">
        <v>45</v>
      </c>
      <c r="AC618" s="24"/>
      <c r="AD618" s="9" t="s">
        <v>46</v>
      </c>
      <c r="AE618" s="9"/>
    </row>
    <row r="619" ht="112.5" customHeight="1">
      <c r="A619" s="9" t="s">
        <v>3093</v>
      </c>
      <c r="B619" s="78" t="s">
        <v>3094</v>
      </c>
      <c r="C619" s="9" t="s">
        <v>48</v>
      </c>
      <c r="D619" s="10" t="s">
        <v>34</v>
      </c>
      <c r="E619" s="11"/>
      <c r="F619" s="12" t="s">
        <v>3107</v>
      </c>
      <c r="G619" s="12"/>
      <c r="H619" s="8"/>
      <c r="I619" s="11" t="s">
        <v>36</v>
      </c>
      <c r="J619" s="11" t="s">
        <v>90</v>
      </c>
      <c r="K619" s="12" t="s">
        <v>3108</v>
      </c>
      <c r="L619" s="13" t="s">
        <v>3109</v>
      </c>
      <c r="M619" s="11" t="s">
        <v>40</v>
      </c>
      <c r="N619" s="8" t="s">
        <v>3104</v>
      </c>
      <c r="O619" s="8" t="s">
        <v>3110</v>
      </c>
      <c r="P619" s="18"/>
      <c r="Q619" s="22"/>
      <c r="R619" s="18"/>
      <c r="S619" s="18"/>
      <c r="T619" s="18"/>
      <c r="U619" s="18"/>
      <c r="V619" s="18"/>
      <c r="W619" s="18"/>
      <c r="X619" s="22"/>
      <c r="Y619" s="20" t="s">
        <v>2480</v>
      </c>
      <c r="Z619" s="21" t="s">
        <v>3111</v>
      </c>
      <c r="AA619" s="22" t="str">
        <f t="shared" si="1"/>
        <v>M3-MyM-5b-E-2</v>
      </c>
      <c r="AB619" s="20" t="s">
        <v>45</v>
      </c>
      <c r="AC619" s="24"/>
      <c r="AD619" s="9" t="s">
        <v>46</v>
      </c>
      <c r="AE619" s="9"/>
    </row>
    <row r="620" ht="112.5" customHeight="1">
      <c r="A620" s="9" t="s">
        <v>3093</v>
      </c>
      <c r="B620" s="78" t="s">
        <v>3094</v>
      </c>
      <c r="C620" s="9" t="s">
        <v>48</v>
      </c>
      <c r="D620" s="10" t="s">
        <v>34</v>
      </c>
      <c r="E620" s="11"/>
      <c r="F620" s="12" t="s">
        <v>3112</v>
      </c>
      <c r="G620" s="12"/>
      <c r="H620" s="8"/>
      <c r="I620" s="11" t="s">
        <v>36</v>
      </c>
      <c r="J620" s="11" t="s">
        <v>90</v>
      </c>
      <c r="K620" s="12" t="s">
        <v>3113</v>
      </c>
      <c r="L620" s="13" t="s">
        <v>3114</v>
      </c>
      <c r="M620" s="11" t="s">
        <v>40</v>
      </c>
      <c r="N620" s="8" t="s">
        <v>3104</v>
      </c>
      <c r="O620" s="8" t="s">
        <v>3115</v>
      </c>
      <c r="P620" s="18"/>
      <c r="Q620" s="22"/>
      <c r="R620" s="18"/>
      <c r="S620" s="18"/>
      <c r="T620" s="18"/>
      <c r="U620" s="18"/>
      <c r="V620" s="18"/>
      <c r="W620" s="18"/>
      <c r="X620" s="22"/>
      <c r="Y620" s="20" t="s">
        <v>2480</v>
      </c>
      <c r="Z620" s="21" t="s">
        <v>3116</v>
      </c>
      <c r="AA620" s="22" t="str">
        <f t="shared" si="1"/>
        <v>M3-MyM-5b-E-3</v>
      </c>
      <c r="AB620" s="20" t="s">
        <v>45</v>
      </c>
      <c r="AC620" s="24"/>
      <c r="AD620" s="9" t="s">
        <v>46</v>
      </c>
      <c r="AE620" s="9"/>
    </row>
    <row r="621" ht="112.5" customHeight="1">
      <c r="A621" s="9" t="s">
        <v>3093</v>
      </c>
      <c r="B621" s="78" t="s">
        <v>3094</v>
      </c>
      <c r="C621" s="9" t="s">
        <v>66</v>
      </c>
      <c r="D621" s="10" t="s">
        <v>34</v>
      </c>
      <c r="E621" s="11"/>
      <c r="F621" s="23" t="s">
        <v>3117</v>
      </c>
      <c r="G621" s="23"/>
      <c r="H621" s="25"/>
      <c r="I621" s="24" t="s">
        <v>36</v>
      </c>
      <c r="J621" s="24" t="s">
        <v>90</v>
      </c>
      <c r="K621" s="25" t="s">
        <v>3118</v>
      </c>
      <c r="L621" s="34" t="s">
        <v>1327</v>
      </c>
      <c r="M621" s="26" t="s">
        <v>320</v>
      </c>
      <c r="N621" s="18"/>
      <c r="O621" s="18"/>
      <c r="P621" s="18"/>
      <c r="Q621" s="22"/>
      <c r="R621" s="69"/>
      <c r="S621" s="69" t="s">
        <v>3119</v>
      </c>
      <c r="T621" s="69" t="s">
        <v>3120</v>
      </c>
      <c r="U621" s="23" t="s">
        <v>3121</v>
      </c>
      <c r="V621" s="23" t="s">
        <v>3122</v>
      </c>
      <c r="W621" s="18"/>
      <c r="X621" s="22"/>
      <c r="Y621" s="20" t="s">
        <v>2480</v>
      </c>
      <c r="Z621" s="21" t="s">
        <v>3123</v>
      </c>
      <c r="AA621" s="22" t="str">
        <f t="shared" si="1"/>
        <v>M3-MyM-5b-A-1</v>
      </c>
      <c r="AB621" s="20" t="s">
        <v>45</v>
      </c>
      <c r="AC621" s="24"/>
      <c r="AD621" s="9" t="s">
        <v>46</v>
      </c>
      <c r="AE621" s="9"/>
    </row>
    <row r="622" ht="112.5" customHeight="1">
      <c r="A622" s="9" t="s">
        <v>3093</v>
      </c>
      <c r="B622" s="78" t="s">
        <v>3094</v>
      </c>
      <c r="C622" s="9" t="s">
        <v>66</v>
      </c>
      <c r="D622" s="10" t="s">
        <v>34</v>
      </c>
      <c r="E622" s="11"/>
      <c r="F622" s="23" t="s">
        <v>3124</v>
      </c>
      <c r="G622" s="23"/>
      <c r="H622" s="38"/>
      <c r="I622" s="24" t="s">
        <v>36</v>
      </c>
      <c r="J622" s="24" t="s">
        <v>90</v>
      </c>
      <c r="K622" s="25" t="s">
        <v>3125</v>
      </c>
      <c r="L622" s="34" t="s">
        <v>3126</v>
      </c>
      <c r="M622" s="20" t="s">
        <v>320</v>
      </c>
      <c r="N622" s="18"/>
      <c r="O622" s="18"/>
      <c r="P622" s="18"/>
      <c r="Q622" s="22"/>
      <c r="R622" s="23"/>
      <c r="S622" s="23" t="s">
        <v>3127</v>
      </c>
      <c r="T622" s="69" t="s">
        <v>3128</v>
      </c>
      <c r="U622" s="58" t="s">
        <v>3129</v>
      </c>
      <c r="V622" s="58" t="s">
        <v>3130</v>
      </c>
      <c r="W622" s="18"/>
      <c r="X622" s="22"/>
      <c r="Y622" s="20" t="s">
        <v>2480</v>
      </c>
      <c r="Z622" s="21" t="s">
        <v>3131</v>
      </c>
      <c r="AA622" s="22" t="str">
        <f t="shared" si="1"/>
        <v>M3-MyM-5b-A-2</v>
      </c>
      <c r="AB622" s="20" t="s">
        <v>45</v>
      </c>
      <c r="AC622" s="24"/>
      <c r="AD622" s="9" t="s">
        <v>46</v>
      </c>
      <c r="AE622" s="9"/>
    </row>
    <row r="623" ht="112.5" customHeight="1">
      <c r="A623" s="9" t="s">
        <v>3093</v>
      </c>
      <c r="B623" s="78" t="s">
        <v>3094</v>
      </c>
      <c r="C623" s="9" t="s">
        <v>66</v>
      </c>
      <c r="D623" s="10" t="s">
        <v>34</v>
      </c>
      <c r="E623" s="11"/>
      <c r="F623" s="23" t="s">
        <v>3132</v>
      </c>
      <c r="G623" s="23"/>
      <c r="H623" s="69" t="s">
        <v>3133</v>
      </c>
      <c r="I623" s="24" t="s">
        <v>36</v>
      </c>
      <c r="J623" s="24" t="s">
        <v>90</v>
      </c>
      <c r="K623" s="25" t="s">
        <v>3134</v>
      </c>
      <c r="L623" s="34" t="s">
        <v>3135</v>
      </c>
      <c r="M623" s="26" t="s">
        <v>320</v>
      </c>
      <c r="N623" s="18"/>
      <c r="O623" s="18"/>
      <c r="P623" s="18"/>
      <c r="Q623" s="22"/>
      <c r="R623" s="23"/>
      <c r="S623" s="23" t="s">
        <v>3136</v>
      </c>
      <c r="T623" s="69" t="s">
        <v>3137</v>
      </c>
      <c r="U623" s="58" t="s">
        <v>3138</v>
      </c>
      <c r="V623" s="58" t="s">
        <v>3139</v>
      </c>
      <c r="W623" s="18"/>
      <c r="X623" s="22"/>
      <c r="Y623" s="20" t="s">
        <v>2480</v>
      </c>
      <c r="Z623" s="21" t="s">
        <v>3140</v>
      </c>
      <c r="AA623" s="22" t="str">
        <f t="shared" si="1"/>
        <v>M3-MyM-5b-A-3</v>
      </c>
      <c r="AB623" s="20" t="s">
        <v>45</v>
      </c>
      <c r="AC623" s="24"/>
      <c r="AD623" s="9" t="s">
        <v>46</v>
      </c>
      <c r="AE623" s="9"/>
    </row>
    <row r="624" ht="112.5" customHeight="1">
      <c r="A624" s="9" t="s">
        <v>3141</v>
      </c>
      <c r="B624" s="78" t="s">
        <v>3142</v>
      </c>
      <c r="C624" s="9" t="s">
        <v>33</v>
      </c>
      <c r="D624" s="10" t="s">
        <v>34</v>
      </c>
      <c r="E624" s="11"/>
      <c r="F624" s="12" t="s">
        <v>3143</v>
      </c>
      <c r="G624" s="12"/>
      <c r="H624" s="19"/>
      <c r="I624" s="11" t="s">
        <v>36</v>
      </c>
      <c r="J624" s="20" t="s">
        <v>619</v>
      </c>
      <c r="K624" s="13" t="s">
        <v>3144</v>
      </c>
      <c r="L624" s="12" t="s">
        <v>111</v>
      </c>
      <c r="M624" s="11" t="s">
        <v>40</v>
      </c>
      <c r="N624" s="27" t="s">
        <v>2567</v>
      </c>
      <c r="O624" s="8" t="s">
        <v>3145</v>
      </c>
      <c r="P624" s="18"/>
      <c r="Q624" s="22"/>
      <c r="R624" s="18"/>
      <c r="S624" s="18"/>
      <c r="T624" s="18"/>
      <c r="U624" s="18"/>
      <c r="V624" s="18"/>
      <c r="W624" s="18"/>
      <c r="X624" s="19"/>
      <c r="Y624" s="20" t="s">
        <v>2480</v>
      </c>
      <c r="Z624" s="28" t="s">
        <v>3146</v>
      </c>
      <c r="AA624" s="22" t="str">
        <f t="shared" si="1"/>
        <v>M3-MyM-5c-I-1</v>
      </c>
      <c r="AB624" s="20" t="s">
        <v>45</v>
      </c>
      <c r="AC624" s="9"/>
      <c r="AD624" s="9" t="s">
        <v>46</v>
      </c>
      <c r="AE624" s="9"/>
    </row>
    <row r="625" ht="112.5" customHeight="1">
      <c r="A625" s="9" t="s">
        <v>3141</v>
      </c>
      <c r="B625" s="78" t="s">
        <v>3142</v>
      </c>
      <c r="C625" s="9" t="s">
        <v>48</v>
      </c>
      <c r="D625" s="10" t="s">
        <v>34</v>
      </c>
      <c r="E625" s="11"/>
      <c r="F625" s="13" t="s">
        <v>3147</v>
      </c>
      <c r="G625" s="13"/>
      <c r="H625" s="19"/>
      <c r="I625" s="11" t="s">
        <v>36</v>
      </c>
      <c r="J625" s="11" t="s">
        <v>1951</v>
      </c>
      <c r="K625" s="13" t="s">
        <v>3148</v>
      </c>
      <c r="L625" s="13" t="s">
        <v>3149</v>
      </c>
      <c r="M625" s="11" t="s">
        <v>320</v>
      </c>
      <c r="N625" s="27"/>
      <c r="O625" s="27"/>
      <c r="P625" s="18"/>
      <c r="Q625" s="22" t="s">
        <v>535</v>
      </c>
      <c r="R625" s="8"/>
      <c r="S625" s="8" t="s">
        <v>3150</v>
      </c>
      <c r="T625" s="8" t="s">
        <v>3151</v>
      </c>
      <c r="U625" s="8" t="s">
        <v>3152</v>
      </c>
      <c r="V625" s="8" t="s">
        <v>3153</v>
      </c>
      <c r="W625" s="18"/>
      <c r="X625" s="19"/>
      <c r="Y625" s="20" t="s">
        <v>2480</v>
      </c>
      <c r="Z625" s="21" t="s">
        <v>3154</v>
      </c>
      <c r="AA625" s="22" t="str">
        <f t="shared" si="1"/>
        <v>M3-MyM-5c-E-1</v>
      </c>
      <c r="AB625" s="20" t="s">
        <v>45</v>
      </c>
      <c r="AC625" s="9"/>
      <c r="AD625" s="9" t="s">
        <v>46</v>
      </c>
      <c r="AE625" s="9"/>
    </row>
    <row r="626" ht="112.5" customHeight="1">
      <c r="A626" s="9" t="s">
        <v>3141</v>
      </c>
      <c r="B626" s="78" t="s">
        <v>3142</v>
      </c>
      <c r="C626" s="9" t="s">
        <v>66</v>
      </c>
      <c r="D626" s="10" t="s">
        <v>34</v>
      </c>
      <c r="E626" s="11"/>
      <c r="F626" s="35" t="s">
        <v>3155</v>
      </c>
      <c r="G626" s="35"/>
      <c r="H626" s="38"/>
      <c r="I626" s="24" t="s">
        <v>36</v>
      </c>
      <c r="J626" s="24" t="s">
        <v>1951</v>
      </c>
      <c r="K626" s="25" t="s">
        <v>3156</v>
      </c>
      <c r="L626" s="25" t="s">
        <v>3157</v>
      </c>
      <c r="M626" s="24" t="s">
        <v>320</v>
      </c>
      <c r="N626" s="18"/>
      <c r="O626" s="18"/>
      <c r="P626" s="18"/>
      <c r="Q626" s="22" t="s">
        <v>535</v>
      </c>
      <c r="R626" s="23"/>
      <c r="S626" s="23" t="s">
        <v>3158</v>
      </c>
      <c r="T626" s="23" t="s">
        <v>3159</v>
      </c>
      <c r="U626" s="25" t="s">
        <v>3160</v>
      </c>
      <c r="V626" s="23" t="s">
        <v>3161</v>
      </c>
      <c r="W626" s="27"/>
      <c r="X626" s="19"/>
      <c r="Y626" s="20" t="s">
        <v>2480</v>
      </c>
      <c r="Z626" s="21" t="s">
        <v>3162</v>
      </c>
      <c r="AA626" s="22" t="str">
        <f t="shared" si="1"/>
        <v>M3-MyM-5c-A-1</v>
      </c>
      <c r="AB626" s="20" t="s">
        <v>45</v>
      </c>
      <c r="AC626" s="9"/>
      <c r="AD626" s="9" t="s">
        <v>46</v>
      </c>
      <c r="AE626" s="9"/>
    </row>
    <row r="627" ht="112.5" customHeight="1">
      <c r="A627" s="9" t="s">
        <v>3141</v>
      </c>
      <c r="B627" s="78" t="s">
        <v>3142</v>
      </c>
      <c r="C627" s="9" t="s">
        <v>66</v>
      </c>
      <c r="D627" s="10" t="s">
        <v>34</v>
      </c>
      <c r="E627" s="11"/>
      <c r="F627" s="13" t="s">
        <v>3163</v>
      </c>
      <c r="G627" s="13"/>
      <c r="H627" s="19"/>
      <c r="I627" s="11" t="s">
        <v>36</v>
      </c>
      <c r="J627" s="11" t="s">
        <v>1951</v>
      </c>
      <c r="K627" s="12" t="s">
        <v>3164</v>
      </c>
      <c r="L627" s="13" t="s">
        <v>3165</v>
      </c>
      <c r="M627" s="11" t="s">
        <v>320</v>
      </c>
      <c r="N627" s="18"/>
      <c r="O627" s="18"/>
      <c r="P627" s="18"/>
      <c r="Q627" s="22" t="s">
        <v>535</v>
      </c>
      <c r="R627" s="8"/>
      <c r="S627" s="8" t="s">
        <v>3166</v>
      </c>
      <c r="T627" s="8" t="s">
        <v>3167</v>
      </c>
      <c r="U627" s="8" t="s">
        <v>3168</v>
      </c>
      <c r="V627" s="8" t="s">
        <v>3169</v>
      </c>
      <c r="W627" s="27"/>
      <c r="X627" s="19"/>
      <c r="Y627" s="20" t="s">
        <v>2480</v>
      </c>
      <c r="Z627" s="21" t="s">
        <v>3170</v>
      </c>
      <c r="AA627" s="22" t="str">
        <f t="shared" si="1"/>
        <v>M3-MyM-5c-A-2</v>
      </c>
      <c r="AB627" s="20" t="s">
        <v>45</v>
      </c>
      <c r="AC627" s="9"/>
      <c r="AD627" s="9" t="s">
        <v>46</v>
      </c>
      <c r="AE627" s="9"/>
    </row>
    <row r="628" ht="112.5" customHeight="1">
      <c r="A628" s="9" t="s">
        <v>3141</v>
      </c>
      <c r="B628" s="78" t="s">
        <v>3142</v>
      </c>
      <c r="C628" s="9" t="s">
        <v>66</v>
      </c>
      <c r="D628" s="10" t="s">
        <v>34</v>
      </c>
      <c r="E628" s="11"/>
      <c r="F628" s="13" t="s">
        <v>3171</v>
      </c>
      <c r="G628" s="13"/>
      <c r="H628" s="19" t="s">
        <v>3172</v>
      </c>
      <c r="I628" s="11" t="s">
        <v>36</v>
      </c>
      <c r="J628" s="11" t="s">
        <v>90</v>
      </c>
      <c r="K628" s="13" t="s">
        <v>3173</v>
      </c>
      <c r="L628" s="13" t="s">
        <v>3174</v>
      </c>
      <c r="M628" s="11" t="s">
        <v>320</v>
      </c>
      <c r="N628" s="18"/>
      <c r="O628" s="18"/>
      <c r="P628" s="18"/>
      <c r="Q628" s="22" t="s">
        <v>535</v>
      </c>
      <c r="R628" s="8"/>
      <c r="S628" s="8" t="s">
        <v>3175</v>
      </c>
      <c r="T628" s="8" t="s">
        <v>3176</v>
      </c>
      <c r="U628" s="8" t="s">
        <v>3177</v>
      </c>
      <c r="V628" s="8" t="s">
        <v>3178</v>
      </c>
      <c r="W628" s="8" t="s">
        <v>3179</v>
      </c>
      <c r="X628" s="19"/>
      <c r="Y628" s="20" t="s">
        <v>2480</v>
      </c>
      <c r="Z628" s="21" t="s">
        <v>3180</v>
      </c>
      <c r="AA628" s="22" t="str">
        <f t="shared" si="1"/>
        <v>M3-MyM-5c-A-3</v>
      </c>
      <c r="AB628" s="20" t="s">
        <v>45</v>
      </c>
      <c r="AC628" s="9"/>
      <c r="AD628" s="9" t="s">
        <v>46</v>
      </c>
      <c r="AE628" s="9"/>
    </row>
    <row r="629" ht="112.5" customHeight="1">
      <c r="A629" s="24" t="s">
        <v>3181</v>
      </c>
      <c r="B629" s="75" t="s">
        <v>3182</v>
      </c>
      <c r="C629" s="37" t="s">
        <v>33</v>
      </c>
      <c r="D629" s="10" t="s">
        <v>34</v>
      </c>
      <c r="E629" s="11"/>
      <c r="F629" s="23" t="s">
        <v>3183</v>
      </c>
      <c r="G629" s="13" t="s">
        <v>3184</v>
      </c>
      <c r="H629" s="19"/>
      <c r="I629" s="24" t="s">
        <v>36</v>
      </c>
      <c r="J629" s="24" t="s">
        <v>563</v>
      </c>
      <c r="K629" s="25" t="s">
        <v>3185</v>
      </c>
      <c r="L629" s="25" t="s">
        <v>3186</v>
      </c>
      <c r="M629" s="26" t="s">
        <v>40</v>
      </c>
      <c r="N629" s="58" t="s">
        <v>3187</v>
      </c>
      <c r="O629" s="58" t="s">
        <v>3187</v>
      </c>
      <c r="P629" s="18"/>
      <c r="Q629" s="22"/>
      <c r="R629" s="8"/>
      <c r="S629" s="8"/>
      <c r="T629" s="8"/>
      <c r="U629" s="8"/>
      <c r="V629" s="8"/>
      <c r="W629" s="8"/>
      <c r="X629" s="19"/>
      <c r="Y629" s="20" t="s">
        <v>2480</v>
      </c>
      <c r="Z629" s="23" t="s">
        <v>3188</v>
      </c>
      <c r="AA629" s="22" t="str">
        <f t="shared" si="1"/>
        <v>M3-MyM-22a-I-1</v>
      </c>
      <c r="AB629" s="20"/>
      <c r="AC629" s="9"/>
      <c r="AD629" s="9"/>
      <c r="AE629" s="9" t="s">
        <v>47</v>
      </c>
    </row>
    <row r="630" ht="112.5" customHeight="1">
      <c r="A630" s="24" t="s">
        <v>3181</v>
      </c>
      <c r="B630" s="75" t="s">
        <v>3182</v>
      </c>
      <c r="C630" s="37" t="s">
        <v>33</v>
      </c>
      <c r="D630" s="10" t="s">
        <v>34</v>
      </c>
      <c r="E630" s="11"/>
      <c r="F630" s="23" t="s">
        <v>3183</v>
      </c>
      <c r="G630" s="13" t="s">
        <v>3189</v>
      </c>
      <c r="H630" s="19"/>
      <c r="I630" s="24" t="s">
        <v>36</v>
      </c>
      <c r="J630" s="24" t="s">
        <v>563</v>
      </c>
      <c r="K630" s="25" t="s">
        <v>3185</v>
      </c>
      <c r="L630" s="23" t="s">
        <v>3190</v>
      </c>
      <c r="M630" s="26" t="s">
        <v>40</v>
      </c>
      <c r="N630" s="58" t="s">
        <v>3187</v>
      </c>
      <c r="O630" s="58" t="s">
        <v>3187</v>
      </c>
      <c r="P630" s="18"/>
      <c r="Q630" s="22"/>
      <c r="R630" s="8"/>
      <c r="S630" s="8"/>
      <c r="T630" s="8"/>
      <c r="U630" s="8"/>
      <c r="V630" s="8"/>
      <c r="W630" s="8"/>
      <c r="X630" s="19"/>
      <c r="Y630" s="20" t="s">
        <v>2480</v>
      </c>
      <c r="Z630" s="23" t="s">
        <v>3191</v>
      </c>
      <c r="AA630" s="22" t="str">
        <f t="shared" si="1"/>
        <v>M3-MyM-22a-I-2</v>
      </c>
      <c r="AB630" s="20"/>
      <c r="AC630" s="9"/>
      <c r="AD630" s="9"/>
      <c r="AE630" s="9" t="s">
        <v>47</v>
      </c>
    </row>
    <row r="631" ht="112.5" customHeight="1">
      <c r="A631" s="24" t="s">
        <v>3181</v>
      </c>
      <c r="B631" s="75" t="s">
        <v>3182</v>
      </c>
      <c r="C631" s="98" t="s">
        <v>48</v>
      </c>
      <c r="D631" s="10" t="s">
        <v>34</v>
      </c>
      <c r="E631" s="11"/>
      <c r="F631" s="23" t="s">
        <v>3192</v>
      </c>
      <c r="G631" s="13" t="s">
        <v>3193</v>
      </c>
      <c r="H631" s="19"/>
      <c r="I631" s="24" t="s">
        <v>36</v>
      </c>
      <c r="J631" s="24" t="s">
        <v>2874</v>
      </c>
      <c r="K631" s="25" t="s">
        <v>3194</v>
      </c>
      <c r="L631" s="25" t="s">
        <v>3195</v>
      </c>
      <c r="M631" s="26" t="s">
        <v>40</v>
      </c>
      <c r="N631" s="58" t="s">
        <v>3187</v>
      </c>
      <c r="O631" s="58" t="s">
        <v>3187</v>
      </c>
      <c r="P631" s="18"/>
      <c r="Q631" s="22"/>
      <c r="R631" s="8"/>
      <c r="S631" s="8"/>
      <c r="T631" s="8"/>
      <c r="U631" s="8"/>
      <c r="V631" s="8"/>
      <c r="W631" s="8"/>
      <c r="X631" s="19"/>
      <c r="Y631" s="20" t="s">
        <v>2480</v>
      </c>
      <c r="Z631" s="23" t="s">
        <v>3196</v>
      </c>
      <c r="AA631" s="22" t="str">
        <f t="shared" si="1"/>
        <v>M3-MyM-22a-E-1</v>
      </c>
      <c r="AB631" s="20"/>
      <c r="AC631" s="9"/>
      <c r="AD631" s="9"/>
      <c r="AE631" s="9" t="s">
        <v>47</v>
      </c>
    </row>
    <row r="632" ht="112.5" customHeight="1">
      <c r="A632" s="24" t="s">
        <v>3181</v>
      </c>
      <c r="B632" s="75" t="s">
        <v>3182</v>
      </c>
      <c r="C632" s="39" t="s">
        <v>48</v>
      </c>
      <c r="D632" s="10" t="s">
        <v>34</v>
      </c>
      <c r="E632" s="11"/>
      <c r="F632" s="23" t="s">
        <v>3192</v>
      </c>
      <c r="G632" s="13" t="s">
        <v>3193</v>
      </c>
      <c r="H632" s="19"/>
      <c r="I632" s="24" t="s">
        <v>36</v>
      </c>
      <c r="J632" s="24" t="s">
        <v>2874</v>
      </c>
      <c r="K632" s="25" t="s">
        <v>3197</v>
      </c>
      <c r="L632" s="25" t="s">
        <v>3198</v>
      </c>
      <c r="M632" s="26" t="s">
        <v>40</v>
      </c>
      <c r="N632" s="58" t="s">
        <v>3187</v>
      </c>
      <c r="O632" s="58" t="s">
        <v>3187</v>
      </c>
      <c r="P632" s="18"/>
      <c r="Q632" s="22"/>
      <c r="R632" s="8"/>
      <c r="S632" s="8"/>
      <c r="T632" s="8"/>
      <c r="U632" s="8"/>
      <c r="V632" s="8"/>
      <c r="W632" s="8"/>
      <c r="X632" s="19"/>
      <c r="Y632" s="20" t="s">
        <v>2480</v>
      </c>
      <c r="Z632" s="23" t="s">
        <v>3199</v>
      </c>
      <c r="AA632" s="22" t="str">
        <f t="shared" si="1"/>
        <v>M3-MyM-22a-E-2</v>
      </c>
      <c r="AB632" s="20"/>
      <c r="AC632" s="9"/>
      <c r="AD632" s="9"/>
      <c r="AE632" s="9" t="s">
        <v>47</v>
      </c>
    </row>
    <row r="633" ht="112.5" customHeight="1">
      <c r="A633" s="24" t="s">
        <v>3200</v>
      </c>
      <c r="B633" s="75" t="s">
        <v>3201</v>
      </c>
      <c r="C633" s="37" t="s">
        <v>33</v>
      </c>
      <c r="D633" s="10" t="s">
        <v>34</v>
      </c>
      <c r="E633" s="11"/>
      <c r="F633" s="23" t="s">
        <v>3202</v>
      </c>
      <c r="G633" s="13"/>
      <c r="H633" s="19"/>
      <c r="I633" s="24" t="s">
        <v>36</v>
      </c>
      <c r="J633" s="9" t="s">
        <v>3203</v>
      </c>
      <c r="K633" s="25" t="s">
        <v>3204</v>
      </c>
      <c r="L633" s="23" t="s">
        <v>3205</v>
      </c>
      <c r="M633" s="24" t="s">
        <v>40</v>
      </c>
      <c r="N633" s="69" t="s">
        <v>3206</v>
      </c>
      <c r="O633" s="23" t="s">
        <v>3206</v>
      </c>
      <c r="P633" s="18"/>
      <c r="Q633" s="22"/>
      <c r="R633" s="8"/>
      <c r="S633" s="8"/>
      <c r="T633" s="8"/>
      <c r="U633" s="8"/>
      <c r="V633" s="8"/>
      <c r="W633" s="8"/>
      <c r="X633" s="19"/>
      <c r="Y633" s="20" t="s">
        <v>2480</v>
      </c>
      <c r="Z633" s="23" t="s">
        <v>3207</v>
      </c>
      <c r="AA633" s="22" t="str">
        <f t="shared" si="1"/>
        <v>M3-MyM-22b-I-1</v>
      </c>
      <c r="AB633" s="20"/>
      <c r="AC633" s="9"/>
      <c r="AD633" s="9"/>
      <c r="AE633" s="9" t="s">
        <v>47</v>
      </c>
    </row>
    <row r="634" ht="112.5" customHeight="1">
      <c r="A634" s="24" t="s">
        <v>3200</v>
      </c>
      <c r="B634" s="75" t="s">
        <v>3201</v>
      </c>
      <c r="C634" s="39" t="s">
        <v>48</v>
      </c>
      <c r="D634" s="10" t="s">
        <v>34</v>
      </c>
      <c r="E634" s="11"/>
      <c r="F634" s="23" t="s">
        <v>3208</v>
      </c>
      <c r="G634" s="13" t="s">
        <v>3209</v>
      </c>
      <c r="H634" s="19"/>
      <c r="I634" s="24" t="s">
        <v>36</v>
      </c>
      <c r="J634" s="24" t="s">
        <v>154</v>
      </c>
      <c r="K634" s="23" t="s">
        <v>3210</v>
      </c>
      <c r="L634" s="25" t="s">
        <v>1322</v>
      </c>
      <c r="M634" s="26" t="s">
        <v>40</v>
      </c>
      <c r="N634" s="69" t="s">
        <v>3206</v>
      </c>
      <c r="O634" s="23" t="s">
        <v>3211</v>
      </c>
      <c r="P634" s="18"/>
      <c r="Q634" s="22"/>
      <c r="R634" s="8"/>
      <c r="S634" s="8"/>
      <c r="T634" s="8"/>
      <c r="U634" s="8"/>
      <c r="V634" s="8"/>
      <c r="W634" s="8"/>
      <c r="X634" s="19"/>
      <c r="Y634" s="20" t="s">
        <v>2480</v>
      </c>
      <c r="Z634" s="23" t="s">
        <v>3212</v>
      </c>
      <c r="AA634" s="22" t="str">
        <f t="shared" si="1"/>
        <v>M3-MyM-22b-E-1</v>
      </c>
      <c r="AB634" s="20"/>
      <c r="AC634" s="9"/>
      <c r="AD634" s="9"/>
      <c r="AE634" s="9" t="s">
        <v>47</v>
      </c>
    </row>
    <row r="635" ht="112.5" customHeight="1">
      <c r="A635" s="24" t="s">
        <v>3200</v>
      </c>
      <c r="B635" s="75" t="s">
        <v>3201</v>
      </c>
      <c r="C635" s="39" t="s">
        <v>48</v>
      </c>
      <c r="D635" s="10" t="s">
        <v>34</v>
      </c>
      <c r="E635" s="11"/>
      <c r="F635" s="23" t="s">
        <v>3208</v>
      </c>
      <c r="G635" s="13" t="s">
        <v>3213</v>
      </c>
      <c r="H635" s="19"/>
      <c r="I635" s="24" t="s">
        <v>36</v>
      </c>
      <c r="J635" s="24" t="s">
        <v>154</v>
      </c>
      <c r="K635" s="23" t="s">
        <v>3210</v>
      </c>
      <c r="L635" s="25" t="s">
        <v>2902</v>
      </c>
      <c r="M635" s="26" t="s">
        <v>40</v>
      </c>
      <c r="N635" s="69" t="s">
        <v>3206</v>
      </c>
      <c r="O635" s="23" t="s">
        <v>3214</v>
      </c>
      <c r="P635" s="18"/>
      <c r="Q635" s="22"/>
      <c r="R635" s="8"/>
      <c r="S635" s="8"/>
      <c r="T635" s="8"/>
      <c r="U635" s="8"/>
      <c r="V635" s="8"/>
      <c r="W635" s="8"/>
      <c r="X635" s="19"/>
      <c r="Y635" s="20" t="s">
        <v>2480</v>
      </c>
      <c r="Z635" s="23" t="s">
        <v>3215</v>
      </c>
      <c r="AA635" s="22" t="str">
        <f t="shared" si="1"/>
        <v>M3-MyM-22b-E-2</v>
      </c>
      <c r="AB635" s="20"/>
      <c r="AC635" s="9"/>
      <c r="AD635" s="9"/>
      <c r="AE635" s="9" t="s">
        <v>47</v>
      </c>
    </row>
    <row r="636" ht="112.5" customHeight="1">
      <c r="A636" s="24" t="s">
        <v>3200</v>
      </c>
      <c r="B636" s="75" t="s">
        <v>3201</v>
      </c>
      <c r="C636" s="40" t="s">
        <v>66</v>
      </c>
      <c r="D636" s="10" t="s">
        <v>34</v>
      </c>
      <c r="E636" s="11"/>
      <c r="F636" s="23" t="s">
        <v>3216</v>
      </c>
      <c r="G636" s="13" t="s">
        <v>3217</v>
      </c>
      <c r="H636" s="19"/>
      <c r="I636" s="24" t="s">
        <v>36</v>
      </c>
      <c r="J636" s="24" t="s">
        <v>154</v>
      </c>
      <c r="K636" s="25" t="s">
        <v>3218</v>
      </c>
      <c r="L636" s="25" t="s">
        <v>1322</v>
      </c>
      <c r="M636" s="24" t="s">
        <v>40</v>
      </c>
      <c r="N636" s="69" t="s">
        <v>3206</v>
      </c>
      <c r="O636" s="23" t="s">
        <v>3219</v>
      </c>
      <c r="P636" s="18"/>
      <c r="Q636" s="22"/>
      <c r="R636" s="8"/>
      <c r="S636" s="8"/>
      <c r="T636" s="8"/>
      <c r="U636" s="8"/>
      <c r="V636" s="8"/>
      <c r="W636" s="8"/>
      <c r="X636" s="19"/>
      <c r="Y636" s="20" t="s">
        <v>2480</v>
      </c>
      <c r="Z636" s="23" t="s">
        <v>3220</v>
      </c>
      <c r="AA636" s="22" t="str">
        <f t="shared" si="1"/>
        <v>M3-MyM-22b-A-1</v>
      </c>
      <c r="AB636" s="20"/>
      <c r="AC636" s="9"/>
      <c r="AD636" s="9"/>
      <c r="AE636" s="9" t="s">
        <v>47</v>
      </c>
    </row>
    <row r="637" ht="112.5" customHeight="1">
      <c r="A637" s="24" t="s">
        <v>3200</v>
      </c>
      <c r="B637" s="75" t="s">
        <v>3201</v>
      </c>
      <c r="C637" s="40" t="s">
        <v>66</v>
      </c>
      <c r="D637" s="10" t="s">
        <v>34</v>
      </c>
      <c r="E637" s="11"/>
      <c r="F637" s="23" t="s">
        <v>3221</v>
      </c>
      <c r="G637" s="13" t="s">
        <v>3222</v>
      </c>
      <c r="H637" s="19"/>
      <c r="I637" s="24" t="s">
        <v>36</v>
      </c>
      <c r="J637" s="24" t="s">
        <v>154</v>
      </c>
      <c r="K637" s="25" t="s">
        <v>3223</v>
      </c>
      <c r="L637" s="25" t="s">
        <v>2902</v>
      </c>
      <c r="M637" s="24" t="s">
        <v>40</v>
      </c>
      <c r="N637" s="69" t="s">
        <v>3206</v>
      </c>
      <c r="O637" s="69" t="s">
        <v>3224</v>
      </c>
      <c r="P637" s="18"/>
      <c r="Q637" s="22"/>
      <c r="R637" s="8"/>
      <c r="S637" s="8"/>
      <c r="T637" s="8"/>
      <c r="U637" s="8"/>
      <c r="V637" s="8"/>
      <c r="W637" s="8"/>
      <c r="X637" s="19"/>
      <c r="Y637" s="20" t="s">
        <v>2480</v>
      </c>
      <c r="Z637" s="23" t="s">
        <v>3225</v>
      </c>
      <c r="AA637" s="22" t="str">
        <f t="shared" si="1"/>
        <v>M3-MyM-22b-A-2</v>
      </c>
      <c r="AB637" s="20"/>
      <c r="AC637" s="9"/>
      <c r="AD637" s="9"/>
      <c r="AE637" s="9" t="s">
        <v>47</v>
      </c>
    </row>
    <row r="638" ht="112.5" customHeight="1">
      <c r="A638" s="24" t="s">
        <v>3200</v>
      </c>
      <c r="B638" s="75" t="s">
        <v>3201</v>
      </c>
      <c r="C638" s="40" t="s">
        <v>66</v>
      </c>
      <c r="D638" s="10" t="s">
        <v>34</v>
      </c>
      <c r="E638" s="11"/>
      <c r="F638" s="23" t="s">
        <v>3226</v>
      </c>
      <c r="G638" s="13" t="s">
        <v>3227</v>
      </c>
      <c r="H638" s="19"/>
      <c r="I638" s="24" t="s">
        <v>36</v>
      </c>
      <c r="J638" s="24" t="s">
        <v>154</v>
      </c>
      <c r="K638" s="25" t="s">
        <v>3228</v>
      </c>
      <c r="L638" s="25" t="s">
        <v>1322</v>
      </c>
      <c r="M638" s="26" t="s">
        <v>40</v>
      </c>
      <c r="N638" s="69" t="s">
        <v>3206</v>
      </c>
      <c r="O638" s="69" t="s">
        <v>3219</v>
      </c>
      <c r="P638" s="18"/>
      <c r="Q638" s="22"/>
      <c r="R638" s="8"/>
      <c r="S638" s="8"/>
      <c r="T638" s="8"/>
      <c r="U638" s="8"/>
      <c r="V638" s="8"/>
      <c r="W638" s="8"/>
      <c r="X638" s="19"/>
      <c r="Y638" s="20" t="s">
        <v>2480</v>
      </c>
      <c r="Z638" s="23" t="s">
        <v>3229</v>
      </c>
      <c r="AA638" s="22" t="str">
        <f t="shared" si="1"/>
        <v>M3-MyM-22b-A-3</v>
      </c>
      <c r="AB638" s="20"/>
      <c r="AC638" s="9"/>
      <c r="AD638" s="9"/>
      <c r="AE638" s="9" t="s">
        <v>47</v>
      </c>
    </row>
    <row r="639" ht="112.5" customHeight="1">
      <c r="A639" s="24" t="s">
        <v>3230</v>
      </c>
      <c r="B639" s="75" t="s">
        <v>3142</v>
      </c>
      <c r="C639" s="37" t="s">
        <v>33</v>
      </c>
      <c r="D639" s="10" t="s">
        <v>34</v>
      </c>
      <c r="E639" s="11"/>
      <c r="F639" s="23" t="s">
        <v>3231</v>
      </c>
      <c r="G639" s="13" t="s">
        <v>3232</v>
      </c>
      <c r="H639" s="19"/>
      <c r="I639" s="99" t="s">
        <v>36</v>
      </c>
      <c r="J639" s="24" t="s">
        <v>2874</v>
      </c>
      <c r="K639" s="35" t="s">
        <v>3233</v>
      </c>
      <c r="L639" s="35" t="s">
        <v>3234</v>
      </c>
      <c r="M639" s="26" t="s">
        <v>40</v>
      </c>
      <c r="N639" s="23" t="s">
        <v>3235</v>
      </c>
      <c r="O639" s="69" t="s">
        <v>2924</v>
      </c>
      <c r="P639" s="18"/>
      <c r="Q639" s="22"/>
      <c r="R639" s="8"/>
      <c r="S639" s="8"/>
      <c r="T639" s="8"/>
      <c r="U639" s="8"/>
      <c r="V639" s="8"/>
      <c r="W639" s="8"/>
      <c r="X639" s="19"/>
      <c r="Y639" s="20" t="s">
        <v>2480</v>
      </c>
      <c r="Z639" s="23" t="s">
        <v>3236</v>
      </c>
      <c r="AA639" s="22" t="str">
        <f t="shared" si="1"/>
        <v>M3-MyM-22c-I-1</v>
      </c>
      <c r="AB639" s="20"/>
      <c r="AC639" s="9"/>
      <c r="AD639" s="9"/>
      <c r="AE639" s="9" t="s">
        <v>47</v>
      </c>
    </row>
    <row r="640" ht="112.5" customHeight="1">
      <c r="A640" s="24" t="s">
        <v>3230</v>
      </c>
      <c r="B640" s="75" t="s">
        <v>3142</v>
      </c>
      <c r="C640" s="39" t="s">
        <v>48</v>
      </c>
      <c r="D640" s="10" t="s">
        <v>34</v>
      </c>
      <c r="E640" s="11"/>
      <c r="F640" s="23" t="s">
        <v>3237</v>
      </c>
      <c r="G640" s="13" t="s">
        <v>2927</v>
      </c>
      <c r="H640" s="19"/>
      <c r="I640" s="99" t="s">
        <v>36</v>
      </c>
      <c r="J640" s="9" t="s">
        <v>563</v>
      </c>
      <c r="K640" s="23" t="s">
        <v>3238</v>
      </c>
      <c r="L640" s="23" t="s">
        <v>2928</v>
      </c>
      <c r="M640" s="24" t="s">
        <v>40</v>
      </c>
      <c r="N640" s="23" t="s">
        <v>3235</v>
      </c>
      <c r="O640" s="69" t="s">
        <v>2924</v>
      </c>
      <c r="P640" s="18"/>
      <c r="Q640" s="22"/>
      <c r="R640" s="8"/>
      <c r="S640" s="8"/>
      <c r="T640" s="8"/>
      <c r="U640" s="8"/>
      <c r="V640" s="8"/>
      <c r="W640" s="8"/>
      <c r="X640" s="19"/>
      <c r="Y640" s="20" t="s">
        <v>2480</v>
      </c>
      <c r="Z640" s="23" t="s">
        <v>3239</v>
      </c>
      <c r="AA640" s="22" t="str">
        <f t="shared" si="1"/>
        <v>M3-MyM-22c-E-1</v>
      </c>
      <c r="AB640" s="20"/>
      <c r="AC640" s="9"/>
      <c r="AD640" s="9"/>
      <c r="AE640" s="9" t="s">
        <v>47</v>
      </c>
    </row>
    <row r="641" ht="112.5" customHeight="1">
      <c r="A641" s="24" t="s">
        <v>3230</v>
      </c>
      <c r="B641" s="75" t="s">
        <v>3142</v>
      </c>
      <c r="C641" s="40" t="s">
        <v>66</v>
      </c>
      <c r="D641" s="10" t="s">
        <v>34</v>
      </c>
      <c r="E641" s="11"/>
      <c r="F641" s="23" t="s">
        <v>3240</v>
      </c>
      <c r="G641" s="13" t="s">
        <v>3241</v>
      </c>
      <c r="H641" s="19"/>
      <c r="I641" s="99" t="s">
        <v>36</v>
      </c>
      <c r="J641" s="9" t="s">
        <v>563</v>
      </c>
      <c r="K641" s="23" t="s">
        <v>3242</v>
      </c>
      <c r="L641" s="35" t="s">
        <v>3243</v>
      </c>
      <c r="M641" s="26" t="s">
        <v>40</v>
      </c>
      <c r="N641" s="23" t="s">
        <v>3235</v>
      </c>
      <c r="O641" s="89" t="s">
        <v>2924</v>
      </c>
      <c r="P641" s="18"/>
      <c r="Q641" s="22"/>
      <c r="R641" s="8"/>
      <c r="S641" s="8"/>
      <c r="T641" s="8"/>
      <c r="U641" s="8"/>
      <c r="V641" s="8"/>
      <c r="W641" s="8"/>
      <c r="X641" s="19"/>
      <c r="Y641" s="20" t="s">
        <v>2480</v>
      </c>
      <c r="Z641" s="23" t="s">
        <v>3244</v>
      </c>
      <c r="AA641" s="22" t="str">
        <f t="shared" si="1"/>
        <v>M3-MyM-22c-A-1</v>
      </c>
      <c r="AB641" s="20"/>
      <c r="AC641" s="9"/>
      <c r="AD641" s="9"/>
      <c r="AE641" s="9" t="s">
        <v>47</v>
      </c>
    </row>
    <row r="642" ht="112.5" customHeight="1">
      <c r="A642" s="24" t="s">
        <v>3230</v>
      </c>
      <c r="B642" s="75" t="s">
        <v>3142</v>
      </c>
      <c r="C642" s="40" t="s">
        <v>66</v>
      </c>
      <c r="D642" s="10" t="s">
        <v>34</v>
      </c>
      <c r="E642" s="11"/>
      <c r="F642" s="23" t="s">
        <v>3245</v>
      </c>
      <c r="G642" s="13" t="s">
        <v>3246</v>
      </c>
      <c r="H642" s="19"/>
      <c r="I642" s="99" t="s">
        <v>36</v>
      </c>
      <c r="J642" s="9" t="s">
        <v>563</v>
      </c>
      <c r="K642" s="25" t="s">
        <v>3242</v>
      </c>
      <c r="L642" s="35" t="s">
        <v>3247</v>
      </c>
      <c r="M642" s="26" t="s">
        <v>40</v>
      </c>
      <c r="N642" s="23" t="s">
        <v>3235</v>
      </c>
      <c r="O642" s="69" t="s">
        <v>2924</v>
      </c>
      <c r="P642" s="18"/>
      <c r="Q642" s="22"/>
      <c r="R642" s="8"/>
      <c r="S642" s="8"/>
      <c r="T642" s="8"/>
      <c r="U642" s="8"/>
      <c r="V642" s="8"/>
      <c r="W642" s="8"/>
      <c r="X642" s="19"/>
      <c r="Y642" s="20" t="s">
        <v>2480</v>
      </c>
      <c r="Z642" s="23" t="s">
        <v>3248</v>
      </c>
      <c r="AA642" s="22" t="str">
        <f t="shared" si="1"/>
        <v>M3-MyM-22c-A-2</v>
      </c>
      <c r="AB642" s="20"/>
      <c r="AC642" s="9"/>
      <c r="AD642" s="9"/>
      <c r="AE642" s="9" t="s">
        <v>47</v>
      </c>
    </row>
    <row r="643" ht="112.5" customHeight="1">
      <c r="A643" s="24" t="s">
        <v>3230</v>
      </c>
      <c r="B643" s="75" t="s">
        <v>3142</v>
      </c>
      <c r="C643" s="40" t="s">
        <v>66</v>
      </c>
      <c r="D643" s="10" t="s">
        <v>34</v>
      </c>
      <c r="E643" s="11"/>
      <c r="F643" s="23" t="s">
        <v>3249</v>
      </c>
      <c r="G643" s="13" t="s">
        <v>3246</v>
      </c>
      <c r="H643" s="19"/>
      <c r="I643" s="99" t="s">
        <v>36</v>
      </c>
      <c r="J643" s="9" t="s">
        <v>563</v>
      </c>
      <c r="K643" s="23" t="s">
        <v>3242</v>
      </c>
      <c r="L643" s="35" t="s">
        <v>3247</v>
      </c>
      <c r="M643" s="26" t="s">
        <v>40</v>
      </c>
      <c r="N643" s="23" t="s">
        <v>3235</v>
      </c>
      <c r="O643" s="69" t="s">
        <v>2924</v>
      </c>
      <c r="P643" s="18"/>
      <c r="Q643" s="22"/>
      <c r="R643" s="8"/>
      <c r="S643" s="8"/>
      <c r="T643" s="8"/>
      <c r="U643" s="8"/>
      <c r="V643" s="8"/>
      <c r="W643" s="8"/>
      <c r="X643" s="19"/>
      <c r="Y643" s="20" t="s">
        <v>2480</v>
      </c>
      <c r="Z643" s="23" t="s">
        <v>3250</v>
      </c>
      <c r="AA643" s="22" t="str">
        <f t="shared" si="1"/>
        <v>M3-MyM-22c-A-3</v>
      </c>
      <c r="AB643" s="20"/>
      <c r="AC643" s="9"/>
      <c r="AD643" s="9"/>
      <c r="AE643" s="9" t="s">
        <v>47</v>
      </c>
    </row>
    <row r="644" ht="112.5" customHeight="1">
      <c r="A644" s="24" t="s">
        <v>3251</v>
      </c>
      <c r="B644" s="75" t="s">
        <v>3252</v>
      </c>
      <c r="C644" s="37" t="s">
        <v>33</v>
      </c>
      <c r="D644" s="10" t="s">
        <v>34</v>
      </c>
      <c r="E644" s="11"/>
      <c r="F644" s="23" t="s">
        <v>3253</v>
      </c>
      <c r="G644" s="13"/>
      <c r="H644" s="19"/>
      <c r="I644" s="99" t="s">
        <v>36</v>
      </c>
      <c r="J644" s="24" t="s">
        <v>146</v>
      </c>
      <c r="K644" s="23" t="s">
        <v>3254</v>
      </c>
      <c r="L644" s="23" t="s">
        <v>3255</v>
      </c>
      <c r="M644" s="26" t="s">
        <v>40</v>
      </c>
      <c r="N644" s="69" t="s">
        <v>3256</v>
      </c>
      <c r="O644" s="69" t="s">
        <v>3256</v>
      </c>
      <c r="P644" s="18"/>
      <c r="Q644" s="22"/>
      <c r="R644" s="8"/>
      <c r="S644" s="8"/>
      <c r="T644" s="8"/>
      <c r="U644" s="8"/>
      <c r="V644" s="8"/>
      <c r="W644" s="8"/>
      <c r="X644" s="19"/>
      <c r="Y644" s="20" t="s">
        <v>2480</v>
      </c>
      <c r="Z644" s="23" t="s">
        <v>3257</v>
      </c>
      <c r="AA644" s="22" t="str">
        <f t="shared" si="1"/>
        <v>M3-MyM-23a-I-1</v>
      </c>
      <c r="AB644" s="20"/>
      <c r="AC644" s="9"/>
      <c r="AD644" s="9"/>
      <c r="AE644" s="9" t="s">
        <v>47</v>
      </c>
    </row>
    <row r="645" ht="112.5" customHeight="1">
      <c r="A645" s="24" t="s">
        <v>3251</v>
      </c>
      <c r="B645" s="75" t="s">
        <v>3252</v>
      </c>
      <c r="C645" s="37" t="s">
        <v>33</v>
      </c>
      <c r="D645" s="10" t="s">
        <v>34</v>
      </c>
      <c r="E645" s="11"/>
      <c r="F645" s="23" t="s">
        <v>3258</v>
      </c>
      <c r="G645" s="13"/>
      <c r="H645" s="19"/>
      <c r="I645" s="99" t="s">
        <v>36</v>
      </c>
      <c r="J645" s="24" t="s">
        <v>146</v>
      </c>
      <c r="K645" s="23" t="s">
        <v>3254</v>
      </c>
      <c r="L645" s="23" t="s">
        <v>3259</v>
      </c>
      <c r="M645" s="24" t="s">
        <v>40</v>
      </c>
      <c r="N645" s="69" t="s">
        <v>3256</v>
      </c>
      <c r="O645" s="69" t="s">
        <v>3256</v>
      </c>
      <c r="P645" s="18"/>
      <c r="Q645" s="22"/>
      <c r="R645" s="8"/>
      <c r="S645" s="8"/>
      <c r="T645" s="8"/>
      <c r="U645" s="8"/>
      <c r="V645" s="8"/>
      <c r="W645" s="8"/>
      <c r="X645" s="19"/>
      <c r="Y645" s="20" t="s">
        <v>2480</v>
      </c>
      <c r="Z645" s="23" t="s">
        <v>3260</v>
      </c>
      <c r="AA645" s="22" t="str">
        <f t="shared" si="1"/>
        <v>M3-MyM-23a-I-2</v>
      </c>
      <c r="AB645" s="20"/>
      <c r="AC645" s="9"/>
      <c r="AD645" s="9"/>
      <c r="AE645" s="9" t="s">
        <v>47</v>
      </c>
    </row>
    <row r="646" ht="112.5" customHeight="1">
      <c r="A646" s="24" t="s">
        <v>3251</v>
      </c>
      <c r="B646" s="75" t="s">
        <v>3252</v>
      </c>
      <c r="C646" s="39" t="s">
        <v>48</v>
      </c>
      <c r="D646" s="10" t="s">
        <v>34</v>
      </c>
      <c r="E646" s="11"/>
      <c r="F646" s="23" t="s">
        <v>3261</v>
      </c>
      <c r="G646" s="13" t="s">
        <v>3262</v>
      </c>
      <c r="H646" s="19"/>
      <c r="I646" s="99" t="s">
        <v>36</v>
      </c>
      <c r="J646" s="9" t="s">
        <v>154</v>
      </c>
      <c r="K646" s="23" t="s">
        <v>3263</v>
      </c>
      <c r="L646" s="25" t="s">
        <v>591</v>
      </c>
      <c r="M646" s="26" t="s">
        <v>40</v>
      </c>
      <c r="N646" s="69" t="s">
        <v>3256</v>
      </c>
      <c r="O646" s="69" t="s">
        <v>3256</v>
      </c>
      <c r="P646" s="18"/>
      <c r="Q646" s="22"/>
      <c r="R646" s="8"/>
      <c r="S646" s="8"/>
      <c r="T646" s="8"/>
      <c r="U646" s="8"/>
      <c r="V646" s="8"/>
      <c r="W646" s="8"/>
      <c r="X646" s="19"/>
      <c r="Y646" s="20" t="s">
        <v>2480</v>
      </c>
      <c r="Z646" s="23" t="s">
        <v>3264</v>
      </c>
      <c r="AA646" s="22" t="str">
        <f t="shared" si="1"/>
        <v>M3-MyM-23a-E-1</v>
      </c>
      <c r="AB646" s="20"/>
      <c r="AC646" s="9"/>
      <c r="AD646" s="9"/>
      <c r="AE646" s="9" t="s">
        <v>47</v>
      </c>
    </row>
    <row r="647" ht="112.5" customHeight="1">
      <c r="A647" s="24" t="s">
        <v>3251</v>
      </c>
      <c r="B647" s="75" t="s">
        <v>3252</v>
      </c>
      <c r="C647" s="39" t="s">
        <v>48</v>
      </c>
      <c r="D647" s="10" t="s">
        <v>34</v>
      </c>
      <c r="E647" s="11"/>
      <c r="F647" s="23" t="s">
        <v>3265</v>
      </c>
      <c r="G647" s="13" t="s">
        <v>3266</v>
      </c>
      <c r="H647" s="19"/>
      <c r="I647" s="99" t="s">
        <v>36</v>
      </c>
      <c r="J647" s="9" t="s">
        <v>154</v>
      </c>
      <c r="K647" s="23" t="s">
        <v>3263</v>
      </c>
      <c r="L647" s="25" t="s">
        <v>3267</v>
      </c>
      <c r="M647" s="26" t="s">
        <v>40</v>
      </c>
      <c r="N647" s="69" t="s">
        <v>3256</v>
      </c>
      <c r="O647" s="69" t="s">
        <v>3256</v>
      </c>
      <c r="P647" s="18"/>
      <c r="Q647" s="22"/>
      <c r="R647" s="8"/>
      <c r="S647" s="8"/>
      <c r="T647" s="8"/>
      <c r="U647" s="8"/>
      <c r="V647" s="8"/>
      <c r="W647" s="8"/>
      <c r="X647" s="19"/>
      <c r="Y647" s="20" t="s">
        <v>2480</v>
      </c>
      <c r="Z647" s="23" t="s">
        <v>3268</v>
      </c>
      <c r="AA647" s="22" t="str">
        <f t="shared" si="1"/>
        <v>M3-MyM-23a-E-2</v>
      </c>
      <c r="AB647" s="20"/>
      <c r="AC647" s="9"/>
      <c r="AD647" s="9"/>
      <c r="AE647" s="9" t="s">
        <v>47</v>
      </c>
    </row>
    <row r="648" ht="112.5" customHeight="1">
      <c r="A648" s="24" t="s">
        <v>3251</v>
      </c>
      <c r="B648" s="75" t="s">
        <v>3252</v>
      </c>
      <c r="C648" s="40" t="s">
        <v>66</v>
      </c>
      <c r="D648" s="10" t="s">
        <v>34</v>
      </c>
      <c r="E648" s="11"/>
      <c r="F648" s="52" t="s">
        <v>3269</v>
      </c>
      <c r="G648" s="13" t="s">
        <v>3270</v>
      </c>
      <c r="H648" s="19"/>
      <c r="I648" s="99" t="s">
        <v>36</v>
      </c>
      <c r="J648" s="9" t="s">
        <v>154</v>
      </c>
      <c r="K648" s="23" t="s">
        <v>3271</v>
      </c>
      <c r="L648" s="25" t="s">
        <v>3272</v>
      </c>
      <c r="M648" s="26" t="s">
        <v>40</v>
      </c>
      <c r="N648" s="69" t="s">
        <v>3256</v>
      </c>
      <c r="O648" s="69" t="s">
        <v>3273</v>
      </c>
      <c r="P648" s="18"/>
      <c r="Q648" s="22"/>
      <c r="R648" s="8"/>
      <c r="S648" s="8"/>
      <c r="T648" s="8"/>
      <c r="U648" s="8"/>
      <c r="V648" s="8"/>
      <c r="W648" s="8"/>
      <c r="X648" s="19"/>
      <c r="Y648" s="20" t="s">
        <v>2480</v>
      </c>
      <c r="Z648" s="23" t="s">
        <v>3274</v>
      </c>
      <c r="AA648" s="22" t="str">
        <f t="shared" si="1"/>
        <v>M3-MyM-23a-A-1</v>
      </c>
      <c r="AB648" s="20"/>
      <c r="AC648" s="9"/>
      <c r="AD648" s="9"/>
      <c r="AE648" s="9" t="s">
        <v>47</v>
      </c>
    </row>
    <row r="649" ht="112.5" customHeight="1">
      <c r="A649" s="24" t="s">
        <v>3251</v>
      </c>
      <c r="B649" s="75" t="s">
        <v>3252</v>
      </c>
      <c r="C649" s="40" t="s">
        <v>66</v>
      </c>
      <c r="D649" s="10" t="s">
        <v>34</v>
      </c>
      <c r="E649" s="11"/>
      <c r="F649" s="52" t="s">
        <v>3275</v>
      </c>
      <c r="G649" s="13" t="s">
        <v>3270</v>
      </c>
      <c r="H649" s="19"/>
      <c r="I649" s="99" t="s">
        <v>36</v>
      </c>
      <c r="J649" s="9" t="s">
        <v>154</v>
      </c>
      <c r="K649" s="23" t="s">
        <v>3276</v>
      </c>
      <c r="L649" s="25" t="s">
        <v>3267</v>
      </c>
      <c r="M649" s="26" t="s">
        <v>40</v>
      </c>
      <c r="N649" s="69" t="s">
        <v>3256</v>
      </c>
      <c r="O649" s="69" t="s">
        <v>3277</v>
      </c>
      <c r="P649" s="18"/>
      <c r="Q649" s="22"/>
      <c r="R649" s="8"/>
      <c r="S649" s="8"/>
      <c r="T649" s="8"/>
      <c r="U649" s="8"/>
      <c r="V649" s="8"/>
      <c r="W649" s="8"/>
      <c r="X649" s="19"/>
      <c r="Y649" s="20" t="s">
        <v>2480</v>
      </c>
      <c r="Z649" s="23" t="s">
        <v>3278</v>
      </c>
      <c r="AA649" s="22" t="str">
        <f t="shared" si="1"/>
        <v>M3-MyM-23a-A-2</v>
      </c>
      <c r="AB649" s="20"/>
      <c r="AC649" s="9"/>
      <c r="AD649" s="9"/>
      <c r="AE649" s="9" t="s">
        <v>47</v>
      </c>
    </row>
    <row r="650" ht="112.5" customHeight="1">
      <c r="A650" s="24" t="s">
        <v>3251</v>
      </c>
      <c r="B650" s="75" t="s">
        <v>3252</v>
      </c>
      <c r="C650" s="40" t="s">
        <v>66</v>
      </c>
      <c r="D650" s="10" t="s">
        <v>34</v>
      </c>
      <c r="E650" s="11"/>
      <c r="F650" s="52" t="s">
        <v>3279</v>
      </c>
      <c r="G650" s="13" t="s">
        <v>3280</v>
      </c>
      <c r="H650" s="19"/>
      <c r="I650" s="99" t="s">
        <v>36</v>
      </c>
      <c r="J650" s="9" t="s">
        <v>154</v>
      </c>
      <c r="K650" s="23" t="s">
        <v>3281</v>
      </c>
      <c r="L650" s="25" t="s">
        <v>3267</v>
      </c>
      <c r="M650" s="26" t="s">
        <v>40</v>
      </c>
      <c r="N650" s="69" t="s">
        <v>3256</v>
      </c>
      <c r="O650" s="69" t="s">
        <v>3282</v>
      </c>
      <c r="P650" s="18"/>
      <c r="Q650" s="22"/>
      <c r="R650" s="8"/>
      <c r="S650" s="8"/>
      <c r="T650" s="8"/>
      <c r="U650" s="8"/>
      <c r="V650" s="8"/>
      <c r="W650" s="8"/>
      <c r="X650" s="19"/>
      <c r="Y650" s="20" t="s">
        <v>2480</v>
      </c>
      <c r="Z650" s="23" t="s">
        <v>3283</v>
      </c>
      <c r="AA650" s="22" t="str">
        <f t="shared" si="1"/>
        <v>M3-MyM-23a-A-3</v>
      </c>
      <c r="AB650" s="20"/>
      <c r="AC650" s="9"/>
      <c r="AD650" s="9"/>
      <c r="AE650" s="9" t="s">
        <v>47</v>
      </c>
    </row>
    <row r="651" ht="112.5" customHeight="1">
      <c r="A651" s="24" t="s">
        <v>3284</v>
      </c>
      <c r="B651" s="75" t="s">
        <v>3285</v>
      </c>
      <c r="C651" s="37" t="s">
        <v>33</v>
      </c>
      <c r="D651" s="10" t="s">
        <v>34</v>
      </c>
      <c r="E651" s="11"/>
      <c r="F651" s="23" t="s">
        <v>3286</v>
      </c>
      <c r="G651" s="13" t="s">
        <v>3287</v>
      </c>
      <c r="H651" s="19"/>
      <c r="I651" s="99" t="s">
        <v>36</v>
      </c>
      <c r="J651" s="24" t="s">
        <v>2874</v>
      </c>
      <c r="K651" s="35" t="s">
        <v>3288</v>
      </c>
      <c r="L651" s="35" t="s">
        <v>3289</v>
      </c>
      <c r="M651" s="26" t="s">
        <v>40</v>
      </c>
      <c r="N651" s="23" t="s">
        <v>3290</v>
      </c>
      <c r="O651" s="69" t="s">
        <v>3291</v>
      </c>
      <c r="P651" s="18"/>
      <c r="Q651" s="22"/>
      <c r="R651" s="8"/>
      <c r="S651" s="8"/>
      <c r="T651" s="8"/>
      <c r="U651" s="8"/>
      <c r="V651" s="8"/>
      <c r="W651" s="8"/>
      <c r="X651" s="19"/>
      <c r="Y651" s="20" t="s">
        <v>2480</v>
      </c>
      <c r="Z651" s="23" t="s">
        <v>3292</v>
      </c>
      <c r="AA651" s="22" t="str">
        <f t="shared" si="1"/>
        <v>M3-MyM-23b-I-1</v>
      </c>
      <c r="AB651" s="20"/>
      <c r="AC651" s="9"/>
      <c r="AD651" s="9"/>
      <c r="AE651" s="9" t="s">
        <v>47</v>
      </c>
    </row>
    <row r="652" ht="112.5" customHeight="1">
      <c r="A652" s="24" t="s">
        <v>3284</v>
      </c>
      <c r="B652" s="75" t="s">
        <v>3285</v>
      </c>
      <c r="C652" s="37" t="s">
        <v>33</v>
      </c>
      <c r="D652" s="10" t="s">
        <v>34</v>
      </c>
      <c r="E652" s="11"/>
      <c r="F652" s="23" t="s">
        <v>3286</v>
      </c>
      <c r="G652" s="13" t="s">
        <v>3293</v>
      </c>
      <c r="H652" s="19"/>
      <c r="I652" s="99" t="s">
        <v>36</v>
      </c>
      <c r="J652" s="24" t="s">
        <v>2874</v>
      </c>
      <c r="K652" s="35" t="s">
        <v>3288</v>
      </c>
      <c r="L652" s="34" t="s">
        <v>3294</v>
      </c>
      <c r="M652" s="26" t="s">
        <v>40</v>
      </c>
      <c r="N652" s="23" t="s">
        <v>3290</v>
      </c>
      <c r="O652" s="69" t="s">
        <v>3291</v>
      </c>
      <c r="P652" s="18"/>
      <c r="Q652" s="22"/>
      <c r="R652" s="8"/>
      <c r="S652" s="8"/>
      <c r="T652" s="8"/>
      <c r="U652" s="8"/>
      <c r="V652" s="8"/>
      <c r="W652" s="8"/>
      <c r="X652" s="19"/>
      <c r="Y652" s="20" t="s">
        <v>2480</v>
      </c>
      <c r="Z652" s="23" t="s">
        <v>3295</v>
      </c>
      <c r="AA652" s="22" t="str">
        <f t="shared" si="1"/>
        <v>M3-MyM-23b-I-2</v>
      </c>
      <c r="AB652" s="20"/>
      <c r="AC652" s="9"/>
      <c r="AD652" s="9"/>
      <c r="AE652" s="9" t="s">
        <v>47</v>
      </c>
    </row>
    <row r="653" ht="112.5" customHeight="1">
      <c r="A653" s="24" t="s">
        <v>3284</v>
      </c>
      <c r="B653" s="75" t="s">
        <v>3285</v>
      </c>
      <c r="C653" s="39" t="s">
        <v>48</v>
      </c>
      <c r="D653" s="10" t="s">
        <v>34</v>
      </c>
      <c r="E653" s="11"/>
      <c r="F653" s="23" t="s">
        <v>3296</v>
      </c>
      <c r="G653" s="13" t="s">
        <v>3297</v>
      </c>
      <c r="H653" s="19"/>
      <c r="I653" s="99" t="s">
        <v>36</v>
      </c>
      <c r="J653" s="9" t="s">
        <v>154</v>
      </c>
      <c r="K653" s="35" t="s">
        <v>3298</v>
      </c>
      <c r="L653" s="34" t="s">
        <v>969</v>
      </c>
      <c r="M653" s="26" t="s">
        <v>40</v>
      </c>
      <c r="N653" s="23" t="s">
        <v>3290</v>
      </c>
      <c r="O653" s="69" t="s">
        <v>3291</v>
      </c>
      <c r="P653" s="18"/>
      <c r="Q653" s="22"/>
      <c r="R653" s="8"/>
      <c r="S653" s="8"/>
      <c r="T653" s="8"/>
      <c r="U653" s="8"/>
      <c r="V653" s="8"/>
      <c r="W653" s="8"/>
      <c r="X653" s="19"/>
      <c r="Y653" s="20" t="s">
        <v>2480</v>
      </c>
      <c r="Z653" s="23" t="s">
        <v>3299</v>
      </c>
      <c r="AA653" s="22" t="str">
        <f t="shared" si="1"/>
        <v>M3-MyM-23b-E-1</v>
      </c>
      <c r="AB653" s="20"/>
      <c r="AC653" s="9"/>
      <c r="AD653" s="9"/>
      <c r="AE653" s="9" t="s">
        <v>47</v>
      </c>
    </row>
    <row r="654" ht="112.5" customHeight="1">
      <c r="A654" s="24" t="s">
        <v>3284</v>
      </c>
      <c r="B654" s="75" t="s">
        <v>3285</v>
      </c>
      <c r="C654" s="39" t="s">
        <v>48</v>
      </c>
      <c r="D654" s="10" t="s">
        <v>34</v>
      </c>
      <c r="E654" s="11"/>
      <c r="F654" s="23" t="s">
        <v>3300</v>
      </c>
      <c r="G654" s="13" t="s">
        <v>2996</v>
      </c>
      <c r="H654" s="19"/>
      <c r="I654" s="99" t="s">
        <v>36</v>
      </c>
      <c r="J654" s="9" t="s">
        <v>154</v>
      </c>
      <c r="K654" s="35" t="s">
        <v>3298</v>
      </c>
      <c r="L654" s="34" t="s">
        <v>2997</v>
      </c>
      <c r="M654" s="26" t="s">
        <v>40</v>
      </c>
      <c r="N654" s="23" t="s">
        <v>3290</v>
      </c>
      <c r="O654" s="69" t="s">
        <v>3291</v>
      </c>
      <c r="P654" s="18"/>
      <c r="Q654" s="22"/>
      <c r="R654" s="8"/>
      <c r="S654" s="8"/>
      <c r="T654" s="8"/>
      <c r="U654" s="8"/>
      <c r="V654" s="8"/>
      <c r="W654" s="8"/>
      <c r="X654" s="19"/>
      <c r="Y654" s="20" t="s">
        <v>2480</v>
      </c>
      <c r="Z654" s="23" t="s">
        <v>3301</v>
      </c>
      <c r="AA654" s="22" t="str">
        <f t="shared" si="1"/>
        <v>M3-MyM-23b-E-2</v>
      </c>
      <c r="AB654" s="20"/>
      <c r="AC654" s="9"/>
      <c r="AD654" s="9"/>
      <c r="AE654" s="9" t="s">
        <v>47</v>
      </c>
    </row>
    <row r="655" ht="112.5" customHeight="1">
      <c r="A655" s="24" t="s">
        <v>3284</v>
      </c>
      <c r="B655" s="75" t="s">
        <v>3285</v>
      </c>
      <c r="C655" s="40" t="s">
        <v>66</v>
      </c>
      <c r="D655" s="10" t="s">
        <v>34</v>
      </c>
      <c r="E655" s="11"/>
      <c r="F655" s="23" t="s">
        <v>3302</v>
      </c>
      <c r="G655" s="13" t="s">
        <v>3303</v>
      </c>
      <c r="H655" s="19"/>
      <c r="I655" s="99" t="s">
        <v>36</v>
      </c>
      <c r="J655" s="9" t="s">
        <v>154</v>
      </c>
      <c r="K655" s="38" t="s">
        <v>3304</v>
      </c>
      <c r="L655" s="25" t="s">
        <v>969</v>
      </c>
      <c r="M655" s="26" t="s">
        <v>40</v>
      </c>
      <c r="N655" s="23" t="s">
        <v>3290</v>
      </c>
      <c r="O655" s="69" t="s">
        <v>3305</v>
      </c>
      <c r="P655" s="18"/>
      <c r="Q655" s="22"/>
      <c r="R655" s="8"/>
      <c r="S655" s="8"/>
      <c r="T655" s="8"/>
      <c r="U655" s="8"/>
      <c r="V655" s="8"/>
      <c r="W655" s="8"/>
      <c r="X655" s="19"/>
      <c r="Y655" s="20" t="s">
        <v>2480</v>
      </c>
      <c r="Z655" s="23" t="s">
        <v>3306</v>
      </c>
      <c r="AA655" s="22" t="str">
        <f t="shared" si="1"/>
        <v>M3-MyM-23b-A-1</v>
      </c>
      <c r="AB655" s="20"/>
      <c r="AC655" s="9"/>
      <c r="AD655" s="9"/>
      <c r="AE655" s="9" t="s">
        <v>47</v>
      </c>
    </row>
    <row r="656" ht="112.5" customHeight="1">
      <c r="A656" s="24" t="s">
        <v>3284</v>
      </c>
      <c r="B656" s="75" t="s">
        <v>3285</v>
      </c>
      <c r="C656" s="40" t="s">
        <v>66</v>
      </c>
      <c r="D656" s="10" t="s">
        <v>34</v>
      </c>
      <c r="E656" s="11"/>
      <c r="F656" s="52" t="s">
        <v>3307</v>
      </c>
      <c r="G656" s="13" t="s">
        <v>3308</v>
      </c>
      <c r="H656" s="19"/>
      <c r="I656" s="99" t="s">
        <v>36</v>
      </c>
      <c r="J656" s="9" t="s">
        <v>154</v>
      </c>
      <c r="K656" s="38" t="s">
        <v>3309</v>
      </c>
      <c r="L656" s="25" t="s">
        <v>2997</v>
      </c>
      <c r="M656" s="26" t="s">
        <v>40</v>
      </c>
      <c r="N656" s="23" t="s">
        <v>3290</v>
      </c>
      <c r="O656" s="69" t="s">
        <v>3310</v>
      </c>
      <c r="P656" s="18"/>
      <c r="Q656" s="22"/>
      <c r="R656" s="8"/>
      <c r="S656" s="8"/>
      <c r="T656" s="8"/>
      <c r="U656" s="8"/>
      <c r="V656" s="8"/>
      <c r="W656" s="8"/>
      <c r="X656" s="19"/>
      <c r="Y656" s="20" t="s">
        <v>2480</v>
      </c>
      <c r="Z656" s="23" t="s">
        <v>3311</v>
      </c>
      <c r="AA656" s="22" t="str">
        <f t="shared" si="1"/>
        <v>M3-MyM-23b-A-2</v>
      </c>
      <c r="AB656" s="20"/>
      <c r="AC656" s="9"/>
      <c r="AD656" s="9"/>
      <c r="AE656" s="9" t="s">
        <v>47</v>
      </c>
    </row>
    <row r="657" ht="112.5" customHeight="1">
      <c r="A657" s="24" t="s">
        <v>3284</v>
      </c>
      <c r="B657" s="75" t="s">
        <v>3285</v>
      </c>
      <c r="C657" s="40" t="s">
        <v>66</v>
      </c>
      <c r="D657" s="10" t="s">
        <v>34</v>
      </c>
      <c r="E657" s="11"/>
      <c r="F657" s="52" t="s">
        <v>3312</v>
      </c>
      <c r="G657" s="13" t="s">
        <v>3270</v>
      </c>
      <c r="H657" s="19"/>
      <c r="I657" s="99" t="s">
        <v>36</v>
      </c>
      <c r="J657" s="9" t="s">
        <v>154</v>
      </c>
      <c r="K657" s="38" t="s">
        <v>3313</v>
      </c>
      <c r="L657" s="25" t="s">
        <v>969</v>
      </c>
      <c r="M657" s="26" t="s">
        <v>40</v>
      </c>
      <c r="N657" s="23" t="s">
        <v>3290</v>
      </c>
      <c r="O657" s="69" t="s">
        <v>3314</v>
      </c>
      <c r="P657" s="18"/>
      <c r="Q657" s="22"/>
      <c r="R657" s="8"/>
      <c r="S657" s="8"/>
      <c r="T657" s="8"/>
      <c r="U657" s="8"/>
      <c r="V657" s="8"/>
      <c r="W657" s="8"/>
      <c r="X657" s="19"/>
      <c r="Y657" s="20" t="s">
        <v>2480</v>
      </c>
      <c r="Z657" s="23" t="s">
        <v>3315</v>
      </c>
      <c r="AA657" s="22" t="str">
        <f t="shared" si="1"/>
        <v>M3-MyM-23b-A-3</v>
      </c>
      <c r="AB657" s="20"/>
      <c r="AC657" s="9"/>
      <c r="AD657" s="9"/>
      <c r="AE657" s="9" t="s">
        <v>47</v>
      </c>
    </row>
    <row r="658" ht="112.5" customHeight="1">
      <c r="A658" s="9" t="s">
        <v>3316</v>
      </c>
      <c r="B658" s="78" t="s">
        <v>3317</v>
      </c>
      <c r="C658" s="9" t="s">
        <v>33</v>
      </c>
      <c r="D658" s="10" t="s">
        <v>34</v>
      </c>
      <c r="E658" s="11"/>
      <c r="F658" s="23" t="s">
        <v>3318</v>
      </c>
      <c r="G658" s="23"/>
      <c r="H658" s="69"/>
      <c r="I658" s="24" t="s">
        <v>36</v>
      </c>
      <c r="J658" s="9" t="s">
        <v>109</v>
      </c>
      <c r="K658" s="25" t="s">
        <v>111</v>
      </c>
      <c r="L658" s="34" t="s">
        <v>111</v>
      </c>
      <c r="M658" s="26" t="s">
        <v>40</v>
      </c>
      <c r="N658" s="34" t="s">
        <v>3319</v>
      </c>
      <c r="O658" s="35" t="s">
        <v>3320</v>
      </c>
      <c r="P658" s="18"/>
      <c r="Q658" s="22"/>
      <c r="R658" s="18"/>
      <c r="S658" s="18"/>
      <c r="T658" s="18"/>
      <c r="U658" s="18"/>
      <c r="V658" s="18"/>
      <c r="W658" s="18"/>
      <c r="X658" s="22"/>
      <c r="Y658" s="20" t="s">
        <v>2480</v>
      </c>
      <c r="Z658" s="28" t="s">
        <v>3321</v>
      </c>
      <c r="AA658" s="22" t="str">
        <f t="shared" si="1"/>
        <v>M3-MyM-6a-I-1</v>
      </c>
      <c r="AB658" s="20" t="s">
        <v>45</v>
      </c>
      <c r="AC658" s="24"/>
      <c r="AD658" s="9" t="s">
        <v>46</v>
      </c>
      <c r="AE658" s="9"/>
    </row>
    <row r="659" ht="112.5" customHeight="1">
      <c r="A659" s="9" t="s">
        <v>3316</v>
      </c>
      <c r="B659" s="78" t="s">
        <v>3317</v>
      </c>
      <c r="C659" s="9" t="s">
        <v>48</v>
      </c>
      <c r="D659" s="10" t="s">
        <v>34</v>
      </c>
      <c r="E659" s="11"/>
      <c r="F659" s="25" t="s">
        <v>3322</v>
      </c>
      <c r="G659" s="25"/>
      <c r="H659" s="25" t="s">
        <v>3323</v>
      </c>
      <c r="I659" s="24" t="s">
        <v>36</v>
      </c>
      <c r="J659" s="24" t="s">
        <v>116</v>
      </c>
      <c r="K659" s="23" t="s">
        <v>3324</v>
      </c>
      <c r="L659" s="34" t="s">
        <v>3325</v>
      </c>
      <c r="M659" s="26" t="s">
        <v>40</v>
      </c>
      <c r="N659" s="58" t="s">
        <v>3319</v>
      </c>
      <c r="O659" s="35" t="s">
        <v>3326</v>
      </c>
      <c r="P659" s="18"/>
      <c r="Q659" s="22"/>
      <c r="R659" s="18"/>
      <c r="S659" s="18"/>
      <c r="T659" s="18"/>
      <c r="U659" s="18"/>
      <c r="V659" s="18"/>
      <c r="W659" s="18"/>
      <c r="X659" s="22"/>
      <c r="Y659" s="20" t="s">
        <v>2480</v>
      </c>
      <c r="Z659" s="21" t="s">
        <v>3327</v>
      </c>
      <c r="AA659" s="22" t="str">
        <f t="shared" si="1"/>
        <v>M3-MyM-6a-E-1</v>
      </c>
      <c r="AB659" s="20" t="s">
        <v>45</v>
      </c>
      <c r="AC659" s="24"/>
      <c r="AD659" s="9" t="s">
        <v>46</v>
      </c>
      <c r="AE659" s="9"/>
    </row>
    <row r="660" ht="112.5" customHeight="1">
      <c r="A660" s="9" t="s">
        <v>3316</v>
      </c>
      <c r="B660" s="78" t="s">
        <v>3317</v>
      </c>
      <c r="C660" s="9" t="s">
        <v>48</v>
      </c>
      <c r="D660" s="10" t="s">
        <v>34</v>
      </c>
      <c r="E660" s="11"/>
      <c r="F660" s="25" t="s">
        <v>3328</v>
      </c>
      <c r="G660" s="25"/>
      <c r="H660" s="25" t="s">
        <v>3323</v>
      </c>
      <c r="I660" s="24" t="s">
        <v>36</v>
      </c>
      <c r="J660" s="24" t="s">
        <v>116</v>
      </c>
      <c r="K660" s="25" t="s">
        <v>3324</v>
      </c>
      <c r="L660" s="34" t="s">
        <v>3329</v>
      </c>
      <c r="M660" s="26" t="s">
        <v>40</v>
      </c>
      <c r="N660" s="58" t="s">
        <v>3319</v>
      </c>
      <c r="O660" s="35" t="s">
        <v>3330</v>
      </c>
      <c r="P660" s="18"/>
      <c r="Q660" s="22"/>
      <c r="R660" s="18"/>
      <c r="S660" s="18"/>
      <c r="T660" s="18"/>
      <c r="U660" s="18"/>
      <c r="V660" s="18"/>
      <c r="W660" s="18"/>
      <c r="X660" s="22"/>
      <c r="Y660" s="20" t="s">
        <v>2480</v>
      </c>
      <c r="Z660" s="21" t="s">
        <v>3331</v>
      </c>
      <c r="AA660" s="22" t="str">
        <f t="shared" si="1"/>
        <v>M3-MyM-6a-E-2</v>
      </c>
      <c r="AB660" s="20" t="s">
        <v>45</v>
      </c>
      <c r="AC660" s="24"/>
      <c r="AD660" s="9" t="s">
        <v>46</v>
      </c>
      <c r="AE660" s="9"/>
    </row>
    <row r="661" ht="112.5" customHeight="1">
      <c r="A661" s="9" t="s">
        <v>3316</v>
      </c>
      <c r="B661" s="78" t="s">
        <v>3317</v>
      </c>
      <c r="C661" s="9" t="s">
        <v>66</v>
      </c>
      <c r="D661" s="10" t="s">
        <v>34</v>
      </c>
      <c r="E661" s="11"/>
      <c r="F661" s="23" t="s">
        <v>3332</v>
      </c>
      <c r="G661" s="23"/>
      <c r="H661" s="25"/>
      <c r="I661" s="24" t="s">
        <v>36</v>
      </c>
      <c r="J661" s="24" t="s">
        <v>116</v>
      </c>
      <c r="K661" s="25" t="s">
        <v>3333</v>
      </c>
      <c r="L661" s="34" t="s">
        <v>3334</v>
      </c>
      <c r="M661" s="26" t="s">
        <v>40</v>
      </c>
      <c r="N661" s="35" t="s">
        <v>3335</v>
      </c>
      <c r="O661" s="35" t="s">
        <v>3336</v>
      </c>
      <c r="P661" s="18"/>
      <c r="Q661" s="22"/>
      <c r="R661" s="18"/>
      <c r="S661" s="18"/>
      <c r="T661" s="18"/>
      <c r="U661" s="18"/>
      <c r="V661" s="18"/>
      <c r="W661" s="18"/>
      <c r="X661" s="22"/>
      <c r="Y661" s="20" t="s">
        <v>2480</v>
      </c>
      <c r="Z661" s="21" t="s">
        <v>3337</v>
      </c>
      <c r="AA661" s="22" t="str">
        <f t="shared" si="1"/>
        <v>M3-MyM-6a-A-1</v>
      </c>
      <c r="AB661" s="20" t="s">
        <v>45</v>
      </c>
      <c r="AC661" s="24"/>
      <c r="AD661" s="9" t="s">
        <v>46</v>
      </c>
      <c r="AE661" s="9"/>
    </row>
    <row r="662" ht="112.5" customHeight="1">
      <c r="A662" s="9" t="s">
        <v>3316</v>
      </c>
      <c r="B662" s="78" t="s">
        <v>3317</v>
      </c>
      <c r="C662" s="9" t="s">
        <v>66</v>
      </c>
      <c r="D662" s="10" t="s">
        <v>34</v>
      </c>
      <c r="E662" s="11"/>
      <c r="F662" s="23" t="s">
        <v>3338</v>
      </c>
      <c r="G662" s="23"/>
      <c r="H662" s="25"/>
      <c r="I662" s="24" t="s">
        <v>36</v>
      </c>
      <c r="J662" s="24" t="s">
        <v>116</v>
      </c>
      <c r="K662" s="25" t="s">
        <v>3339</v>
      </c>
      <c r="L662" s="34" t="s">
        <v>3340</v>
      </c>
      <c r="M662" s="26" t="s">
        <v>40</v>
      </c>
      <c r="N662" s="35" t="s">
        <v>3341</v>
      </c>
      <c r="O662" s="35" t="s">
        <v>3342</v>
      </c>
      <c r="P662" s="18"/>
      <c r="Q662" s="22"/>
      <c r="R662" s="18"/>
      <c r="S662" s="18"/>
      <c r="T662" s="18"/>
      <c r="U662" s="18"/>
      <c r="V662" s="18"/>
      <c r="W662" s="18"/>
      <c r="X662" s="22"/>
      <c r="Y662" s="20" t="s">
        <v>2480</v>
      </c>
      <c r="Z662" s="21" t="s">
        <v>3343</v>
      </c>
      <c r="AA662" s="22" t="str">
        <f t="shared" si="1"/>
        <v>M3-MyM-6a-A-2</v>
      </c>
      <c r="AB662" s="20" t="s">
        <v>45</v>
      </c>
      <c r="AC662" s="24"/>
      <c r="AD662" s="9" t="s">
        <v>46</v>
      </c>
      <c r="AE662" s="9"/>
    </row>
    <row r="663" ht="112.5" customHeight="1">
      <c r="A663" s="9" t="s">
        <v>3316</v>
      </c>
      <c r="B663" s="78" t="s">
        <v>3317</v>
      </c>
      <c r="C663" s="9" t="s">
        <v>66</v>
      </c>
      <c r="D663" s="10" t="s">
        <v>34</v>
      </c>
      <c r="E663" s="11"/>
      <c r="F663" s="23" t="s">
        <v>3344</v>
      </c>
      <c r="G663" s="23"/>
      <c r="H663" s="69"/>
      <c r="I663" s="24" t="s">
        <v>36</v>
      </c>
      <c r="J663" s="24" t="s">
        <v>116</v>
      </c>
      <c r="K663" s="23" t="s">
        <v>3345</v>
      </c>
      <c r="L663" s="34" t="s">
        <v>3346</v>
      </c>
      <c r="M663" s="26" t="s">
        <v>40</v>
      </c>
      <c r="N663" s="58" t="s">
        <v>3319</v>
      </c>
      <c r="O663" s="35" t="s">
        <v>3347</v>
      </c>
      <c r="P663" s="58" t="s">
        <v>3348</v>
      </c>
      <c r="Q663" s="22"/>
      <c r="R663" s="18"/>
      <c r="S663" s="18"/>
      <c r="T663" s="18"/>
      <c r="U663" s="18"/>
      <c r="V663" s="18"/>
      <c r="W663" s="18"/>
      <c r="X663" s="22"/>
      <c r="Y663" s="20" t="s">
        <v>2480</v>
      </c>
      <c r="Z663" s="21" t="s">
        <v>3349</v>
      </c>
      <c r="AA663" s="22" t="str">
        <f t="shared" si="1"/>
        <v>M3-MyM-6a-A-3</v>
      </c>
      <c r="AB663" s="20" t="s">
        <v>45</v>
      </c>
      <c r="AC663" s="24"/>
      <c r="AD663" s="9" t="s">
        <v>46</v>
      </c>
      <c r="AE663" s="9"/>
    </row>
    <row r="664" ht="112.5" customHeight="1">
      <c r="A664" s="9" t="s">
        <v>3350</v>
      </c>
      <c r="B664" s="78" t="s">
        <v>3351</v>
      </c>
      <c r="C664" s="9" t="s">
        <v>33</v>
      </c>
      <c r="D664" s="10" t="s">
        <v>34</v>
      </c>
      <c r="E664" s="11"/>
      <c r="F664" s="13" t="s">
        <v>3352</v>
      </c>
      <c r="G664" s="13"/>
      <c r="H664" s="12" t="s">
        <v>3353</v>
      </c>
      <c r="I664" s="11" t="s">
        <v>36</v>
      </c>
      <c r="J664" s="11" t="s">
        <v>307</v>
      </c>
      <c r="K664" s="43" t="s">
        <v>3354</v>
      </c>
      <c r="L664" s="43" t="s">
        <v>3355</v>
      </c>
      <c r="M664" s="14" t="s">
        <v>40</v>
      </c>
      <c r="N664" s="8" t="s">
        <v>3356</v>
      </c>
      <c r="O664" s="8" t="s">
        <v>3357</v>
      </c>
      <c r="P664" s="8" t="s">
        <v>3358</v>
      </c>
      <c r="Q664" s="22"/>
      <c r="R664" s="18"/>
      <c r="S664" s="18"/>
      <c r="T664" s="18"/>
      <c r="U664" s="18"/>
      <c r="V664" s="18"/>
      <c r="W664" s="18"/>
      <c r="X664" s="19"/>
      <c r="Y664" s="20" t="s">
        <v>2480</v>
      </c>
      <c r="Z664" s="21" t="s">
        <v>3359</v>
      </c>
      <c r="AA664" s="22" t="str">
        <f t="shared" si="1"/>
        <v>M3-MyM-7a-I-1</v>
      </c>
      <c r="AB664" s="20" t="s">
        <v>45</v>
      </c>
      <c r="AC664" s="9"/>
      <c r="AD664" s="42"/>
      <c r="AE664" s="42"/>
    </row>
    <row r="665" ht="112.5" customHeight="1">
      <c r="A665" s="9" t="s">
        <v>3350</v>
      </c>
      <c r="B665" s="78" t="s">
        <v>3351</v>
      </c>
      <c r="C665" s="9" t="s">
        <v>48</v>
      </c>
      <c r="D665" s="10" t="s">
        <v>34</v>
      </c>
      <c r="E665" s="11"/>
      <c r="F665" s="13" t="s">
        <v>3360</v>
      </c>
      <c r="G665" s="13"/>
      <c r="H665" s="19"/>
      <c r="I665" s="11" t="s">
        <v>36</v>
      </c>
      <c r="J665" s="11" t="s">
        <v>90</v>
      </c>
      <c r="K665" s="13" t="s">
        <v>3361</v>
      </c>
      <c r="L665" s="13" t="s">
        <v>3362</v>
      </c>
      <c r="M665" s="11" t="s">
        <v>40</v>
      </c>
      <c r="N665" s="8" t="s">
        <v>3363</v>
      </c>
      <c r="O665" s="8" t="s">
        <v>3364</v>
      </c>
      <c r="P665" s="8" t="s">
        <v>3365</v>
      </c>
      <c r="Q665" s="22"/>
      <c r="R665" s="18"/>
      <c r="S665" s="18"/>
      <c r="T665" s="18"/>
      <c r="U665" s="18"/>
      <c r="V665" s="18"/>
      <c r="W665" s="18"/>
      <c r="X665" s="19"/>
      <c r="Y665" s="20" t="s">
        <v>2480</v>
      </c>
      <c r="Z665" s="21" t="s">
        <v>3366</v>
      </c>
      <c r="AA665" s="22" t="str">
        <f t="shared" si="1"/>
        <v>M3-MyM-7a-E-1</v>
      </c>
      <c r="AB665" s="20" t="s">
        <v>45</v>
      </c>
      <c r="AC665" s="9"/>
      <c r="AD665" s="42"/>
      <c r="AE665" s="42"/>
    </row>
    <row r="666" ht="112.5" customHeight="1">
      <c r="A666" s="9" t="s">
        <v>3350</v>
      </c>
      <c r="B666" s="78" t="s">
        <v>3351</v>
      </c>
      <c r="C666" s="9" t="s">
        <v>48</v>
      </c>
      <c r="D666" s="10" t="s">
        <v>34</v>
      </c>
      <c r="E666" s="11"/>
      <c r="F666" s="13" t="s">
        <v>3367</v>
      </c>
      <c r="G666" s="13"/>
      <c r="H666" s="19" t="s">
        <v>3368</v>
      </c>
      <c r="I666" s="11" t="s">
        <v>36</v>
      </c>
      <c r="J666" s="11" t="s">
        <v>90</v>
      </c>
      <c r="K666" s="43" t="s">
        <v>3369</v>
      </c>
      <c r="L666" s="43" t="s">
        <v>3370</v>
      </c>
      <c r="M666" s="14" t="s">
        <v>40</v>
      </c>
      <c r="N666" s="8" t="s">
        <v>3363</v>
      </c>
      <c r="O666" s="8" t="s">
        <v>3371</v>
      </c>
      <c r="P666" s="8" t="s">
        <v>3372</v>
      </c>
      <c r="Q666" s="22"/>
      <c r="R666" s="18"/>
      <c r="S666" s="18"/>
      <c r="T666" s="18"/>
      <c r="U666" s="18"/>
      <c r="V666" s="18"/>
      <c r="W666" s="18"/>
      <c r="X666" s="19"/>
      <c r="Y666" s="20" t="s">
        <v>2480</v>
      </c>
      <c r="Z666" s="21" t="s">
        <v>3373</v>
      </c>
      <c r="AA666" s="22" t="str">
        <f t="shared" si="1"/>
        <v>M3-MyM-7a-E-2</v>
      </c>
      <c r="AB666" s="20" t="s">
        <v>45</v>
      </c>
      <c r="AC666" s="9"/>
      <c r="AD666" s="42"/>
      <c r="AE666" s="42"/>
    </row>
    <row r="667" ht="112.5" customHeight="1">
      <c r="A667" s="9" t="s">
        <v>3350</v>
      </c>
      <c r="B667" s="78" t="s">
        <v>3351</v>
      </c>
      <c r="C667" s="9" t="s">
        <v>66</v>
      </c>
      <c r="D667" s="10" t="s">
        <v>34</v>
      </c>
      <c r="E667" s="11"/>
      <c r="F667" s="23" t="s">
        <v>3374</v>
      </c>
      <c r="G667" s="23"/>
      <c r="H667" s="69" t="s">
        <v>3375</v>
      </c>
      <c r="I667" s="24" t="s">
        <v>36</v>
      </c>
      <c r="J667" s="24" t="s">
        <v>90</v>
      </c>
      <c r="K667" s="25" t="s">
        <v>3376</v>
      </c>
      <c r="L667" s="25" t="s">
        <v>3377</v>
      </c>
      <c r="M667" s="26" t="s">
        <v>40</v>
      </c>
      <c r="N667" s="8" t="s">
        <v>3356</v>
      </c>
      <c r="O667" s="23" t="s">
        <v>3378</v>
      </c>
      <c r="P667" s="69" t="s">
        <v>3379</v>
      </c>
      <c r="Q667" s="22"/>
      <c r="R667" s="8"/>
      <c r="S667" s="8"/>
      <c r="T667" s="8"/>
      <c r="U667" s="8"/>
      <c r="V667" s="8"/>
      <c r="W667" s="8"/>
      <c r="X667" s="22"/>
      <c r="Y667" s="20" t="s">
        <v>2480</v>
      </c>
      <c r="Z667" s="21" t="s">
        <v>3380</v>
      </c>
      <c r="AA667" s="22" t="str">
        <f t="shared" si="1"/>
        <v>M3-MyM-7a-A-1</v>
      </c>
      <c r="AB667" s="20" t="s">
        <v>45</v>
      </c>
      <c r="AC667" s="24"/>
      <c r="AD667" s="42"/>
      <c r="AE667" s="42"/>
    </row>
    <row r="668" ht="112.5" customHeight="1">
      <c r="A668" s="9" t="s">
        <v>3350</v>
      </c>
      <c r="B668" s="78" t="s">
        <v>3351</v>
      </c>
      <c r="C668" s="9" t="s">
        <v>66</v>
      </c>
      <c r="D668" s="10" t="s">
        <v>34</v>
      </c>
      <c r="E668" s="11"/>
      <c r="F668" s="23" t="s">
        <v>3381</v>
      </c>
      <c r="G668" s="23"/>
      <c r="H668" s="69" t="s">
        <v>3382</v>
      </c>
      <c r="I668" s="24" t="s">
        <v>36</v>
      </c>
      <c r="J668" s="24" t="s">
        <v>154</v>
      </c>
      <c r="K668" s="25" t="s">
        <v>3383</v>
      </c>
      <c r="L668" s="25" t="s">
        <v>3384</v>
      </c>
      <c r="M668" s="26" t="s">
        <v>40</v>
      </c>
      <c r="N668" s="8" t="s">
        <v>3363</v>
      </c>
      <c r="O668" s="23" t="s">
        <v>3385</v>
      </c>
      <c r="P668" s="69" t="s">
        <v>3386</v>
      </c>
      <c r="Q668" s="22"/>
      <c r="R668" s="8"/>
      <c r="S668" s="8"/>
      <c r="T668" s="8"/>
      <c r="U668" s="8"/>
      <c r="V668" s="8"/>
      <c r="W668" s="8"/>
      <c r="X668" s="22"/>
      <c r="Y668" s="20" t="s">
        <v>2480</v>
      </c>
      <c r="Z668" s="21" t="s">
        <v>3387</v>
      </c>
      <c r="AA668" s="22" t="str">
        <f t="shared" si="1"/>
        <v>M3-MyM-7a-A-2</v>
      </c>
      <c r="AB668" s="20" t="s">
        <v>45</v>
      </c>
      <c r="AC668" s="24"/>
      <c r="AD668" s="42"/>
      <c r="AE668" s="42"/>
    </row>
    <row r="669" ht="112.5" customHeight="1">
      <c r="A669" s="9" t="s">
        <v>3350</v>
      </c>
      <c r="B669" s="78" t="s">
        <v>3351</v>
      </c>
      <c r="C669" s="9" t="s">
        <v>66</v>
      </c>
      <c r="D669" s="10" t="s">
        <v>34</v>
      </c>
      <c r="E669" s="11"/>
      <c r="F669" s="23" t="s">
        <v>3388</v>
      </c>
      <c r="G669" s="23"/>
      <c r="H669" s="69"/>
      <c r="I669" s="24" t="s">
        <v>36</v>
      </c>
      <c r="J669" s="9" t="s">
        <v>154</v>
      </c>
      <c r="K669" s="25" t="s">
        <v>3389</v>
      </c>
      <c r="L669" s="25" t="s">
        <v>3377</v>
      </c>
      <c r="M669" s="26" t="s">
        <v>40</v>
      </c>
      <c r="N669" s="8" t="s">
        <v>3356</v>
      </c>
      <c r="O669" s="23" t="s">
        <v>3390</v>
      </c>
      <c r="P669" s="23" t="s">
        <v>3391</v>
      </c>
      <c r="Q669" s="22"/>
      <c r="R669" s="8"/>
      <c r="S669" s="8"/>
      <c r="T669" s="8"/>
      <c r="U669" s="8"/>
      <c r="V669" s="8"/>
      <c r="W669" s="8"/>
      <c r="X669" s="22"/>
      <c r="Y669" s="20" t="s">
        <v>2480</v>
      </c>
      <c r="Z669" s="21" t="s">
        <v>3392</v>
      </c>
      <c r="AA669" s="22" t="str">
        <f t="shared" si="1"/>
        <v>M3-MyM-7a-A-3</v>
      </c>
      <c r="AB669" s="20" t="s">
        <v>45</v>
      </c>
      <c r="AC669" s="24"/>
      <c r="AD669" s="42"/>
      <c r="AE669" s="42"/>
    </row>
    <row r="670" ht="112.5" customHeight="1">
      <c r="A670" s="9" t="s">
        <v>3350</v>
      </c>
      <c r="B670" s="78" t="s">
        <v>3351</v>
      </c>
      <c r="C670" s="9" t="s">
        <v>66</v>
      </c>
      <c r="D670" s="10" t="s">
        <v>34</v>
      </c>
      <c r="E670" s="11"/>
      <c r="F670" s="23" t="s">
        <v>3393</v>
      </c>
      <c r="G670" s="23"/>
      <c r="H670" s="25"/>
      <c r="I670" s="24" t="s">
        <v>36</v>
      </c>
      <c r="J670" s="9" t="s">
        <v>154</v>
      </c>
      <c r="K670" s="25" t="s">
        <v>3394</v>
      </c>
      <c r="L670" s="25" t="s">
        <v>3384</v>
      </c>
      <c r="M670" s="26" t="s">
        <v>40</v>
      </c>
      <c r="N670" s="8" t="s">
        <v>3363</v>
      </c>
      <c r="O670" s="23" t="s">
        <v>3385</v>
      </c>
      <c r="P670" s="69" t="s">
        <v>3386</v>
      </c>
      <c r="Q670" s="22"/>
      <c r="R670" s="8"/>
      <c r="S670" s="8"/>
      <c r="T670" s="8"/>
      <c r="U670" s="8"/>
      <c r="V670" s="8"/>
      <c r="W670" s="8"/>
      <c r="X670" s="22"/>
      <c r="Y670" s="20" t="s">
        <v>2480</v>
      </c>
      <c r="Z670" s="21" t="s">
        <v>3395</v>
      </c>
      <c r="AA670" s="22" t="str">
        <f t="shared" si="1"/>
        <v>M3-MyM-7a-A-4</v>
      </c>
      <c r="AB670" s="20" t="s">
        <v>45</v>
      </c>
      <c r="AC670" s="24"/>
      <c r="AD670" s="42"/>
      <c r="AE670" s="42"/>
    </row>
    <row r="671" ht="112.5" customHeight="1">
      <c r="A671" s="9" t="s">
        <v>3350</v>
      </c>
      <c r="B671" s="78" t="s">
        <v>3351</v>
      </c>
      <c r="C671" s="9" t="s">
        <v>66</v>
      </c>
      <c r="D671" s="10" t="s">
        <v>34</v>
      </c>
      <c r="E671" s="11"/>
      <c r="F671" s="23" t="s">
        <v>3396</v>
      </c>
      <c r="G671" s="23"/>
      <c r="H671" s="25"/>
      <c r="I671" s="24" t="s">
        <v>36</v>
      </c>
      <c r="J671" s="9" t="s">
        <v>154</v>
      </c>
      <c r="K671" s="25" t="s">
        <v>3394</v>
      </c>
      <c r="L671" s="23" t="s">
        <v>3397</v>
      </c>
      <c r="M671" s="24" t="s">
        <v>40</v>
      </c>
      <c r="N671" s="8" t="s">
        <v>3398</v>
      </c>
      <c r="O671" s="23" t="s">
        <v>3399</v>
      </c>
      <c r="P671" s="23" t="s">
        <v>3400</v>
      </c>
      <c r="Q671" s="22"/>
      <c r="R671" s="8"/>
      <c r="S671" s="8"/>
      <c r="T671" s="8"/>
      <c r="U671" s="8"/>
      <c r="V671" s="8"/>
      <c r="W671" s="8"/>
      <c r="X671" s="22"/>
      <c r="Y671" s="20" t="s">
        <v>2480</v>
      </c>
      <c r="Z671" s="21" t="s">
        <v>3401</v>
      </c>
      <c r="AA671" s="22" t="str">
        <f t="shared" si="1"/>
        <v>M3-MyM-7a-A-5</v>
      </c>
      <c r="AB671" s="20" t="s">
        <v>45</v>
      </c>
      <c r="AC671" s="24"/>
      <c r="AD671" s="42"/>
      <c r="AE671" s="42"/>
    </row>
    <row r="672" ht="112.5" customHeight="1">
      <c r="A672" s="9" t="s">
        <v>3402</v>
      </c>
      <c r="B672" s="78" t="s">
        <v>3252</v>
      </c>
      <c r="C672" s="9" t="s">
        <v>33</v>
      </c>
      <c r="D672" s="10" t="s">
        <v>34</v>
      </c>
      <c r="E672" s="11"/>
      <c r="F672" s="23" t="s">
        <v>3403</v>
      </c>
      <c r="G672" s="23"/>
      <c r="H672" s="25"/>
      <c r="I672" s="24" t="s">
        <v>36</v>
      </c>
      <c r="J672" s="24" t="s">
        <v>307</v>
      </c>
      <c r="K672" s="25" t="s">
        <v>3404</v>
      </c>
      <c r="L672" s="25" t="s">
        <v>3405</v>
      </c>
      <c r="M672" s="26" t="s">
        <v>40</v>
      </c>
      <c r="N672" s="23" t="s">
        <v>3406</v>
      </c>
      <c r="O672" s="23" t="s">
        <v>3407</v>
      </c>
      <c r="P672" s="18"/>
      <c r="Q672" s="22"/>
      <c r="R672" s="18"/>
      <c r="S672" s="18"/>
      <c r="T672" s="18"/>
      <c r="U672" s="18"/>
      <c r="V672" s="18"/>
      <c r="W672" s="18"/>
      <c r="X672" s="22"/>
      <c r="Y672" s="20" t="s">
        <v>2480</v>
      </c>
      <c r="Z672" s="21" t="s">
        <v>3408</v>
      </c>
      <c r="AA672" s="22" t="str">
        <f t="shared" si="1"/>
        <v>M3-MyM-8a-I-1</v>
      </c>
      <c r="AB672" s="20" t="s">
        <v>45</v>
      </c>
      <c r="AC672" s="24"/>
      <c r="AD672" s="9" t="s">
        <v>46</v>
      </c>
      <c r="AE672" s="9"/>
    </row>
    <row r="673" ht="112.5" customHeight="1">
      <c r="A673" s="9" t="s">
        <v>3402</v>
      </c>
      <c r="B673" s="78" t="s">
        <v>3252</v>
      </c>
      <c r="C673" s="9" t="s">
        <v>33</v>
      </c>
      <c r="D673" s="10" t="s">
        <v>34</v>
      </c>
      <c r="E673" s="11"/>
      <c r="F673" s="23" t="s">
        <v>3409</v>
      </c>
      <c r="G673" s="23"/>
      <c r="H673" s="25"/>
      <c r="I673" s="24" t="s">
        <v>36</v>
      </c>
      <c r="J673" s="24" t="s">
        <v>307</v>
      </c>
      <c r="K673" s="25" t="s">
        <v>3404</v>
      </c>
      <c r="L673" s="25" t="s">
        <v>3410</v>
      </c>
      <c r="M673" s="26" t="s">
        <v>40</v>
      </c>
      <c r="N673" s="23" t="s">
        <v>3411</v>
      </c>
      <c r="O673" s="23" t="s">
        <v>3412</v>
      </c>
      <c r="P673" s="18"/>
      <c r="Q673" s="22"/>
      <c r="R673" s="18"/>
      <c r="S673" s="18"/>
      <c r="T673" s="18"/>
      <c r="U673" s="18"/>
      <c r="V673" s="18"/>
      <c r="W673" s="18"/>
      <c r="X673" s="22"/>
      <c r="Y673" s="20" t="s">
        <v>2480</v>
      </c>
      <c r="Z673" s="21" t="s">
        <v>3413</v>
      </c>
      <c r="AA673" s="22" t="str">
        <f t="shared" si="1"/>
        <v>M3-MyM-8a-I-2</v>
      </c>
      <c r="AB673" s="20" t="s">
        <v>45</v>
      </c>
      <c r="AC673" s="24"/>
      <c r="AD673" s="9" t="s">
        <v>46</v>
      </c>
      <c r="AE673" s="9"/>
    </row>
    <row r="674" ht="112.5" customHeight="1">
      <c r="A674" s="9" t="s">
        <v>3402</v>
      </c>
      <c r="B674" s="78" t="s">
        <v>3252</v>
      </c>
      <c r="C674" s="9" t="s">
        <v>48</v>
      </c>
      <c r="D674" s="10" t="s">
        <v>34</v>
      </c>
      <c r="E674" s="11"/>
      <c r="F674" s="13" t="s">
        <v>3414</v>
      </c>
      <c r="G674" s="13"/>
      <c r="H674" s="19" t="s">
        <v>3415</v>
      </c>
      <c r="I674" s="11" t="s">
        <v>36</v>
      </c>
      <c r="J674" s="11" t="s">
        <v>90</v>
      </c>
      <c r="K674" s="13" t="s">
        <v>3416</v>
      </c>
      <c r="L674" s="13" t="s">
        <v>591</v>
      </c>
      <c r="M674" s="11" t="s">
        <v>40</v>
      </c>
      <c r="N674" s="8" t="s">
        <v>3417</v>
      </c>
      <c r="O674" s="8" t="s">
        <v>3407</v>
      </c>
      <c r="P674" s="15"/>
      <c r="Q674" s="22"/>
      <c r="R674" s="18"/>
      <c r="S674" s="18"/>
      <c r="T674" s="18"/>
      <c r="U674" s="18"/>
      <c r="V674" s="18"/>
      <c r="W674" s="18"/>
      <c r="X674" s="19"/>
      <c r="Y674" s="20" t="s">
        <v>2480</v>
      </c>
      <c r="Z674" s="21" t="s">
        <v>3418</v>
      </c>
      <c r="AA674" s="22" t="str">
        <f t="shared" si="1"/>
        <v>M3-MyM-8a-E-1</v>
      </c>
      <c r="AB674" s="20" t="s">
        <v>45</v>
      </c>
      <c r="AC674" s="9"/>
      <c r="AD674" s="9" t="s">
        <v>46</v>
      </c>
      <c r="AE674" s="9"/>
    </row>
    <row r="675" ht="112.5" customHeight="1">
      <c r="A675" s="9" t="s">
        <v>3402</v>
      </c>
      <c r="B675" s="78" t="s">
        <v>3252</v>
      </c>
      <c r="C675" s="9" t="s">
        <v>48</v>
      </c>
      <c r="D675" s="10" t="s">
        <v>34</v>
      </c>
      <c r="E675" s="11"/>
      <c r="F675" s="13" t="s">
        <v>3419</v>
      </c>
      <c r="G675" s="13"/>
      <c r="H675" s="19"/>
      <c r="I675" s="11" t="s">
        <v>36</v>
      </c>
      <c r="J675" s="11" t="s">
        <v>90</v>
      </c>
      <c r="K675" s="13" t="s">
        <v>3420</v>
      </c>
      <c r="L675" s="13" t="s">
        <v>3421</v>
      </c>
      <c r="M675" s="11" t="s">
        <v>40</v>
      </c>
      <c r="N675" s="8" t="s">
        <v>3422</v>
      </c>
      <c r="O675" s="8" t="s">
        <v>3412</v>
      </c>
      <c r="P675" s="15"/>
      <c r="Q675" s="22"/>
      <c r="R675" s="18"/>
      <c r="S675" s="18"/>
      <c r="T675" s="18"/>
      <c r="U675" s="18"/>
      <c r="V675" s="18"/>
      <c r="W675" s="18"/>
      <c r="X675" s="19"/>
      <c r="Y675" s="20" t="s">
        <v>2480</v>
      </c>
      <c r="Z675" s="21" t="s">
        <v>3423</v>
      </c>
      <c r="AA675" s="22" t="str">
        <f t="shared" si="1"/>
        <v>M3-MyM-8a-E-2</v>
      </c>
      <c r="AB675" s="20" t="s">
        <v>45</v>
      </c>
      <c r="AC675" s="9"/>
      <c r="AD675" s="9" t="s">
        <v>46</v>
      </c>
      <c r="AE675" s="9"/>
    </row>
    <row r="676" ht="112.5" customHeight="1">
      <c r="A676" s="9" t="s">
        <v>3402</v>
      </c>
      <c r="B676" s="78" t="s">
        <v>3252</v>
      </c>
      <c r="C676" s="9" t="s">
        <v>66</v>
      </c>
      <c r="D676" s="10" t="s">
        <v>34</v>
      </c>
      <c r="E676" s="11"/>
      <c r="F676" s="23" t="s">
        <v>3424</v>
      </c>
      <c r="G676" s="23"/>
      <c r="H676" s="82"/>
      <c r="I676" s="24" t="s">
        <v>36</v>
      </c>
      <c r="J676" s="24" t="s">
        <v>116</v>
      </c>
      <c r="K676" s="25" t="s">
        <v>3425</v>
      </c>
      <c r="L676" s="34" t="s">
        <v>3426</v>
      </c>
      <c r="M676" s="26" t="s">
        <v>40</v>
      </c>
      <c r="N676" s="23" t="s">
        <v>3427</v>
      </c>
      <c r="O676" s="23" t="s">
        <v>3428</v>
      </c>
      <c r="P676" s="18"/>
      <c r="Q676" s="22"/>
      <c r="R676" s="18"/>
      <c r="S676" s="18"/>
      <c r="T676" s="18"/>
      <c r="U676" s="18"/>
      <c r="V676" s="18"/>
      <c r="W676" s="18"/>
      <c r="X676" s="22"/>
      <c r="Y676" s="20" t="s">
        <v>2480</v>
      </c>
      <c r="Z676" s="21" t="s">
        <v>3429</v>
      </c>
      <c r="AA676" s="22" t="str">
        <f t="shared" si="1"/>
        <v>M3-MyM-8a-A-1</v>
      </c>
      <c r="AB676" s="20" t="s">
        <v>45</v>
      </c>
      <c r="AC676" s="24"/>
      <c r="AD676" s="9" t="s">
        <v>46</v>
      </c>
      <c r="AE676" s="9"/>
    </row>
    <row r="677" ht="112.5" customHeight="1">
      <c r="A677" s="9" t="s">
        <v>3402</v>
      </c>
      <c r="B677" s="78" t="s">
        <v>3252</v>
      </c>
      <c r="C677" s="9" t="s">
        <v>66</v>
      </c>
      <c r="D677" s="10" t="s">
        <v>34</v>
      </c>
      <c r="E677" s="11"/>
      <c r="F677" s="23" t="s">
        <v>3430</v>
      </c>
      <c r="G677" s="23"/>
      <c r="H677" s="82"/>
      <c r="I677" s="24" t="s">
        <v>36</v>
      </c>
      <c r="J677" s="24" t="s">
        <v>116</v>
      </c>
      <c r="K677" s="23" t="s">
        <v>3431</v>
      </c>
      <c r="L677" s="34" t="s">
        <v>3432</v>
      </c>
      <c r="M677" s="26" t="s">
        <v>40</v>
      </c>
      <c r="N677" s="23" t="s">
        <v>3433</v>
      </c>
      <c r="O677" s="23" t="s">
        <v>3434</v>
      </c>
      <c r="P677" s="18"/>
      <c r="Q677" s="22"/>
      <c r="R677" s="18"/>
      <c r="S677" s="18"/>
      <c r="T677" s="18"/>
      <c r="U677" s="18"/>
      <c r="V677" s="18"/>
      <c r="W677" s="18"/>
      <c r="X677" s="22"/>
      <c r="Y677" s="20" t="s">
        <v>2480</v>
      </c>
      <c r="Z677" s="21" t="s">
        <v>3435</v>
      </c>
      <c r="AA677" s="22" t="str">
        <f t="shared" si="1"/>
        <v>M3-MyM-8a-A-2</v>
      </c>
      <c r="AB677" s="20" t="s">
        <v>45</v>
      </c>
      <c r="AC677" s="24"/>
      <c r="AD677" s="9" t="s">
        <v>46</v>
      </c>
      <c r="AE677" s="9"/>
    </row>
    <row r="678" ht="112.5" customHeight="1">
      <c r="A678" s="9" t="s">
        <v>3402</v>
      </c>
      <c r="B678" s="78" t="s">
        <v>3252</v>
      </c>
      <c r="C678" s="9" t="s">
        <v>66</v>
      </c>
      <c r="D678" s="10" t="s">
        <v>34</v>
      </c>
      <c r="E678" s="11"/>
      <c r="F678" s="23" t="s">
        <v>3436</v>
      </c>
      <c r="G678" s="23"/>
      <c r="H678" s="82"/>
      <c r="I678" s="24" t="s">
        <v>36</v>
      </c>
      <c r="J678" s="24" t="s">
        <v>116</v>
      </c>
      <c r="K678" s="25" t="s">
        <v>3437</v>
      </c>
      <c r="L678" s="34" t="s">
        <v>3438</v>
      </c>
      <c r="M678" s="26" t="s">
        <v>40</v>
      </c>
      <c r="N678" s="23" t="s">
        <v>3427</v>
      </c>
      <c r="O678" s="23" t="s">
        <v>3439</v>
      </c>
      <c r="P678" s="18"/>
      <c r="Q678" s="22"/>
      <c r="R678" s="18"/>
      <c r="S678" s="18"/>
      <c r="T678" s="18"/>
      <c r="U678" s="18"/>
      <c r="V678" s="18"/>
      <c r="W678" s="18"/>
      <c r="X678" s="22"/>
      <c r="Y678" s="20" t="s">
        <v>2480</v>
      </c>
      <c r="Z678" s="21" t="s">
        <v>3440</v>
      </c>
      <c r="AA678" s="22" t="str">
        <f t="shared" si="1"/>
        <v>M3-MyM-8a-A-3</v>
      </c>
      <c r="AB678" s="20" t="s">
        <v>45</v>
      </c>
      <c r="AC678" s="24"/>
      <c r="AD678" s="9" t="s">
        <v>46</v>
      </c>
      <c r="AE678" s="9"/>
    </row>
    <row r="679" ht="112.5" customHeight="1">
      <c r="A679" s="9" t="s">
        <v>3441</v>
      </c>
      <c r="B679" s="78" t="s">
        <v>3285</v>
      </c>
      <c r="C679" s="9" t="s">
        <v>33</v>
      </c>
      <c r="D679" s="10" t="s">
        <v>34</v>
      </c>
      <c r="E679" s="11"/>
      <c r="F679" s="13" t="s">
        <v>3442</v>
      </c>
      <c r="G679" s="13"/>
      <c r="H679" s="19"/>
      <c r="I679" s="11" t="s">
        <v>36</v>
      </c>
      <c r="J679" s="11" t="s">
        <v>307</v>
      </c>
      <c r="K679" s="13" t="s">
        <v>3443</v>
      </c>
      <c r="L679" s="13" t="s">
        <v>3444</v>
      </c>
      <c r="M679" s="11" t="s">
        <v>40</v>
      </c>
      <c r="N679" s="8" t="s">
        <v>3445</v>
      </c>
      <c r="O679" s="8" t="s">
        <v>3446</v>
      </c>
      <c r="P679" s="18"/>
      <c r="Q679" s="22"/>
      <c r="R679" s="18"/>
      <c r="S679" s="18"/>
      <c r="T679" s="18"/>
      <c r="U679" s="18"/>
      <c r="V679" s="18"/>
      <c r="W679" s="18"/>
      <c r="X679" s="22"/>
      <c r="Y679" s="20" t="s">
        <v>2480</v>
      </c>
      <c r="Z679" s="21" t="s">
        <v>3447</v>
      </c>
      <c r="AA679" s="22" t="str">
        <f t="shared" si="1"/>
        <v>M3-MyM-8b-I-1</v>
      </c>
      <c r="AB679" s="20" t="s">
        <v>45</v>
      </c>
      <c r="AC679" s="9"/>
      <c r="AD679" s="9" t="s">
        <v>46</v>
      </c>
      <c r="AE679" s="9"/>
    </row>
    <row r="680" ht="112.5" customHeight="1">
      <c r="A680" s="9" t="s">
        <v>3441</v>
      </c>
      <c r="B680" s="78" t="s">
        <v>3285</v>
      </c>
      <c r="C680" s="9" t="s">
        <v>33</v>
      </c>
      <c r="D680" s="10" t="s">
        <v>34</v>
      </c>
      <c r="E680" s="11"/>
      <c r="F680" s="23" t="s">
        <v>3448</v>
      </c>
      <c r="G680" s="23"/>
      <c r="H680" s="69"/>
      <c r="I680" s="24" t="s">
        <v>36</v>
      </c>
      <c r="J680" s="24" t="s">
        <v>307</v>
      </c>
      <c r="K680" s="23" t="s">
        <v>3449</v>
      </c>
      <c r="L680" s="23" t="s">
        <v>3450</v>
      </c>
      <c r="M680" s="11" t="s">
        <v>40</v>
      </c>
      <c r="N680" s="8" t="s">
        <v>3451</v>
      </c>
      <c r="O680" s="8" t="s">
        <v>3452</v>
      </c>
      <c r="P680" s="18"/>
      <c r="Q680" s="22"/>
      <c r="R680" s="18"/>
      <c r="S680" s="18"/>
      <c r="T680" s="18"/>
      <c r="U680" s="18"/>
      <c r="V680" s="18"/>
      <c r="W680" s="18"/>
      <c r="X680" s="22"/>
      <c r="Y680" s="20" t="s">
        <v>2480</v>
      </c>
      <c r="Z680" s="21" t="s">
        <v>3453</v>
      </c>
      <c r="AA680" s="22" t="str">
        <f t="shared" si="1"/>
        <v>M3-MyM-8b-I-2</v>
      </c>
      <c r="AB680" s="20" t="s">
        <v>45</v>
      </c>
      <c r="AC680" s="9"/>
      <c r="AD680" s="9" t="s">
        <v>46</v>
      </c>
      <c r="AE680" s="9"/>
    </row>
    <row r="681" ht="112.5" customHeight="1">
      <c r="A681" s="9" t="s">
        <v>3441</v>
      </c>
      <c r="B681" s="78" t="s">
        <v>3285</v>
      </c>
      <c r="C681" s="9" t="s">
        <v>48</v>
      </c>
      <c r="D681" s="10" t="s">
        <v>34</v>
      </c>
      <c r="E681" s="11"/>
      <c r="F681" s="23" t="s">
        <v>3454</v>
      </c>
      <c r="G681" s="23"/>
      <c r="H681" s="69"/>
      <c r="I681" s="24" t="s">
        <v>36</v>
      </c>
      <c r="J681" s="9" t="s">
        <v>154</v>
      </c>
      <c r="K681" s="25" t="s">
        <v>3455</v>
      </c>
      <c r="L681" s="25" t="s">
        <v>3456</v>
      </c>
      <c r="M681" s="24" t="s">
        <v>40</v>
      </c>
      <c r="N681" s="23" t="s">
        <v>3445</v>
      </c>
      <c r="O681" s="23" t="s">
        <v>3457</v>
      </c>
      <c r="P681" s="18"/>
      <c r="Q681" s="22"/>
      <c r="R681" s="18"/>
      <c r="S681" s="18"/>
      <c r="T681" s="18"/>
      <c r="U681" s="18"/>
      <c r="V681" s="18"/>
      <c r="W681" s="18"/>
      <c r="X681" s="22"/>
      <c r="Y681" s="20" t="s">
        <v>2480</v>
      </c>
      <c r="Z681" s="21" t="s">
        <v>3458</v>
      </c>
      <c r="AA681" s="22" t="str">
        <f t="shared" si="1"/>
        <v>M3-MyM-8b-E-1</v>
      </c>
      <c r="AB681" s="20" t="s">
        <v>45</v>
      </c>
      <c r="AC681" s="24"/>
      <c r="AD681" s="9" t="s">
        <v>46</v>
      </c>
      <c r="AE681" s="9"/>
    </row>
    <row r="682" ht="112.5" customHeight="1">
      <c r="A682" s="9" t="s">
        <v>3441</v>
      </c>
      <c r="B682" s="78" t="s">
        <v>3285</v>
      </c>
      <c r="C682" s="9" t="s">
        <v>48</v>
      </c>
      <c r="D682" s="10" t="s">
        <v>34</v>
      </c>
      <c r="E682" s="11"/>
      <c r="F682" s="23" t="s">
        <v>3459</v>
      </c>
      <c r="G682" s="23"/>
      <c r="H682" s="69"/>
      <c r="I682" s="24" t="s">
        <v>36</v>
      </c>
      <c r="J682" s="9" t="s">
        <v>154</v>
      </c>
      <c r="K682" s="25" t="s">
        <v>3460</v>
      </c>
      <c r="L682" s="25" t="s">
        <v>1453</v>
      </c>
      <c r="M682" s="11" t="s">
        <v>40</v>
      </c>
      <c r="N682" s="8" t="s">
        <v>3451</v>
      </c>
      <c r="O682" s="8" t="s">
        <v>3461</v>
      </c>
      <c r="P682" s="18"/>
      <c r="Q682" s="22"/>
      <c r="R682" s="18"/>
      <c r="S682" s="18"/>
      <c r="T682" s="18"/>
      <c r="U682" s="18"/>
      <c r="V682" s="18"/>
      <c r="W682" s="18"/>
      <c r="X682" s="22"/>
      <c r="Y682" s="20" t="s">
        <v>2480</v>
      </c>
      <c r="Z682" s="21" t="s">
        <v>3462</v>
      </c>
      <c r="AA682" s="22" t="str">
        <f t="shared" si="1"/>
        <v>M3-MyM-8b-E-2</v>
      </c>
      <c r="AB682" s="20" t="s">
        <v>45</v>
      </c>
      <c r="AC682" s="24"/>
      <c r="AD682" s="9" t="s">
        <v>46</v>
      </c>
      <c r="AE682" s="9"/>
    </row>
    <row r="683" ht="112.5" customHeight="1">
      <c r="A683" s="9" t="s">
        <v>3441</v>
      </c>
      <c r="B683" s="78" t="s">
        <v>3285</v>
      </c>
      <c r="C683" s="9" t="s">
        <v>66</v>
      </c>
      <c r="D683" s="10" t="s">
        <v>34</v>
      </c>
      <c r="E683" s="11"/>
      <c r="F683" s="23" t="s">
        <v>3463</v>
      </c>
      <c r="G683" s="23"/>
      <c r="H683" s="25"/>
      <c r="I683" s="24" t="s">
        <v>36</v>
      </c>
      <c r="J683" s="9" t="s">
        <v>154</v>
      </c>
      <c r="K683" s="34" t="s">
        <v>3464</v>
      </c>
      <c r="L683" s="25" t="s">
        <v>969</v>
      </c>
      <c r="M683" s="26" t="s">
        <v>40</v>
      </c>
      <c r="N683" s="23" t="s">
        <v>3445</v>
      </c>
      <c r="O683" s="23" t="s">
        <v>3465</v>
      </c>
      <c r="P683" s="18"/>
      <c r="Q683" s="22"/>
      <c r="R683" s="18"/>
      <c r="S683" s="18"/>
      <c r="T683" s="18"/>
      <c r="U683" s="18"/>
      <c r="V683" s="18"/>
      <c r="W683" s="18"/>
      <c r="X683" s="22"/>
      <c r="Y683" s="20" t="s">
        <v>2480</v>
      </c>
      <c r="Z683" s="21" t="s">
        <v>3466</v>
      </c>
      <c r="AA683" s="22" t="str">
        <f t="shared" si="1"/>
        <v>M3-MyM-8b-A-1</v>
      </c>
      <c r="AB683" s="20" t="s">
        <v>45</v>
      </c>
      <c r="AC683" s="24"/>
      <c r="AD683" s="9" t="s">
        <v>46</v>
      </c>
      <c r="AE683" s="9"/>
    </row>
    <row r="684" ht="112.5" customHeight="1">
      <c r="A684" s="9" t="s">
        <v>3441</v>
      </c>
      <c r="B684" s="78" t="s">
        <v>3285</v>
      </c>
      <c r="C684" s="9" t="s">
        <v>66</v>
      </c>
      <c r="D684" s="10" t="s">
        <v>34</v>
      </c>
      <c r="E684" s="11"/>
      <c r="F684" s="13" t="s">
        <v>3467</v>
      </c>
      <c r="G684" s="13"/>
      <c r="H684" s="12" t="s">
        <v>3468</v>
      </c>
      <c r="I684" s="11" t="s">
        <v>36</v>
      </c>
      <c r="J684" s="9" t="s">
        <v>154</v>
      </c>
      <c r="K684" s="44" t="s">
        <v>3469</v>
      </c>
      <c r="L684" s="12" t="s">
        <v>969</v>
      </c>
      <c r="M684" s="14" t="s">
        <v>40</v>
      </c>
      <c r="N684" s="13" t="s">
        <v>3445</v>
      </c>
      <c r="O684" s="13" t="s">
        <v>3470</v>
      </c>
      <c r="P684" s="18"/>
      <c r="Q684" s="22"/>
      <c r="R684" s="18"/>
      <c r="S684" s="18"/>
      <c r="T684" s="18"/>
      <c r="U684" s="18"/>
      <c r="V684" s="18"/>
      <c r="W684" s="18"/>
      <c r="X684" s="22"/>
      <c r="Y684" s="20" t="s">
        <v>2480</v>
      </c>
      <c r="Z684" s="21" t="s">
        <v>3471</v>
      </c>
      <c r="AA684" s="22" t="str">
        <f t="shared" si="1"/>
        <v>M3-MyM-8b-A-2</v>
      </c>
      <c r="AB684" s="20" t="s">
        <v>45</v>
      </c>
      <c r="AC684" s="24"/>
      <c r="AD684" s="9" t="s">
        <v>46</v>
      </c>
      <c r="AE684" s="9"/>
    </row>
    <row r="685" ht="112.5" customHeight="1">
      <c r="A685" s="9" t="s">
        <v>3441</v>
      </c>
      <c r="B685" s="78" t="s">
        <v>3285</v>
      </c>
      <c r="C685" s="9" t="s">
        <v>66</v>
      </c>
      <c r="D685" s="10" t="s">
        <v>34</v>
      </c>
      <c r="E685" s="11"/>
      <c r="F685" s="12" t="s">
        <v>3472</v>
      </c>
      <c r="G685" s="12"/>
      <c r="H685" s="19" t="s">
        <v>3473</v>
      </c>
      <c r="I685" s="11" t="s">
        <v>36</v>
      </c>
      <c r="J685" s="9" t="s">
        <v>154</v>
      </c>
      <c r="K685" s="44" t="s">
        <v>3474</v>
      </c>
      <c r="L685" s="12" t="s">
        <v>1453</v>
      </c>
      <c r="M685" s="14" t="s">
        <v>40</v>
      </c>
      <c r="N685" s="13" t="s">
        <v>3451</v>
      </c>
      <c r="O685" s="13" t="s">
        <v>3475</v>
      </c>
      <c r="P685" s="18"/>
      <c r="Q685" s="22"/>
      <c r="R685" s="18"/>
      <c r="S685" s="18"/>
      <c r="T685" s="18"/>
      <c r="U685" s="18"/>
      <c r="V685" s="18"/>
      <c r="W685" s="18"/>
      <c r="X685" s="22"/>
      <c r="Y685" s="20" t="s">
        <v>2480</v>
      </c>
      <c r="Z685" s="21" t="s">
        <v>3476</v>
      </c>
      <c r="AA685" s="22" t="str">
        <f t="shared" si="1"/>
        <v>M3-MyM-8b-A-3</v>
      </c>
      <c r="AB685" s="20" t="s">
        <v>45</v>
      </c>
      <c r="AC685" s="24"/>
      <c r="AD685" s="9" t="s">
        <v>46</v>
      </c>
      <c r="AE685" s="9"/>
    </row>
    <row r="686" ht="112.5" customHeight="1">
      <c r="A686" s="9" t="s">
        <v>3441</v>
      </c>
      <c r="B686" s="78" t="s">
        <v>3285</v>
      </c>
      <c r="C686" s="9" t="s">
        <v>66</v>
      </c>
      <c r="D686" s="10" t="s">
        <v>34</v>
      </c>
      <c r="E686" s="11"/>
      <c r="F686" s="23" t="s">
        <v>3477</v>
      </c>
      <c r="G686" s="23"/>
      <c r="H686" s="25"/>
      <c r="I686" s="24" t="s">
        <v>36</v>
      </c>
      <c r="J686" s="9" t="s">
        <v>154</v>
      </c>
      <c r="K686" s="34" t="s">
        <v>3478</v>
      </c>
      <c r="L686" s="25" t="s">
        <v>1453</v>
      </c>
      <c r="M686" s="26" t="s">
        <v>40</v>
      </c>
      <c r="N686" s="23" t="s">
        <v>3451</v>
      </c>
      <c r="O686" s="23" t="s">
        <v>3475</v>
      </c>
      <c r="P686" s="18"/>
      <c r="Q686" s="22"/>
      <c r="R686" s="18"/>
      <c r="S686" s="18"/>
      <c r="T686" s="18"/>
      <c r="U686" s="18"/>
      <c r="V686" s="18"/>
      <c r="W686" s="18"/>
      <c r="X686" s="22"/>
      <c r="Y686" s="20" t="s">
        <v>2480</v>
      </c>
      <c r="Z686" s="21" t="s">
        <v>3479</v>
      </c>
      <c r="AA686" s="22" t="str">
        <f t="shared" si="1"/>
        <v>M3-MyM-8b-A-4</v>
      </c>
      <c r="AB686" s="20" t="s">
        <v>45</v>
      </c>
      <c r="AC686" s="24"/>
      <c r="AD686" s="9" t="s">
        <v>46</v>
      </c>
      <c r="AE686" s="9"/>
    </row>
    <row r="687" ht="112.5" customHeight="1">
      <c r="A687" s="9" t="s">
        <v>3441</v>
      </c>
      <c r="B687" s="78" t="s">
        <v>3285</v>
      </c>
      <c r="C687" s="9" t="s">
        <v>66</v>
      </c>
      <c r="D687" s="10" t="s">
        <v>34</v>
      </c>
      <c r="E687" s="11"/>
      <c r="F687" s="13" t="s">
        <v>3480</v>
      </c>
      <c r="G687" s="13"/>
      <c r="H687" s="12" t="s">
        <v>3481</v>
      </c>
      <c r="I687" s="11" t="s">
        <v>36</v>
      </c>
      <c r="J687" s="9" t="s">
        <v>154</v>
      </c>
      <c r="K687" s="12" t="s">
        <v>3482</v>
      </c>
      <c r="L687" s="12" t="s">
        <v>969</v>
      </c>
      <c r="M687" s="26" t="s">
        <v>40</v>
      </c>
      <c r="N687" s="13" t="s">
        <v>3445</v>
      </c>
      <c r="O687" s="13" t="s">
        <v>3483</v>
      </c>
      <c r="P687" s="18"/>
      <c r="Q687" s="22"/>
      <c r="R687" s="18"/>
      <c r="S687" s="18"/>
      <c r="T687" s="18"/>
      <c r="U687" s="18"/>
      <c r="V687" s="18"/>
      <c r="W687" s="18"/>
      <c r="X687" s="22"/>
      <c r="Y687" s="20" t="s">
        <v>2480</v>
      </c>
      <c r="Z687" s="21" t="s">
        <v>3484</v>
      </c>
      <c r="AA687" s="22" t="str">
        <f t="shared" si="1"/>
        <v>M3-MyM-8b-A-5</v>
      </c>
      <c r="AB687" s="20" t="s">
        <v>45</v>
      </c>
      <c r="AC687" s="24"/>
      <c r="AD687" s="9" t="s">
        <v>46</v>
      </c>
      <c r="AE687" s="9"/>
    </row>
    <row r="688" ht="112.5" customHeight="1">
      <c r="A688" s="9" t="s">
        <v>3485</v>
      </c>
      <c r="B688" s="78" t="s">
        <v>3486</v>
      </c>
      <c r="C688" s="9" t="s">
        <v>33</v>
      </c>
      <c r="D688" s="10" t="s">
        <v>34</v>
      </c>
      <c r="E688" s="11"/>
      <c r="F688" s="23" t="s">
        <v>3487</v>
      </c>
      <c r="G688" s="23"/>
      <c r="H688" s="69" t="s">
        <v>3488</v>
      </c>
      <c r="I688" s="24" t="s">
        <v>535</v>
      </c>
      <c r="J688" s="24" t="s">
        <v>3489</v>
      </c>
      <c r="K688" s="25" t="s">
        <v>111</v>
      </c>
      <c r="L688" s="25" t="s">
        <v>111</v>
      </c>
      <c r="M688" s="24" t="s">
        <v>40</v>
      </c>
      <c r="N688" s="25" t="s">
        <v>3490</v>
      </c>
      <c r="O688" s="23" t="s">
        <v>3491</v>
      </c>
      <c r="P688" s="18"/>
      <c r="Q688" s="22"/>
      <c r="R688" s="18"/>
      <c r="S688" s="18"/>
      <c r="T688" s="18"/>
      <c r="U688" s="18"/>
      <c r="V688" s="18"/>
      <c r="W688" s="18"/>
      <c r="X688" s="22"/>
      <c r="Y688" s="20" t="s">
        <v>2480</v>
      </c>
      <c r="Z688" s="28" t="s">
        <v>3492</v>
      </c>
      <c r="AA688" s="22" t="str">
        <f t="shared" si="1"/>
        <v>M3-MyM-9a-I-1</v>
      </c>
      <c r="AB688" s="20" t="s">
        <v>45</v>
      </c>
      <c r="AC688" s="24"/>
      <c r="AD688" s="9" t="s">
        <v>46</v>
      </c>
      <c r="AE688" s="9" t="s">
        <v>47</v>
      </c>
    </row>
    <row r="689" ht="112.5" customHeight="1">
      <c r="A689" s="9" t="s">
        <v>3485</v>
      </c>
      <c r="B689" s="78" t="s">
        <v>3486</v>
      </c>
      <c r="C689" s="9" t="s">
        <v>33</v>
      </c>
      <c r="D689" s="10" t="s">
        <v>34</v>
      </c>
      <c r="E689" s="11"/>
      <c r="F689" s="23" t="s">
        <v>3493</v>
      </c>
      <c r="G689" s="23"/>
      <c r="H689" s="69" t="s">
        <v>3488</v>
      </c>
      <c r="I689" s="24" t="s">
        <v>535</v>
      </c>
      <c r="J689" s="24" t="s">
        <v>3489</v>
      </c>
      <c r="K689" s="25" t="s">
        <v>111</v>
      </c>
      <c r="L689" s="25" t="s">
        <v>111</v>
      </c>
      <c r="M689" s="24" t="s">
        <v>40</v>
      </c>
      <c r="N689" s="25" t="s">
        <v>3490</v>
      </c>
      <c r="O689" s="23" t="s">
        <v>3494</v>
      </c>
      <c r="P689" s="18"/>
      <c r="Q689" s="22"/>
      <c r="R689" s="18"/>
      <c r="S689" s="18"/>
      <c r="T689" s="18"/>
      <c r="U689" s="18"/>
      <c r="V689" s="18"/>
      <c r="W689" s="18"/>
      <c r="X689" s="22"/>
      <c r="Y689" s="20" t="s">
        <v>2480</v>
      </c>
      <c r="Z689" s="28" t="s">
        <v>3495</v>
      </c>
      <c r="AA689" s="22" t="str">
        <f t="shared" si="1"/>
        <v>M3-MyM-9a-I-2</v>
      </c>
      <c r="AB689" s="20" t="s">
        <v>45</v>
      </c>
      <c r="AC689" s="24"/>
      <c r="AD689" s="9" t="s">
        <v>46</v>
      </c>
      <c r="AE689" s="9" t="s">
        <v>47</v>
      </c>
    </row>
    <row r="690" ht="112.5" customHeight="1">
      <c r="A690" s="9" t="s">
        <v>3485</v>
      </c>
      <c r="B690" s="78" t="s">
        <v>3486</v>
      </c>
      <c r="C690" s="9" t="s">
        <v>48</v>
      </c>
      <c r="D690" s="10" t="s">
        <v>34</v>
      </c>
      <c r="E690" s="11"/>
      <c r="F690" s="35" t="s">
        <v>3496</v>
      </c>
      <c r="G690" s="35"/>
      <c r="H690" s="58" t="s">
        <v>3497</v>
      </c>
      <c r="I690" s="24" t="s">
        <v>36</v>
      </c>
      <c r="J690" s="24" t="s">
        <v>50</v>
      </c>
      <c r="K690" s="23" t="s">
        <v>3498</v>
      </c>
      <c r="L690" s="25" t="s">
        <v>3499</v>
      </c>
      <c r="M690" s="26" t="s">
        <v>40</v>
      </c>
      <c r="N690" s="25" t="s">
        <v>3490</v>
      </c>
      <c r="O690" s="25" t="s">
        <v>3500</v>
      </c>
      <c r="P690" s="18"/>
      <c r="Q690" s="22"/>
      <c r="R690" s="18"/>
      <c r="S690" s="18"/>
      <c r="T690" s="18"/>
      <c r="U690" s="18"/>
      <c r="V690" s="18"/>
      <c r="W690" s="18"/>
      <c r="X690" s="22"/>
      <c r="Y690" s="20" t="s">
        <v>2480</v>
      </c>
      <c r="Z690" s="28" t="s">
        <v>3501</v>
      </c>
      <c r="AA690" s="22" t="str">
        <f t="shared" si="1"/>
        <v>M3-MyM-9a-E-1</v>
      </c>
      <c r="AB690" s="20" t="s">
        <v>45</v>
      </c>
      <c r="AC690" s="24"/>
      <c r="AD690" s="9" t="s">
        <v>46</v>
      </c>
      <c r="AE690" s="9" t="s">
        <v>47</v>
      </c>
    </row>
    <row r="691" ht="112.5" customHeight="1">
      <c r="A691" s="9" t="s">
        <v>3485</v>
      </c>
      <c r="B691" s="78" t="s">
        <v>3486</v>
      </c>
      <c r="C691" s="9" t="s">
        <v>48</v>
      </c>
      <c r="D691" s="10" t="s">
        <v>34</v>
      </c>
      <c r="E691" s="11"/>
      <c r="F691" s="35" t="s">
        <v>3496</v>
      </c>
      <c r="G691" s="35"/>
      <c r="H691" s="58" t="s">
        <v>3502</v>
      </c>
      <c r="I691" s="24" t="s">
        <v>36</v>
      </c>
      <c r="J691" s="24" t="s">
        <v>50</v>
      </c>
      <c r="K691" s="23" t="s">
        <v>3503</v>
      </c>
      <c r="L691" s="25" t="s">
        <v>3504</v>
      </c>
      <c r="M691" s="26" t="s">
        <v>40</v>
      </c>
      <c r="N691" s="25" t="s">
        <v>3490</v>
      </c>
      <c r="O691" s="25" t="s">
        <v>3500</v>
      </c>
      <c r="P691" s="18"/>
      <c r="Q691" s="22"/>
      <c r="R691" s="18"/>
      <c r="S691" s="18"/>
      <c r="T691" s="18"/>
      <c r="U691" s="18"/>
      <c r="V691" s="18"/>
      <c r="W691" s="18"/>
      <c r="X691" s="22"/>
      <c r="Y691" s="20" t="s">
        <v>2480</v>
      </c>
      <c r="Z691" s="28" t="s">
        <v>3505</v>
      </c>
      <c r="AA691" s="22" t="str">
        <f t="shared" si="1"/>
        <v>M3-MyM-9a-E-2</v>
      </c>
      <c r="AB691" s="20" t="s">
        <v>45</v>
      </c>
      <c r="AC691" s="24"/>
      <c r="AD691" s="9" t="s">
        <v>46</v>
      </c>
      <c r="AE691" s="9" t="s">
        <v>47</v>
      </c>
    </row>
    <row r="692" ht="112.5" customHeight="1">
      <c r="A692" s="9" t="s">
        <v>3506</v>
      </c>
      <c r="B692" s="78" t="s">
        <v>3507</v>
      </c>
      <c r="C692" s="9" t="s">
        <v>33</v>
      </c>
      <c r="D692" s="10" t="s">
        <v>34</v>
      </c>
      <c r="E692" s="11"/>
      <c r="F692" s="25" t="s">
        <v>3508</v>
      </c>
      <c r="G692" s="25"/>
      <c r="H692" s="25" t="s">
        <v>3509</v>
      </c>
      <c r="I692" s="24" t="s">
        <v>36</v>
      </c>
      <c r="J692" s="24" t="s">
        <v>146</v>
      </c>
      <c r="K692" s="23" t="s">
        <v>3510</v>
      </c>
      <c r="L692" s="34" t="s">
        <v>3511</v>
      </c>
      <c r="M692" s="26" t="s">
        <v>40</v>
      </c>
      <c r="N692" s="23" t="s">
        <v>3512</v>
      </c>
      <c r="O692" s="23" t="s">
        <v>3513</v>
      </c>
      <c r="P692" s="8" t="s">
        <v>3514</v>
      </c>
      <c r="Q692" s="22"/>
      <c r="R692" s="18"/>
      <c r="S692" s="18"/>
      <c r="T692" s="18"/>
      <c r="U692" s="18"/>
      <c r="V692" s="18"/>
      <c r="W692" s="18"/>
      <c r="X692" s="22"/>
      <c r="Y692" s="20" t="s">
        <v>2480</v>
      </c>
      <c r="Z692" s="21" t="s">
        <v>3515</v>
      </c>
      <c r="AA692" s="22" t="str">
        <f t="shared" si="1"/>
        <v>M3-MyM-9b-I-1</v>
      </c>
      <c r="AB692" s="20" t="s">
        <v>45</v>
      </c>
      <c r="AC692" s="24"/>
      <c r="AD692" s="9" t="s">
        <v>46</v>
      </c>
      <c r="AE692" s="9" t="s">
        <v>47</v>
      </c>
    </row>
    <row r="693" ht="112.5" customHeight="1">
      <c r="A693" s="9" t="s">
        <v>3506</v>
      </c>
      <c r="B693" s="78" t="s">
        <v>3507</v>
      </c>
      <c r="C693" s="9" t="s">
        <v>48</v>
      </c>
      <c r="D693" s="10" t="s">
        <v>34</v>
      </c>
      <c r="E693" s="11"/>
      <c r="F693" s="23" t="s">
        <v>3516</v>
      </c>
      <c r="G693" s="23"/>
      <c r="H693" s="69"/>
      <c r="I693" s="24" t="s">
        <v>36</v>
      </c>
      <c r="J693" s="24" t="s">
        <v>116</v>
      </c>
      <c r="K693" s="25" t="s">
        <v>3517</v>
      </c>
      <c r="L693" s="34" t="s">
        <v>1322</v>
      </c>
      <c r="M693" s="26" t="s">
        <v>40</v>
      </c>
      <c r="N693" s="23" t="s">
        <v>3512</v>
      </c>
      <c r="O693" s="23" t="s">
        <v>3518</v>
      </c>
      <c r="P693" s="18"/>
      <c r="Q693" s="22"/>
      <c r="R693" s="18"/>
      <c r="S693" s="18"/>
      <c r="T693" s="18"/>
      <c r="U693" s="18"/>
      <c r="V693" s="18"/>
      <c r="W693" s="18"/>
      <c r="X693" s="22"/>
      <c r="Y693" s="20" t="s">
        <v>2480</v>
      </c>
      <c r="Z693" s="21" t="s">
        <v>3519</v>
      </c>
      <c r="AA693" s="22" t="str">
        <f t="shared" si="1"/>
        <v>M3-MyM-9b-E-1</v>
      </c>
      <c r="AB693" s="20" t="s">
        <v>45</v>
      </c>
      <c r="AC693" s="24"/>
      <c r="AD693" s="9" t="s">
        <v>46</v>
      </c>
      <c r="AE693" s="9" t="s">
        <v>47</v>
      </c>
    </row>
    <row r="694" ht="112.5" customHeight="1">
      <c r="A694" s="9" t="s">
        <v>3506</v>
      </c>
      <c r="B694" s="78" t="s">
        <v>3507</v>
      </c>
      <c r="C694" s="9" t="s">
        <v>66</v>
      </c>
      <c r="D694" s="10" t="s">
        <v>34</v>
      </c>
      <c r="E694" s="11"/>
      <c r="F694" s="23" t="s">
        <v>3520</v>
      </c>
      <c r="G694" s="23"/>
      <c r="H694" s="25"/>
      <c r="I694" s="24" t="s">
        <v>36</v>
      </c>
      <c r="J694" s="24" t="s">
        <v>116</v>
      </c>
      <c r="K694" s="25" t="s">
        <v>3521</v>
      </c>
      <c r="L694" s="34" t="s">
        <v>1322</v>
      </c>
      <c r="M694" s="26" t="s">
        <v>40</v>
      </c>
      <c r="N694" s="23" t="s">
        <v>3512</v>
      </c>
      <c r="O694" s="23" t="s">
        <v>3518</v>
      </c>
      <c r="P694" s="18"/>
      <c r="Q694" s="22"/>
      <c r="R694" s="18"/>
      <c r="S694" s="18"/>
      <c r="T694" s="18"/>
      <c r="U694" s="18"/>
      <c r="V694" s="18"/>
      <c r="W694" s="18"/>
      <c r="X694" s="22"/>
      <c r="Y694" s="20" t="s">
        <v>2480</v>
      </c>
      <c r="Z694" s="21" t="s">
        <v>3522</v>
      </c>
      <c r="AA694" s="22" t="str">
        <f t="shared" si="1"/>
        <v>M3-MyM-9b-A-1</v>
      </c>
      <c r="AB694" s="20" t="s">
        <v>45</v>
      </c>
      <c r="AC694" s="24"/>
      <c r="AD694" s="9" t="s">
        <v>46</v>
      </c>
      <c r="AE694" s="9" t="s">
        <v>47</v>
      </c>
    </row>
    <row r="695" ht="112.5" customHeight="1">
      <c r="A695" s="9" t="s">
        <v>3506</v>
      </c>
      <c r="B695" s="78" t="s">
        <v>3507</v>
      </c>
      <c r="C695" s="9" t="s">
        <v>66</v>
      </c>
      <c r="D695" s="10" t="s">
        <v>34</v>
      </c>
      <c r="E695" s="11"/>
      <c r="F695" s="23" t="s">
        <v>3523</v>
      </c>
      <c r="G695" s="23"/>
      <c r="H695" s="25"/>
      <c r="I695" s="24" t="s">
        <v>36</v>
      </c>
      <c r="J695" s="24" t="s">
        <v>116</v>
      </c>
      <c r="K695" s="25" t="s">
        <v>3524</v>
      </c>
      <c r="L695" s="34" t="s">
        <v>1322</v>
      </c>
      <c r="M695" s="26" t="s">
        <v>40</v>
      </c>
      <c r="N695" s="23" t="s">
        <v>3512</v>
      </c>
      <c r="O695" s="23" t="s">
        <v>3518</v>
      </c>
      <c r="P695" s="18"/>
      <c r="Q695" s="22"/>
      <c r="R695" s="18"/>
      <c r="S695" s="18"/>
      <c r="T695" s="18"/>
      <c r="U695" s="18"/>
      <c r="V695" s="18"/>
      <c r="W695" s="18"/>
      <c r="X695" s="22"/>
      <c r="Y695" s="20" t="s">
        <v>2480</v>
      </c>
      <c r="Z695" s="21" t="s">
        <v>3525</v>
      </c>
      <c r="AA695" s="22" t="str">
        <f t="shared" si="1"/>
        <v>M3-MyM-9b-A-2</v>
      </c>
      <c r="AB695" s="20" t="s">
        <v>45</v>
      </c>
      <c r="AC695" s="24"/>
      <c r="AD695" s="9" t="s">
        <v>46</v>
      </c>
      <c r="AE695" s="9" t="s">
        <v>47</v>
      </c>
    </row>
    <row r="696" ht="112.5" customHeight="1">
      <c r="A696" s="9" t="s">
        <v>3506</v>
      </c>
      <c r="B696" s="78" t="s">
        <v>3507</v>
      </c>
      <c r="C696" s="9" t="s">
        <v>66</v>
      </c>
      <c r="D696" s="10" t="s">
        <v>34</v>
      </c>
      <c r="E696" s="11"/>
      <c r="F696" s="23" t="s">
        <v>3526</v>
      </c>
      <c r="G696" s="23"/>
      <c r="H696" s="25"/>
      <c r="I696" s="24" t="s">
        <v>36</v>
      </c>
      <c r="J696" s="24" t="s">
        <v>116</v>
      </c>
      <c r="K696" s="25" t="s">
        <v>3527</v>
      </c>
      <c r="L696" s="34" t="s">
        <v>1322</v>
      </c>
      <c r="M696" s="26" t="s">
        <v>40</v>
      </c>
      <c r="N696" s="23" t="s">
        <v>3512</v>
      </c>
      <c r="O696" s="23" t="s">
        <v>3518</v>
      </c>
      <c r="P696" s="18"/>
      <c r="Q696" s="22"/>
      <c r="R696" s="18"/>
      <c r="S696" s="18"/>
      <c r="T696" s="18"/>
      <c r="U696" s="18"/>
      <c r="V696" s="18"/>
      <c r="W696" s="18"/>
      <c r="X696" s="22"/>
      <c r="Y696" s="20" t="s">
        <v>2480</v>
      </c>
      <c r="Z696" s="21" t="s">
        <v>3528</v>
      </c>
      <c r="AA696" s="22" t="str">
        <f t="shared" si="1"/>
        <v>M3-MyM-9b-A-3</v>
      </c>
      <c r="AB696" s="20" t="s">
        <v>45</v>
      </c>
      <c r="AC696" s="24"/>
      <c r="AD696" s="9" t="s">
        <v>46</v>
      </c>
      <c r="AE696" s="9" t="s">
        <v>47</v>
      </c>
    </row>
    <row r="697" ht="112.5" customHeight="1">
      <c r="A697" s="9" t="s">
        <v>3529</v>
      </c>
      <c r="B697" s="78" t="s">
        <v>3530</v>
      </c>
      <c r="C697" s="9" t="s">
        <v>33</v>
      </c>
      <c r="D697" s="10" t="s">
        <v>34</v>
      </c>
      <c r="E697" s="11"/>
      <c r="F697" s="13" t="s">
        <v>3531</v>
      </c>
      <c r="G697" s="13"/>
      <c r="H697" s="12"/>
      <c r="I697" s="11" t="s">
        <v>36</v>
      </c>
      <c r="J697" s="20" t="s">
        <v>307</v>
      </c>
      <c r="K697" s="13" t="s">
        <v>3532</v>
      </c>
      <c r="L697" s="13" t="s">
        <v>3533</v>
      </c>
      <c r="M697" s="11" t="s">
        <v>40</v>
      </c>
      <c r="N697" s="27" t="s">
        <v>2567</v>
      </c>
      <c r="O697" s="8" t="s">
        <v>3534</v>
      </c>
      <c r="P697" s="18"/>
      <c r="Q697" s="22"/>
      <c r="R697" s="8"/>
      <c r="S697" s="8"/>
      <c r="T697" s="8"/>
      <c r="U697" s="8"/>
      <c r="V697" s="8"/>
      <c r="W697" s="18"/>
      <c r="X697" s="19"/>
      <c r="Y697" s="20" t="s">
        <v>2480</v>
      </c>
      <c r="Z697" s="21" t="s">
        <v>3535</v>
      </c>
      <c r="AA697" s="22" t="str">
        <f t="shared" si="1"/>
        <v>M3-MyM-9c-I-1</v>
      </c>
      <c r="AB697" s="20" t="s">
        <v>45</v>
      </c>
      <c r="AC697" s="9"/>
      <c r="AD697" s="9" t="s">
        <v>46</v>
      </c>
      <c r="AE697" s="9" t="s">
        <v>47</v>
      </c>
    </row>
    <row r="698" ht="112.5" customHeight="1">
      <c r="A698" s="9" t="s">
        <v>3529</v>
      </c>
      <c r="B698" s="78" t="s">
        <v>3530</v>
      </c>
      <c r="C698" s="9" t="s">
        <v>48</v>
      </c>
      <c r="D698" s="10" t="s">
        <v>34</v>
      </c>
      <c r="E698" s="11"/>
      <c r="F698" s="13" t="s">
        <v>3536</v>
      </c>
      <c r="G698" s="13"/>
      <c r="H698" s="12"/>
      <c r="I698" s="11" t="s">
        <v>36</v>
      </c>
      <c r="J698" s="11" t="s">
        <v>1951</v>
      </c>
      <c r="K698" s="13" t="s">
        <v>3537</v>
      </c>
      <c r="L698" s="13" t="s">
        <v>3538</v>
      </c>
      <c r="M698" s="14" t="s">
        <v>320</v>
      </c>
      <c r="N698" s="32"/>
      <c r="O698" s="32"/>
      <c r="P698" s="18"/>
      <c r="Q698" s="22"/>
      <c r="R698" s="8"/>
      <c r="S698" s="8" t="s">
        <v>3539</v>
      </c>
      <c r="T698" s="8" t="s">
        <v>3540</v>
      </c>
      <c r="U698" s="8" t="s">
        <v>3541</v>
      </c>
      <c r="V698" s="8" t="s">
        <v>3542</v>
      </c>
      <c r="W698" s="8"/>
      <c r="X698" s="19"/>
      <c r="Y698" s="20" t="s">
        <v>2480</v>
      </c>
      <c r="Z698" s="21" t="s">
        <v>3543</v>
      </c>
      <c r="AA698" s="22" t="str">
        <f t="shared" si="1"/>
        <v>M3-MyM-9c-E-1</v>
      </c>
      <c r="AB698" s="20" t="s">
        <v>45</v>
      </c>
      <c r="AC698" s="9"/>
      <c r="AD698" s="9" t="s">
        <v>46</v>
      </c>
      <c r="AE698" s="9" t="s">
        <v>47</v>
      </c>
    </row>
    <row r="699" ht="112.5" customHeight="1">
      <c r="A699" s="9" t="s">
        <v>3529</v>
      </c>
      <c r="B699" s="78" t="s">
        <v>3530</v>
      </c>
      <c r="C699" s="9" t="s">
        <v>66</v>
      </c>
      <c r="D699" s="10" t="s">
        <v>34</v>
      </c>
      <c r="E699" s="11"/>
      <c r="F699" s="13" t="s">
        <v>3544</v>
      </c>
      <c r="G699" s="13"/>
      <c r="H699" s="72"/>
      <c r="I699" s="17" t="s">
        <v>36</v>
      </c>
      <c r="J699" s="17" t="s">
        <v>1951</v>
      </c>
      <c r="K699" s="13" t="s">
        <v>3545</v>
      </c>
      <c r="L699" s="43" t="s">
        <v>3546</v>
      </c>
      <c r="M699" s="14" t="s">
        <v>320</v>
      </c>
      <c r="N699" s="16"/>
      <c r="O699" s="16"/>
      <c r="P699" s="18"/>
      <c r="Q699" s="22"/>
      <c r="R699" s="8"/>
      <c r="S699" s="8" t="s">
        <v>3547</v>
      </c>
      <c r="T699" s="8" t="s">
        <v>3548</v>
      </c>
      <c r="U699" s="8" t="s">
        <v>3549</v>
      </c>
      <c r="V699" s="8" t="s">
        <v>3550</v>
      </c>
      <c r="W699" s="8"/>
      <c r="X699" s="19"/>
      <c r="Y699" s="20" t="s">
        <v>2480</v>
      </c>
      <c r="Z699" s="21" t="s">
        <v>3551</v>
      </c>
      <c r="AA699" s="22" t="str">
        <f t="shared" si="1"/>
        <v>M3-MyM-9c-A-1</v>
      </c>
      <c r="AB699" s="20" t="s">
        <v>45</v>
      </c>
      <c r="AC699" s="9"/>
      <c r="AD699" s="9" t="s">
        <v>46</v>
      </c>
      <c r="AE699" s="9" t="s">
        <v>47</v>
      </c>
    </row>
    <row r="700" ht="112.5" customHeight="1">
      <c r="A700" s="9" t="s">
        <v>3529</v>
      </c>
      <c r="B700" s="78" t="s">
        <v>3530</v>
      </c>
      <c r="C700" s="9" t="s">
        <v>66</v>
      </c>
      <c r="D700" s="10" t="s">
        <v>34</v>
      </c>
      <c r="E700" s="11"/>
      <c r="F700" s="23" t="s">
        <v>3552</v>
      </c>
      <c r="G700" s="23"/>
      <c r="H700" s="25"/>
      <c r="I700" s="24" t="s">
        <v>36</v>
      </c>
      <c r="J700" s="24" t="s">
        <v>1951</v>
      </c>
      <c r="K700" s="23" t="s">
        <v>3553</v>
      </c>
      <c r="L700" s="23" t="s">
        <v>3554</v>
      </c>
      <c r="M700" s="24" t="s">
        <v>320</v>
      </c>
      <c r="N700" s="18"/>
      <c r="O700" s="18"/>
      <c r="P700" s="18"/>
      <c r="Q700" s="22"/>
      <c r="R700" s="13"/>
      <c r="S700" s="13" t="s">
        <v>3555</v>
      </c>
      <c r="T700" s="8" t="s">
        <v>3556</v>
      </c>
      <c r="U700" s="8" t="s">
        <v>3541</v>
      </c>
      <c r="V700" s="8" t="s">
        <v>3542</v>
      </c>
      <c r="W700" s="8"/>
      <c r="X700" s="22"/>
      <c r="Y700" s="20" t="s">
        <v>2480</v>
      </c>
      <c r="Z700" s="21" t="s">
        <v>3557</v>
      </c>
      <c r="AA700" s="22" t="str">
        <f t="shared" si="1"/>
        <v>M3-MyM-9c-A-2</v>
      </c>
      <c r="AB700" s="20" t="s">
        <v>45</v>
      </c>
      <c r="AC700" s="24"/>
      <c r="AD700" s="9" t="s">
        <v>46</v>
      </c>
      <c r="AE700" s="9" t="s">
        <v>47</v>
      </c>
    </row>
    <row r="701" ht="112.5" customHeight="1">
      <c r="A701" s="9" t="s">
        <v>3529</v>
      </c>
      <c r="B701" s="78" t="s">
        <v>3530</v>
      </c>
      <c r="C701" s="9" t="s">
        <v>66</v>
      </c>
      <c r="D701" s="10" t="s">
        <v>34</v>
      </c>
      <c r="E701" s="11"/>
      <c r="F701" s="23" t="s">
        <v>3558</v>
      </c>
      <c r="G701" s="23"/>
      <c r="H701" s="25"/>
      <c r="I701" s="24" t="s">
        <v>36</v>
      </c>
      <c r="J701" s="24" t="s">
        <v>1951</v>
      </c>
      <c r="K701" s="23" t="s">
        <v>3559</v>
      </c>
      <c r="L701" s="23" t="s">
        <v>3554</v>
      </c>
      <c r="M701" s="24" t="s">
        <v>320</v>
      </c>
      <c r="N701" s="18"/>
      <c r="O701" s="18"/>
      <c r="P701" s="18"/>
      <c r="Q701" s="22"/>
      <c r="R701" s="13"/>
      <c r="S701" s="13" t="s">
        <v>3560</v>
      </c>
      <c r="T701" s="8" t="s">
        <v>3561</v>
      </c>
      <c r="U701" s="8" t="s">
        <v>3541</v>
      </c>
      <c r="V701" s="8" t="s">
        <v>3542</v>
      </c>
      <c r="W701" s="8"/>
      <c r="X701" s="22"/>
      <c r="Y701" s="20" t="s">
        <v>2480</v>
      </c>
      <c r="Z701" s="21" t="s">
        <v>3562</v>
      </c>
      <c r="AA701" s="22" t="str">
        <f t="shared" si="1"/>
        <v>M3-MyM-9c-A-3</v>
      </c>
      <c r="AB701" s="20" t="s">
        <v>45</v>
      </c>
      <c r="AC701" s="24"/>
      <c r="AD701" s="9" t="s">
        <v>46</v>
      </c>
      <c r="AE701" s="9" t="s">
        <v>47</v>
      </c>
    </row>
    <row r="702" ht="112.5" customHeight="1">
      <c r="A702" s="9" t="s">
        <v>3529</v>
      </c>
      <c r="B702" s="78" t="s">
        <v>3530</v>
      </c>
      <c r="C702" s="9" t="s">
        <v>66</v>
      </c>
      <c r="D702" s="10" t="s">
        <v>34</v>
      </c>
      <c r="E702" s="11"/>
      <c r="F702" s="25" t="s">
        <v>3563</v>
      </c>
      <c r="G702" s="25"/>
      <c r="H702" s="25"/>
      <c r="I702" s="24" t="s">
        <v>36</v>
      </c>
      <c r="J702" s="24" t="s">
        <v>1951</v>
      </c>
      <c r="K702" s="23" t="s">
        <v>3564</v>
      </c>
      <c r="L702" s="23" t="s">
        <v>3565</v>
      </c>
      <c r="M702" s="24" t="s">
        <v>320</v>
      </c>
      <c r="N702" s="18"/>
      <c r="O702" s="18"/>
      <c r="P702" s="18"/>
      <c r="Q702" s="22"/>
      <c r="R702" s="13"/>
      <c r="S702" s="13" t="s">
        <v>3566</v>
      </c>
      <c r="T702" s="8" t="s">
        <v>3567</v>
      </c>
      <c r="U702" s="8" t="s">
        <v>3541</v>
      </c>
      <c r="V702" s="8" t="s">
        <v>3568</v>
      </c>
      <c r="W702" s="8"/>
      <c r="X702" s="8"/>
      <c r="Y702" s="20" t="s">
        <v>2480</v>
      </c>
      <c r="Z702" s="21" t="s">
        <v>3569</v>
      </c>
      <c r="AA702" s="22" t="str">
        <f t="shared" si="1"/>
        <v>M3-MyM-9c-A-4</v>
      </c>
      <c r="AB702" s="20" t="s">
        <v>45</v>
      </c>
      <c r="AC702" s="24"/>
      <c r="AD702" s="9" t="s">
        <v>46</v>
      </c>
      <c r="AE702" s="9" t="s">
        <v>47</v>
      </c>
    </row>
    <row r="703" ht="112.5" customHeight="1">
      <c r="A703" s="9" t="s">
        <v>3529</v>
      </c>
      <c r="B703" s="78" t="s">
        <v>3530</v>
      </c>
      <c r="C703" s="9" t="s">
        <v>66</v>
      </c>
      <c r="D703" s="10" t="s">
        <v>34</v>
      </c>
      <c r="E703" s="11"/>
      <c r="F703" s="23" t="s">
        <v>3570</v>
      </c>
      <c r="G703" s="23"/>
      <c r="H703" s="25"/>
      <c r="I703" s="24" t="s">
        <v>36</v>
      </c>
      <c r="J703" s="24" t="s">
        <v>1951</v>
      </c>
      <c r="K703" s="23" t="s">
        <v>3571</v>
      </c>
      <c r="L703" s="23" t="s">
        <v>3565</v>
      </c>
      <c r="M703" s="24" t="s">
        <v>320</v>
      </c>
      <c r="N703" s="18"/>
      <c r="O703" s="18"/>
      <c r="P703" s="18"/>
      <c r="Q703" s="22"/>
      <c r="R703" s="13"/>
      <c r="S703" s="13" t="s">
        <v>3572</v>
      </c>
      <c r="T703" s="8" t="s">
        <v>3573</v>
      </c>
      <c r="U703" s="8" t="s">
        <v>3541</v>
      </c>
      <c r="V703" s="8" t="s">
        <v>3568</v>
      </c>
      <c r="W703" s="8"/>
      <c r="X703" s="22"/>
      <c r="Y703" s="20" t="s">
        <v>2480</v>
      </c>
      <c r="Z703" s="21" t="s">
        <v>3574</v>
      </c>
      <c r="AA703" s="22" t="str">
        <f t="shared" si="1"/>
        <v>M3-MyM-9c-A-5</v>
      </c>
      <c r="AB703" s="20" t="s">
        <v>45</v>
      </c>
      <c r="AC703" s="24"/>
      <c r="AD703" s="9" t="s">
        <v>46</v>
      </c>
      <c r="AE703" s="9" t="s">
        <v>47</v>
      </c>
    </row>
    <row r="704" ht="112.5" customHeight="1">
      <c r="A704" s="9" t="s">
        <v>3575</v>
      </c>
      <c r="B704" s="78" t="s">
        <v>3576</v>
      </c>
      <c r="C704" s="9" t="s">
        <v>33</v>
      </c>
      <c r="D704" s="10" t="s">
        <v>34</v>
      </c>
      <c r="E704" s="11"/>
      <c r="F704" s="23" t="s">
        <v>3577</v>
      </c>
      <c r="G704" s="23"/>
      <c r="H704" s="25"/>
      <c r="I704" s="25"/>
      <c r="J704" s="24" t="s">
        <v>307</v>
      </c>
      <c r="K704" s="23" t="s">
        <v>3578</v>
      </c>
      <c r="L704" s="23" t="s">
        <v>3579</v>
      </c>
      <c r="M704" s="24" t="s">
        <v>40</v>
      </c>
      <c r="N704" s="23" t="s">
        <v>3580</v>
      </c>
      <c r="O704" s="23" t="s">
        <v>3581</v>
      </c>
      <c r="P704" s="23" t="s">
        <v>3582</v>
      </c>
      <c r="Q704" s="22"/>
      <c r="R704" s="18"/>
      <c r="S704" s="18"/>
      <c r="T704" s="18"/>
      <c r="U704" s="18"/>
      <c r="V704" s="18"/>
      <c r="W704" s="18"/>
      <c r="X704" s="22"/>
      <c r="Y704" s="20" t="s">
        <v>2480</v>
      </c>
      <c r="Z704" s="21" t="s">
        <v>3583</v>
      </c>
      <c r="AA704" s="22" t="str">
        <f t="shared" si="1"/>
        <v>M3-MyM-10a-I-1</v>
      </c>
      <c r="AB704" s="20" t="s">
        <v>45</v>
      </c>
      <c r="AC704" s="24"/>
      <c r="AD704" s="9" t="s">
        <v>46</v>
      </c>
      <c r="AE704" s="9"/>
    </row>
    <row r="705" ht="112.5" customHeight="1">
      <c r="A705" s="9" t="s">
        <v>3575</v>
      </c>
      <c r="B705" s="78" t="s">
        <v>3576</v>
      </c>
      <c r="C705" s="9" t="s">
        <v>33</v>
      </c>
      <c r="D705" s="10" t="s">
        <v>34</v>
      </c>
      <c r="E705" s="11"/>
      <c r="F705" s="35" t="s">
        <v>3584</v>
      </c>
      <c r="G705" s="35"/>
      <c r="H705" s="25"/>
      <c r="I705" s="25"/>
      <c r="J705" s="24" t="s">
        <v>307</v>
      </c>
      <c r="K705" s="25" t="s">
        <v>3585</v>
      </c>
      <c r="L705" s="25" t="s">
        <v>3586</v>
      </c>
      <c r="M705" s="24" t="s">
        <v>40</v>
      </c>
      <c r="N705" s="25" t="s">
        <v>3587</v>
      </c>
      <c r="O705" s="23" t="s">
        <v>3588</v>
      </c>
      <c r="P705" s="69" t="s">
        <v>3589</v>
      </c>
      <c r="Q705" s="22"/>
      <c r="R705" s="18"/>
      <c r="S705" s="18"/>
      <c r="T705" s="18"/>
      <c r="U705" s="18"/>
      <c r="V705" s="18"/>
      <c r="W705" s="18"/>
      <c r="X705" s="22"/>
      <c r="Y705" s="20" t="s">
        <v>2480</v>
      </c>
      <c r="Z705" s="21" t="s">
        <v>3590</v>
      </c>
      <c r="AA705" s="22" t="str">
        <f t="shared" si="1"/>
        <v>M3-MyM-10a-I-2</v>
      </c>
      <c r="AB705" s="20" t="s">
        <v>45</v>
      </c>
      <c r="AC705" s="24"/>
      <c r="AD705" s="9" t="s">
        <v>46</v>
      </c>
      <c r="AE705" s="9"/>
    </row>
    <row r="706" ht="112.5" customHeight="1">
      <c r="A706" s="9" t="s">
        <v>3575</v>
      </c>
      <c r="B706" s="78" t="s">
        <v>3576</v>
      </c>
      <c r="C706" s="9" t="s">
        <v>48</v>
      </c>
      <c r="D706" s="10" t="s">
        <v>34</v>
      </c>
      <c r="E706" s="11"/>
      <c r="F706" s="35" t="s">
        <v>3591</v>
      </c>
      <c r="G706" s="35"/>
      <c r="H706" s="25"/>
      <c r="I706" s="25"/>
      <c r="J706" s="9" t="s">
        <v>154</v>
      </c>
      <c r="K706" s="23" t="s">
        <v>3592</v>
      </c>
      <c r="L706" s="25" t="s">
        <v>3593</v>
      </c>
      <c r="M706" s="24" t="s">
        <v>40</v>
      </c>
      <c r="N706" s="69" t="s">
        <v>3587</v>
      </c>
      <c r="O706" s="23" t="s">
        <v>3594</v>
      </c>
      <c r="P706" s="8" t="s">
        <v>3595</v>
      </c>
      <c r="Q706" s="22"/>
      <c r="R706" s="18"/>
      <c r="S706" s="18"/>
      <c r="T706" s="18"/>
      <c r="U706" s="18"/>
      <c r="V706" s="18"/>
      <c r="W706" s="18"/>
      <c r="X706" s="22"/>
      <c r="Y706" s="20" t="s">
        <v>2480</v>
      </c>
      <c r="Z706" s="21" t="s">
        <v>3596</v>
      </c>
      <c r="AA706" s="22" t="str">
        <f t="shared" si="1"/>
        <v>M3-MyM-10a-E-1</v>
      </c>
      <c r="AB706" s="20" t="s">
        <v>45</v>
      </c>
      <c r="AC706" s="24"/>
      <c r="AD706" s="9" t="s">
        <v>46</v>
      </c>
      <c r="AE706" s="9"/>
    </row>
    <row r="707" ht="112.5" customHeight="1">
      <c r="A707" s="9" t="s">
        <v>3575</v>
      </c>
      <c r="B707" s="78" t="s">
        <v>3576</v>
      </c>
      <c r="C707" s="9" t="s">
        <v>48</v>
      </c>
      <c r="D707" s="10" t="s">
        <v>34</v>
      </c>
      <c r="E707" s="11"/>
      <c r="F707" s="35" t="s">
        <v>3597</v>
      </c>
      <c r="G707" s="35"/>
      <c r="H707" s="25"/>
      <c r="I707" s="25"/>
      <c r="J707" s="9" t="s">
        <v>154</v>
      </c>
      <c r="K707" s="23" t="s">
        <v>3598</v>
      </c>
      <c r="L707" s="25" t="s">
        <v>3599</v>
      </c>
      <c r="M707" s="24" t="s">
        <v>40</v>
      </c>
      <c r="N707" s="69" t="s">
        <v>3587</v>
      </c>
      <c r="O707" s="23" t="s">
        <v>3600</v>
      </c>
      <c r="P707" s="78" t="s">
        <v>3595</v>
      </c>
      <c r="Q707" s="42"/>
      <c r="R707" s="89"/>
      <c r="S707" s="89"/>
      <c r="T707" s="89"/>
      <c r="U707" s="89"/>
      <c r="V707" s="18"/>
      <c r="W707" s="18"/>
      <c r="X707" s="22"/>
      <c r="Y707" s="20" t="s">
        <v>2480</v>
      </c>
      <c r="Z707" s="21" t="s">
        <v>3601</v>
      </c>
      <c r="AA707" s="22" t="str">
        <f t="shared" si="1"/>
        <v>M3-MyM-10a-E-2</v>
      </c>
      <c r="AB707" s="20" t="s">
        <v>45</v>
      </c>
      <c r="AC707" s="24"/>
      <c r="AD707" s="9" t="s">
        <v>46</v>
      </c>
      <c r="AE707" s="9"/>
    </row>
    <row r="708" ht="112.5" customHeight="1">
      <c r="A708" s="9" t="s">
        <v>3602</v>
      </c>
      <c r="B708" s="78" t="s">
        <v>3603</v>
      </c>
      <c r="C708" s="9" t="s">
        <v>33</v>
      </c>
      <c r="D708" s="10" t="s">
        <v>34</v>
      </c>
      <c r="E708" s="11"/>
      <c r="F708" s="23" t="s">
        <v>3604</v>
      </c>
      <c r="G708" s="23"/>
      <c r="H708" s="78"/>
      <c r="I708" s="9" t="s">
        <v>36</v>
      </c>
      <c r="J708" s="100" t="s">
        <v>1577</v>
      </c>
      <c r="K708" s="101" t="s">
        <v>3605</v>
      </c>
      <c r="L708" s="34" t="s">
        <v>3606</v>
      </c>
      <c r="M708" s="26" t="s">
        <v>40</v>
      </c>
      <c r="N708" s="35" t="s">
        <v>3607</v>
      </c>
      <c r="O708" s="102" t="s">
        <v>3608</v>
      </c>
      <c r="P708" s="89"/>
      <c r="Q708" s="42"/>
      <c r="R708" s="89"/>
      <c r="S708" s="89"/>
      <c r="T708" s="89"/>
      <c r="U708" s="89"/>
      <c r="V708" s="18"/>
      <c r="W708" s="18"/>
      <c r="X708" s="22"/>
      <c r="Y708" s="20" t="s">
        <v>2480</v>
      </c>
      <c r="Z708" s="21" t="s">
        <v>3609</v>
      </c>
      <c r="AA708" s="22" t="str">
        <f t="shared" si="1"/>
        <v>M3-MyM-11a-I-1</v>
      </c>
      <c r="AB708" s="20" t="s">
        <v>45</v>
      </c>
      <c r="AC708" s="9" t="s">
        <v>278</v>
      </c>
      <c r="AD708" s="42"/>
      <c r="AE708" s="42"/>
    </row>
    <row r="709" ht="112.5" customHeight="1">
      <c r="A709" s="9" t="s">
        <v>3602</v>
      </c>
      <c r="B709" s="78" t="s">
        <v>3603</v>
      </c>
      <c r="C709" s="9" t="s">
        <v>33</v>
      </c>
      <c r="D709" s="10" t="s">
        <v>34</v>
      </c>
      <c r="E709" s="11"/>
      <c r="F709" s="23" t="s">
        <v>3610</v>
      </c>
      <c r="G709" s="23"/>
      <c r="H709" s="78"/>
      <c r="I709" s="9" t="s">
        <v>36</v>
      </c>
      <c r="J709" s="100" t="s">
        <v>1577</v>
      </c>
      <c r="K709" s="101" t="s">
        <v>3611</v>
      </c>
      <c r="L709" s="34" t="s">
        <v>3612</v>
      </c>
      <c r="M709" s="26" t="s">
        <v>40</v>
      </c>
      <c r="N709" s="88" t="s">
        <v>3613</v>
      </c>
      <c r="O709" s="88" t="s">
        <v>3614</v>
      </c>
      <c r="P709" s="89"/>
      <c r="Q709" s="42"/>
      <c r="R709" s="89"/>
      <c r="S709" s="89"/>
      <c r="T709" s="89"/>
      <c r="U709" s="89"/>
      <c r="V709" s="18"/>
      <c r="W709" s="18"/>
      <c r="X709" s="22"/>
      <c r="Y709" s="20" t="s">
        <v>2480</v>
      </c>
      <c r="Z709" s="21" t="s">
        <v>3615</v>
      </c>
      <c r="AA709" s="22" t="str">
        <f t="shared" si="1"/>
        <v>M3-MyM-11a-I-2</v>
      </c>
      <c r="AB709" s="20" t="s">
        <v>45</v>
      </c>
      <c r="AC709" s="9" t="s">
        <v>278</v>
      </c>
      <c r="AD709" s="42"/>
      <c r="AE709" s="42"/>
    </row>
    <row r="710" ht="112.5" customHeight="1">
      <c r="A710" s="9" t="s">
        <v>3602</v>
      </c>
      <c r="B710" s="78" t="s">
        <v>3603</v>
      </c>
      <c r="C710" s="9" t="s">
        <v>48</v>
      </c>
      <c r="D710" s="10" t="s">
        <v>34</v>
      </c>
      <c r="E710" s="11"/>
      <c r="F710" s="23" t="s">
        <v>3616</v>
      </c>
      <c r="G710" s="25"/>
      <c r="H710" s="25"/>
      <c r="I710" s="9" t="s">
        <v>36</v>
      </c>
      <c r="J710" s="9" t="s">
        <v>90</v>
      </c>
      <c r="K710" s="88" t="s">
        <v>3617</v>
      </c>
      <c r="L710" s="25" t="s">
        <v>3618</v>
      </c>
      <c r="M710" s="26" t="s">
        <v>40</v>
      </c>
      <c r="N710" s="35" t="s">
        <v>3607</v>
      </c>
      <c r="O710" s="102" t="s">
        <v>3619</v>
      </c>
      <c r="P710" s="89"/>
      <c r="Q710" s="42"/>
      <c r="R710" s="89"/>
      <c r="S710" s="89"/>
      <c r="T710" s="89"/>
      <c r="U710" s="89"/>
      <c r="V710" s="18"/>
      <c r="W710" s="18"/>
      <c r="X710" s="22"/>
      <c r="Y710" s="20" t="s">
        <v>2480</v>
      </c>
      <c r="Z710" s="21" t="s">
        <v>3620</v>
      </c>
      <c r="AA710" s="22" t="str">
        <f t="shared" si="1"/>
        <v>M3-MyM-11a-E-1</v>
      </c>
      <c r="AB710" s="20" t="s">
        <v>45</v>
      </c>
      <c r="AC710" s="9" t="s">
        <v>278</v>
      </c>
      <c r="AD710" s="42"/>
      <c r="AE710" s="42"/>
    </row>
    <row r="711" ht="112.5" customHeight="1">
      <c r="A711" s="9" t="s">
        <v>3602</v>
      </c>
      <c r="B711" s="78" t="s">
        <v>3603</v>
      </c>
      <c r="C711" s="9" t="s">
        <v>48</v>
      </c>
      <c r="D711" s="10" t="s">
        <v>34</v>
      </c>
      <c r="E711" s="11"/>
      <c r="F711" s="23" t="s">
        <v>3621</v>
      </c>
      <c r="G711" s="25"/>
      <c r="H711" s="25"/>
      <c r="I711" s="9" t="s">
        <v>36</v>
      </c>
      <c r="J711" s="9" t="s">
        <v>90</v>
      </c>
      <c r="K711" s="101" t="s">
        <v>3622</v>
      </c>
      <c r="L711" s="34" t="s">
        <v>3623</v>
      </c>
      <c r="M711" s="26" t="s">
        <v>40</v>
      </c>
      <c r="N711" s="88" t="s">
        <v>3624</v>
      </c>
      <c r="O711" s="88" t="s">
        <v>3625</v>
      </c>
      <c r="P711" s="89"/>
      <c r="Q711" s="42"/>
      <c r="R711" s="89"/>
      <c r="S711" s="89"/>
      <c r="T711" s="89"/>
      <c r="U711" s="89"/>
      <c r="V711" s="18"/>
      <c r="W711" s="18"/>
      <c r="X711" s="22"/>
      <c r="Y711" s="20" t="s">
        <v>2480</v>
      </c>
      <c r="Z711" s="21" t="s">
        <v>3626</v>
      </c>
      <c r="AA711" s="22" t="str">
        <f t="shared" si="1"/>
        <v>M3-MyM-11a-E-2</v>
      </c>
      <c r="AB711" s="20" t="s">
        <v>45</v>
      </c>
      <c r="AC711" s="9" t="s">
        <v>278</v>
      </c>
      <c r="AD711" s="42"/>
      <c r="AE711" s="42"/>
    </row>
    <row r="712" ht="112.5" customHeight="1">
      <c r="A712" s="9" t="s">
        <v>3602</v>
      </c>
      <c r="B712" s="78" t="s">
        <v>3603</v>
      </c>
      <c r="C712" s="9" t="s">
        <v>66</v>
      </c>
      <c r="D712" s="10" t="s">
        <v>34</v>
      </c>
      <c r="E712" s="11"/>
      <c r="F712" s="95" t="s">
        <v>3627</v>
      </c>
      <c r="G712" s="25"/>
      <c r="H712" s="25"/>
      <c r="I712" s="9" t="s">
        <v>36</v>
      </c>
      <c r="J712" s="24" t="s">
        <v>90</v>
      </c>
      <c r="K712" s="93" t="s">
        <v>3628</v>
      </c>
      <c r="L712" s="25" t="s">
        <v>3618</v>
      </c>
      <c r="M712" s="9" t="s">
        <v>40</v>
      </c>
      <c r="N712" s="35" t="s">
        <v>3607</v>
      </c>
      <c r="O712" s="78" t="s">
        <v>3629</v>
      </c>
      <c r="P712" s="78" t="s">
        <v>2744</v>
      </c>
      <c r="Q712" s="90"/>
      <c r="R712" s="103" t="s">
        <v>3630</v>
      </c>
      <c r="S712" s="92"/>
      <c r="T712" s="91"/>
      <c r="U712" s="92"/>
      <c r="V712" s="104"/>
      <c r="W712" s="104"/>
      <c r="X712" s="22"/>
      <c r="Y712" s="20" t="s">
        <v>2480</v>
      </c>
      <c r="Z712" s="21" t="s">
        <v>3631</v>
      </c>
      <c r="AA712" s="22" t="str">
        <f t="shared" si="1"/>
        <v>M3-MyM-11a-A-1</v>
      </c>
      <c r="AB712" s="20" t="s">
        <v>45</v>
      </c>
      <c r="AC712" s="9" t="s">
        <v>278</v>
      </c>
      <c r="AD712" s="42"/>
      <c r="AE712" s="42"/>
    </row>
    <row r="713" ht="112.5" customHeight="1">
      <c r="A713" s="9" t="s">
        <v>3602</v>
      </c>
      <c r="B713" s="78" t="s">
        <v>3603</v>
      </c>
      <c r="C713" s="9" t="s">
        <v>66</v>
      </c>
      <c r="D713" s="10" t="s">
        <v>34</v>
      </c>
      <c r="E713" s="11"/>
      <c r="F713" s="95" t="s">
        <v>3632</v>
      </c>
      <c r="G713" s="78"/>
      <c r="H713" s="89"/>
      <c r="I713" s="9" t="s">
        <v>36</v>
      </c>
      <c r="J713" s="42" t="s">
        <v>90</v>
      </c>
      <c r="K713" s="103" t="s">
        <v>3633</v>
      </c>
      <c r="L713" s="25" t="s">
        <v>3618</v>
      </c>
      <c r="M713" s="9" t="s">
        <v>40</v>
      </c>
      <c r="N713" s="35" t="s">
        <v>3607</v>
      </c>
      <c r="O713" s="78" t="s">
        <v>3629</v>
      </c>
      <c r="P713" s="78" t="s">
        <v>2744</v>
      </c>
      <c r="Q713" s="69"/>
      <c r="R713" s="69" t="s">
        <v>3634</v>
      </c>
      <c r="S713" s="95"/>
      <c r="T713" s="91"/>
      <c r="U713" s="92"/>
      <c r="V713" s="104"/>
      <c r="W713" s="104"/>
      <c r="X713" s="22"/>
      <c r="Y713" s="20" t="s">
        <v>2480</v>
      </c>
      <c r="Z713" s="21" t="s">
        <v>3635</v>
      </c>
      <c r="AA713" s="22" t="str">
        <f t="shared" si="1"/>
        <v>M3-MyM-11a-A-2</v>
      </c>
      <c r="AB713" s="20" t="s">
        <v>45</v>
      </c>
      <c r="AC713" s="9" t="s">
        <v>278</v>
      </c>
      <c r="AD713" s="42"/>
      <c r="AE713" s="42"/>
    </row>
    <row r="714" ht="112.5" customHeight="1">
      <c r="A714" s="9" t="s">
        <v>3602</v>
      </c>
      <c r="B714" s="78" t="s">
        <v>3603</v>
      </c>
      <c r="C714" s="9" t="s">
        <v>66</v>
      </c>
      <c r="D714" s="10" t="s">
        <v>34</v>
      </c>
      <c r="E714" s="11"/>
      <c r="F714" s="78" t="s">
        <v>3636</v>
      </c>
      <c r="G714" s="78"/>
      <c r="H714" s="89"/>
      <c r="I714" s="9" t="s">
        <v>36</v>
      </c>
      <c r="J714" s="42" t="s">
        <v>90</v>
      </c>
      <c r="K714" s="103" t="s">
        <v>3637</v>
      </c>
      <c r="L714" s="25" t="s">
        <v>3618</v>
      </c>
      <c r="M714" s="9" t="s">
        <v>40</v>
      </c>
      <c r="N714" s="35" t="s">
        <v>3607</v>
      </c>
      <c r="O714" s="78" t="s">
        <v>3629</v>
      </c>
      <c r="P714" s="78" t="s">
        <v>2744</v>
      </c>
      <c r="Q714" s="42"/>
      <c r="R714" s="89"/>
      <c r="S714" s="91"/>
      <c r="T714" s="91"/>
      <c r="U714" s="105"/>
      <c r="V714" s="104"/>
      <c r="W714" s="104"/>
      <c r="X714" s="22"/>
      <c r="Y714" s="20" t="s">
        <v>2480</v>
      </c>
      <c r="Z714" s="21" t="s">
        <v>3638</v>
      </c>
      <c r="AA714" s="22" t="str">
        <f t="shared" si="1"/>
        <v>M3-MyM-11a-A-3</v>
      </c>
      <c r="AB714" s="20" t="s">
        <v>45</v>
      </c>
      <c r="AC714" s="9" t="s">
        <v>278</v>
      </c>
      <c r="AD714" s="42"/>
      <c r="AE714" s="42"/>
    </row>
    <row r="715" ht="112.5" customHeight="1">
      <c r="A715" s="9" t="s">
        <v>3639</v>
      </c>
      <c r="B715" s="78" t="s">
        <v>3640</v>
      </c>
      <c r="C715" s="9" t="s">
        <v>33</v>
      </c>
      <c r="D715" s="10" t="s">
        <v>34</v>
      </c>
      <c r="E715" s="11"/>
      <c r="F715" s="23" t="s">
        <v>3641</v>
      </c>
      <c r="G715" s="23"/>
      <c r="H715" s="25"/>
      <c r="I715" s="24" t="s">
        <v>36</v>
      </c>
      <c r="J715" s="24" t="s">
        <v>1577</v>
      </c>
      <c r="K715" s="23" t="s">
        <v>3642</v>
      </c>
      <c r="L715" s="23" t="s">
        <v>3643</v>
      </c>
      <c r="M715" s="24" t="s">
        <v>40</v>
      </c>
      <c r="N715" s="78" t="s">
        <v>3644</v>
      </c>
      <c r="O715" s="78" t="s">
        <v>3644</v>
      </c>
      <c r="P715" s="89"/>
      <c r="Q715" s="42"/>
      <c r="R715" s="89"/>
      <c r="S715" s="89"/>
      <c r="T715" s="89"/>
      <c r="U715" s="89"/>
      <c r="V715" s="18"/>
      <c r="W715" s="18"/>
      <c r="X715" s="22"/>
      <c r="Y715" s="20" t="s">
        <v>2480</v>
      </c>
      <c r="Z715" s="21" t="s">
        <v>3645</v>
      </c>
      <c r="AA715" s="22" t="str">
        <f t="shared" si="1"/>
        <v>M3-MyM-12a-I-1</v>
      </c>
      <c r="AB715" s="20" t="s">
        <v>45</v>
      </c>
      <c r="AC715" s="24"/>
      <c r="AD715" s="9" t="s">
        <v>46</v>
      </c>
      <c r="AE715" s="9" t="s">
        <v>47</v>
      </c>
    </row>
    <row r="716" ht="112.5" customHeight="1">
      <c r="A716" s="9" t="s">
        <v>3639</v>
      </c>
      <c r="B716" s="78" t="s">
        <v>3640</v>
      </c>
      <c r="C716" s="9" t="s">
        <v>33</v>
      </c>
      <c r="D716" s="10" t="s">
        <v>34</v>
      </c>
      <c r="E716" s="11"/>
      <c r="F716" s="23" t="s">
        <v>3646</v>
      </c>
      <c r="G716" s="23"/>
      <c r="H716" s="25"/>
      <c r="I716" s="24" t="s">
        <v>36</v>
      </c>
      <c r="J716" s="24" t="s">
        <v>1577</v>
      </c>
      <c r="K716" s="23" t="s">
        <v>3647</v>
      </c>
      <c r="L716" s="23" t="s">
        <v>3648</v>
      </c>
      <c r="M716" s="24" t="s">
        <v>40</v>
      </c>
      <c r="N716" s="78" t="s">
        <v>3649</v>
      </c>
      <c r="O716" s="78" t="s">
        <v>3649</v>
      </c>
      <c r="P716" s="89"/>
      <c r="Q716" s="42"/>
      <c r="R716" s="89"/>
      <c r="S716" s="89"/>
      <c r="T716" s="89"/>
      <c r="U716" s="89"/>
      <c r="V716" s="18"/>
      <c r="W716" s="18"/>
      <c r="X716" s="22"/>
      <c r="Y716" s="20" t="s">
        <v>2480</v>
      </c>
      <c r="Z716" s="21" t="s">
        <v>3650</v>
      </c>
      <c r="AA716" s="22" t="str">
        <f t="shared" si="1"/>
        <v>M3-MyM-12a-I-2</v>
      </c>
      <c r="AB716" s="20" t="s">
        <v>45</v>
      </c>
      <c r="AC716" s="24"/>
      <c r="AD716" s="9" t="s">
        <v>46</v>
      </c>
      <c r="AE716" s="9" t="s">
        <v>47</v>
      </c>
    </row>
    <row r="717" ht="112.5" customHeight="1">
      <c r="A717" s="9" t="s">
        <v>3639</v>
      </c>
      <c r="B717" s="78" t="s">
        <v>3640</v>
      </c>
      <c r="C717" s="9" t="s">
        <v>48</v>
      </c>
      <c r="D717" s="10" t="s">
        <v>34</v>
      </c>
      <c r="E717" s="11"/>
      <c r="F717" s="23" t="s">
        <v>3651</v>
      </c>
      <c r="G717" s="23"/>
      <c r="H717" s="25"/>
      <c r="I717" s="24" t="s">
        <v>36</v>
      </c>
      <c r="J717" s="24" t="s">
        <v>90</v>
      </c>
      <c r="K717" s="23" t="s">
        <v>3652</v>
      </c>
      <c r="L717" s="23" t="s">
        <v>754</v>
      </c>
      <c r="M717" s="24" t="s">
        <v>40</v>
      </c>
      <c r="N717" s="78" t="s">
        <v>3644</v>
      </c>
      <c r="O717" s="78" t="s">
        <v>3644</v>
      </c>
      <c r="P717" s="78"/>
      <c r="Q717" s="42"/>
      <c r="R717" s="89"/>
      <c r="S717" s="89"/>
      <c r="T717" s="89"/>
      <c r="U717" s="89"/>
      <c r="V717" s="18"/>
      <c r="W717" s="18"/>
      <c r="X717" s="22"/>
      <c r="Y717" s="20" t="s">
        <v>2480</v>
      </c>
      <c r="Z717" s="21" t="s">
        <v>3653</v>
      </c>
      <c r="AA717" s="22" t="str">
        <f t="shared" si="1"/>
        <v>M3-MyM-12a-E-1</v>
      </c>
      <c r="AB717" s="20" t="s">
        <v>45</v>
      </c>
      <c r="AC717" s="9"/>
      <c r="AD717" s="9" t="s">
        <v>46</v>
      </c>
      <c r="AE717" s="9" t="s">
        <v>47</v>
      </c>
    </row>
    <row r="718" ht="112.5" customHeight="1">
      <c r="A718" s="9" t="s">
        <v>3639</v>
      </c>
      <c r="B718" s="78" t="s">
        <v>3640</v>
      </c>
      <c r="C718" s="9" t="s">
        <v>48</v>
      </c>
      <c r="D718" s="10" t="s">
        <v>34</v>
      </c>
      <c r="E718" s="11"/>
      <c r="F718" s="23" t="s">
        <v>3654</v>
      </c>
      <c r="G718" s="23"/>
      <c r="H718" s="25"/>
      <c r="I718" s="24" t="s">
        <v>36</v>
      </c>
      <c r="J718" s="24" t="s">
        <v>90</v>
      </c>
      <c r="K718" s="23" t="s">
        <v>3652</v>
      </c>
      <c r="L718" s="23" t="s">
        <v>3655</v>
      </c>
      <c r="M718" s="24" t="s">
        <v>40</v>
      </c>
      <c r="N718" s="78" t="s">
        <v>3649</v>
      </c>
      <c r="O718" s="78" t="s">
        <v>3649</v>
      </c>
      <c r="P718" s="89"/>
      <c r="Q718" s="42"/>
      <c r="R718" s="89"/>
      <c r="S718" s="89"/>
      <c r="T718" s="89"/>
      <c r="U718" s="89"/>
      <c r="V718" s="18"/>
      <c r="W718" s="18"/>
      <c r="X718" s="22"/>
      <c r="Y718" s="20" t="s">
        <v>2480</v>
      </c>
      <c r="Z718" s="21" t="s">
        <v>3656</v>
      </c>
      <c r="AA718" s="22" t="str">
        <f t="shared" si="1"/>
        <v>M3-MyM-12a-E-2</v>
      </c>
      <c r="AB718" s="20" t="s">
        <v>45</v>
      </c>
      <c r="AC718" s="9"/>
      <c r="AD718" s="9" t="s">
        <v>46</v>
      </c>
      <c r="AE718" s="9" t="s">
        <v>47</v>
      </c>
    </row>
    <row r="719" ht="112.5" customHeight="1">
      <c r="A719" s="9" t="s">
        <v>3639</v>
      </c>
      <c r="B719" s="78" t="s">
        <v>3640</v>
      </c>
      <c r="C719" s="9" t="s">
        <v>66</v>
      </c>
      <c r="D719" s="10" t="s">
        <v>34</v>
      </c>
      <c r="E719" s="11"/>
      <c r="F719" s="35" t="s">
        <v>3657</v>
      </c>
      <c r="G719" s="35"/>
      <c r="H719" s="63"/>
      <c r="I719" s="26" t="s">
        <v>36</v>
      </c>
      <c r="J719" s="26" t="s">
        <v>154</v>
      </c>
      <c r="K719" s="34" t="s">
        <v>3658</v>
      </c>
      <c r="L719" s="25" t="s">
        <v>754</v>
      </c>
      <c r="M719" s="24" t="s">
        <v>40</v>
      </c>
      <c r="N719" s="23" t="s">
        <v>3644</v>
      </c>
      <c r="O719" s="23" t="s">
        <v>3659</v>
      </c>
      <c r="P719" s="89"/>
      <c r="Q719" s="42"/>
      <c r="R719" s="78"/>
      <c r="S719" s="78"/>
      <c r="T719" s="89"/>
      <c r="U719" s="78"/>
      <c r="V719" s="8"/>
      <c r="W719" s="18"/>
      <c r="X719" s="22"/>
      <c r="Y719" s="20" t="s">
        <v>2480</v>
      </c>
      <c r="Z719" s="21" t="s">
        <v>3660</v>
      </c>
      <c r="AA719" s="22" t="str">
        <f t="shared" si="1"/>
        <v>M3-MyM-12a-A-1</v>
      </c>
      <c r="AB719" s="20" t="s">
        <v>45</v>
      </c>
      <c r="AC719" s="24"/>
      <c r="AD719" s="9" t="s">
        <v>46</v>
      </c>
      <c r="AE719" s="9" t="s">
        <v>47</v>
      </c>
    </row>
    <row r="720" ht="112.5" customHeight="1">
      <c r="A720" s="9" t="s">
        <v>3639</v>
      </c>
      <c r="B720" s="78" t="s">
        <v>3640</v>
      </c>
      <c r="C720" s="9" t="s">
        <v>66</v>
      </c>
      <c r="D720" s="10" t="s">
        <v>34</v>
      </c>
      <c r="E720" s="11"/>
      <c r="F720" s="35" t="s">
        <v>3661</v>
      </c>
      <c r="G720" s="35"/>
      <c r="H720" s="63"/>
      <c r="I720" s="26" t="s">
        <v>36</v>
      </c>
      <c r="J720" s="26" t="s">
        <v>154</v>
      </c>
      <c r="K720" s="34" t="s">
        <v>3662</v>
      </c>
      <c r="L720" s="34" t="s">
        <v>754</v>
      </c>
      <c r="M720" s="26" t="s">
        <v>40</v>
      </c>
      <c r="N720" s="23" t="s">
        <v>3644</v>
      </c>
      <c r="O720" s="35" t="s">
        <v>3663</v>
      </c>
      <c r="P720" s="89"/>
      <c r="Q720" s="42"/>
      <c r="R720" s="78"/>
      <c r="S720" s="78"/>
      <c r="T720" s="78"/>
      <c r="U720" s="78"/>
      <c r="V720" s="8"/>
      <c r="W720" s="8"/>
      <c r="X720" s="13"/>
      <c r="Y720" s="20" t="s">
        <v>2480</v>
      </c>
      <c r="Z720" s="21" t="s">
        <v>3664</v>
      </c>
      <c r="AA720" s="22" t="str">
        <f t="shared" si="1"/>
        <v>M3-MyM-12a-A-2</v>
      </c>
      <c r="AB720" s="20" t="s">
        <v>45</v>
      </c>
      <c r="AC720" s="24"/>
      <c r="AD720" s="9" t="s">
        <v>46</v>
      </c>
      <c r="AE720" s="9" t="s">
        <v>47</v>
      </c>
    </row>
    <row r="721" ht="112.5" customHeight="1">
      <c r="A721" s="9" t="s">
        <v>3639</v>
      </c>
      <c r="B721" s="78" t="s">
        <v>3640</v>
      </c>
      <c r="C721" s="9" t="s">
        <v>66</v>
      </c>
      <c r="D721" s="10" t="s">
        <v>34</v>
      </c>
      <c r="E721" s="11"/>
      <c r="F721" s="35" t="s">
        <v>3665</v>
      </c>
      <c r="G721" s="35"/>
      <c r="H721" s="63"/>
      <c r="I721" s="26" t="s">
        <v>36</v>
      </c>
      <c r="J721" s="26" t="s">
        <v>154</v>
      </c>
      <c r="K721" s="25" t="s">
        <v>3666</v>
      </c>
      <c r="L721" s="25" t="s">
        <v>3667</v>
      </c>
      <c r="M721" s="24" t="s">
        <v>40</v>
      </c>
      <c r="N721" s="23" t="s">
        <v>3649</v>
      </c>
      <c r="O721" s="23" t="s">
        <v>3668</v>
      </c>
      <c r="P721" s="89"/>
      <c r="Q721" s="42"/>
      <c r="R721" s="78"/>
      <c r="S721" s="78"/>
      <c r="T721" s="78"/>
      <c r="U721" s="78"/>
      <c r="V721" s="8"/>
      <c r="W721" s="8"/>
      <c r="X721" s="13"/>
      <c r="Y721" s="20" t="s">
        <v>2480</v>
      </c>
      <c r="Z721" s="21" t="s">
        <v>3669</v>
      </c>
      <c r="AA721" s="22" t="str">
        <f t="shared" si="1"/>
        <v>M3-MyM-12a-A-3</v>
      </c>
      <c r="AB721" s="20" t="s">
        <v>45</v>
      </c>
      <c r="AC721" s="24"/>
      <c r="AD721" s="9" t="s">
        <v>46</v>
      </c>
      <c r="AE721" s="9" t="s">
        <v>47</v>
      </c>
    </row>
    <row r="722" ht="112.5" customHeight="1">
      <c r="A722" s="9" t="s">
        <v>3670</v>
      </c>
      <c r="B722" s="78" t="s">
        <v>3671</v>
      </c>
      <c r="C722" s="9" t="s">
        <v>33</v>
      </c>
      <c r="D722" s="10" t="s">
        <v>34</v>
      </c>
      <c r="E722" s="11"/>
      <c r="F722" s="23" t="s">
        <v>3672</v>
      </c>
      <c r="G722" s="23"/>
      <c r="H722" s="25"/>
      <c r="I722" s="24" t="s">
        <v>36</v>
      </c>
      <c r="J722" s="24" t="s">
        <v>563</v>
      </c>
      <c r="K722" s="23" t="s">
        <v>3673</v>
      </c>
      <c r="L722" s="23" t="s">
        <v>3674</v>
      </c>
      <c r="M722" s="24" t="s">
        <v>40</v>
      </c>
      <c r="N722" s="78" t="s">
        <v>3675</v>
      </c>
      <c r="O722" s="78" t="s">
        <v>3676</v>
      </c>
      <c r="P722" s="89"/>
      <c r="Q722" s="42"/>
      <c r="R722" s="89"/>
      <c r="S722" s="89"/>
      <c r="T722" s="89"/>
      <c r="U722" s="89"/>
      <c r="V722" s="18"/>
      <c r="W722" s="18"/>
      <c r="X722" s="19"/>
      <c r="Y722" s="20" t="s">
        <v>2480</v>
      </c>
      <c r="Z722" s="21" t="s">
        <v>3677</v>
      </c>
      <c r="AA722" s="22" t="str">
        <f t="shared" si="1"/>
        <v>M3-MyM-12b-I-1</v>
      </c>
      <c r="AB722" s="20" t="s">
        <v>45</v>
      </c>
      <c r="AC722" s="9"/>
      <c r="AD722" s="9" t="s">
        <v>46</v>
      </c>
      <c r="AE722" s="9" t="s">
        <v>47</v>
      </c>
    </row>
    <row r="723" ht="112.5" customHeight="1">
      <c r="A723" s="9" t="s">
        <v>3670</v>
      </c>
      <c r="B723" s="78" t="s">
        <v>3671</v>
      </c>
      <c r="C723" s="9" t="s">
        <v>33</v>
      </c>
      <c r="D723" s="10" t="s">
        <v>34</v>
      </c>
      <c r="E723" s="11"/>
      <c r="F723" s="23" t="s">
        <v>3678</v>
      </c>
      <c r="G723" s="23"/>
      <c r="H723" s="25"/>
      <c r="I723" s="24" t="s">
        <v>36</v>
      </c>
      <c r="J723" s="24" t="s">
        <v>563</v>
      </c>
      <c r="K723" s="23" t="s">
        <v>3679</v>
      </c>
      <c r="L723" s="23" t="s">
        <v>3680</v>
      </c>
      <c r="M723" s="24" t="s">
        <v>40</v>
      </c>
      <c r="N723" s="78" t="s">
        <v>3681</v>
      </c>
      <c r="O723" s="78" t="s">
        <v>3682</v>
      </c>
      <c r="P723" s="89"/>
      <c r="Q723" s="42"/>
      <c r="R723" s="89"/>
      <c r="S723" s="89"/>
      <c r="T723" s="89"/>
      <c r="U723" s="89"/>
      <c r="V723" s="18"/>
      <c r="W723" s="18"/>
      <c r="X723" s="19"/>
      <c r="Y723" s="20" t="s">
        <v>2480</v>
      </c>
      <c r="Z723" s="21" t="s">
        <v>3683</v>
      </c>
      <c r="AA723" s="22" t="str">
        <f t="shared" si="1"/>
        <v>M3-MyM-12b-I-2</v>
      </c>
      <c r="AB723" s="20" t="s">
        <v>45</v>
      </c>
      <c r="AC723" s="9"/>
      <c r="AD723" s="9" t="s">
        <v>46</v>
      </c>
      <c r="AE723" s="9" t="s">
        <v>47</v>
      </c>
    </row>
    <row r="724" ht="112.5" customHeight="1">
      <c r="A724" s="9" t="s">
        <v>3670</v>
      </c>
      <c r="B724" s="78" t="s">
        <v>3671</v>
      </c>
      <c r="C724" s="9" t="s">
        <v>48</v>
      </c>
      <c r="D724" s="10" t="s">
        <v>34</v>
      </c>
      <c r="E724" s="11"/>
      <c r="F724" s="23" t="s">
        <v>3684</v>
      </c>
      <c r="G724" s="23"/>
      <c r="H724" s="25"/>
      <c r="I724" s="24" t="s">
        <v>36</v>
      </c>
      <c r="J724" s="24" t="s">
        <v>90</v>
      </c>
      <c r="K724" s="23" t="s">
        <v>3685</v>
      </c>
      <c r="L724" s="23" t="s">
        <v>2997</v>
      </c>
      <c r="M724" s="24" t="s">
        <v>40</v>
      </c>
      <c r="N724" s="78" t="s">
        <v>3681</v>
      </c>
      <c r="O724" s="78" t="s">
        <v>3682</v>
      </c>
      <c r="P724" s="89"/>
      <c r="Q724" s="42"/>
      <c r="R724" s="89"/>
      <c r="S724" s="89"/>
      <c r="T724" s="89"/>
      <c r="U724" s="89"/>
      <c r="V724" s="18"/>
      <c r="W724" s="18"/>
      <c r="X724" s="19"/>
      <c r="Y724" s="20" t="s">
        <v>2480</v>
      </c>
      <c r="Z724" s="21" t="s">
        <v>3686</v>
      </c>
      <c r="AA724" s="22" t="str">
        <f t="shared" si="1"/>
        <v>M3-MyM-12b-E-1</v>
      </c>
      <c r="AB724" s="20" t="s">
        <v>45</v>
      </c>
      <c r="AC724" s="9"/>
      <c r="AD724" s="9" t="s">
        <v>46</v>
      </c>
      <c r="AE724" s="9" t="s">
        <v>47</v>
      </c>
    </row>
    <row r="725" ht="112.5" customHeight="1">
      <c r="A725" s="9" t="s">
        <v>3670</v>
      </c>
      <c r="B725" s="78" t="s">
        <v>3671</v>
      </c>
      <c r="C725" s="9" t="s">
        <v>48</v>
      </c>
      <c r="D725" s="10" t="s">
        <v>34</v>
      </c>
      <c r="E725" s="11"/>
      <c r="F725" s="23" t="s">
        <v>3687</v>
      </c>
      <c r="G725" s="23"/>
      <c r="H725" s="25"/>
      <c r="I725" s="24" t="s">
        <v>36</v>
      </c>
      <c r="J725" s="24" t="s">
        <v>90</v>
      </c>
      <c r="K725" s="23" t="s">
        <v>3688</v>
      </c>
      <c r="L725" s="23" t="s">
        <v>969</v>
      </c>
      <c r="M725" s="24" t="s">
        <v>40</v>
      </c>
      <c r="N725" s="78" t="s">
        <v>3675</v>
      </c>
      <c r="O725" s="78" t="s">
        <v>3676</v>
      </c>
      <c r="P725" s="89"/>
      <c r="Q725" s="42"/>
      <c r="R725" s="89"/>
      <c r="S725" s="89"/>
      <c r="T725" s="89"/>
      <c r="U725" s="89"/>
      <c r="V725" s="18"/>
      <c r="W725" s="18"/>
      <c r="X725" s="19"/>
      <c r="Y725" s="20" t="s">
        <v>2480</v>
      </c>
      <c r="Z725" s="21" t="s">
        <v>3689</v>
      </c>
      <c r="AA725" s="22" t="str">
        <f t="shared" si="1"/>
        <v>M3-MyM-12b-E-2</v>
      </c>
      <c r="AB725" s="20" t="s">
        <v>45</v>
      </c>
      <c r="AC725" s="9"/>
      <c r="AD725" s="9" t="s">
        <v>46</v>
      </c>
      <c r="AE725" s="9" t="s">
        <v>47</v>
      </c>
    </row>
    <row r="726" ht="112.5" customHeight="1">
      <c r="A726" s="9" t="s">
        <v>3670</v>
      </c>
      <c r="B726" s="78" t="s">
        <v>3671</v>
      </c>
      <c r="C726" s="9" t="s">
        <v>66</v>
      </c>
      <c r="D726" s="10" t="s">
        <v>34</v>
      </c>
      <c r="E726" s="11"/>
      <c r="F726" s="23" t="s">
        <v>3690</v>
      </c>
      <c r="G726" s="23"/>
      <c r="H726" s="25"/>
      <c r="I726" s="24" t="s">
        <v>36</v>
      </c>
      <c r="J726" s="9" t="s">
        <v>154</v>
      </c>
      <c r="K726" s="25" t="s">
        <v>3691</v>
      </c>
      <c r="L726" s="25" t="s">
        <v>969</v>
      </c>
      <c r="M726" s="24" t="s">
        <v>40</v>
      </c>
      <c r="N726" s="78" t="s">
        <v>3675</v>
      </c>
      <c r="O726" s="78" t="s">
        <v>3676</v>
      </c>
      <c r="P726" s="89"/>
      <c r="Q726" s="42"/>
      <c r="R726" s="78"/>
      <c r="S726" s="78"/>
      <c r="T726" s="78"/>
      <c r="U726" s="78"/>
      <c r="V726" s="8"/>
      <c r="W726" s="18"/>
      <c r="X726" s="22"/>
      <c r="Y726" s="20" t="s">
        <v>2480</v>
      </c>
      <c r="Z726" s="21" t="s">
        <v>3692</v>
      </c>
      <c r="AA726" s="22" t="str">
        <f t="shared" si="1"/>
        <v>M3-MyM-12b-A-1</v>
      </c>
      <c r="AB726" s="20" t="s">
        <v>45</v>
      </c>
      <c r="AC726" s="24"/>
      <c r="AD726" s="9" t="s">
        <v>46</v>
      </c>
      <c r="AE726" s="9" t="s">
        <v>47</v>
      </c>
    </row>
    <row r="727" ht="112.5" customHeight="1">
      <c r="A727" s="9" t="s">
        <v>3670</v>
      </c>
      <c r="B727" s="78" t="s">
        <v>3671</v>
      </c>
      <c r="C727" s="9" t="s">
        <v>66</v>
      </c>
      <c r="D727" s="10" t="s">
        <v>34</v>
      </c>
      <c r="E727" s="11"/>
      <c r="F727" s="23" t="s">
        <v>3693</v>
      </c>
      <c r="G727" s="23"/>
      <c r="H727" s="25" t="s">
        <v>3694</v>
      </c>
      <c r="I727" s="24" t="s">
        <v>36</v>
      </c>
      <c r="J727" s="9" t="s">
        <v>154</v>
      </c>
      <c r="K727" s="25" t="s">
        <v>3695</v>
      </c>
      <c r="L727" s="25" t="s">
        <v>969</v>
      </c>
      <c r="M727" s="24" t="s">
        <v>40</v>
      </c>
      <c r="N727" s="78" t="s">
        <v>3675</v>
      </c>
      <c r="O727" s="78" t="s">
        <v>3676</v>
      </c>
      <c r="P727" s="89"/>
      <c r="Q727" s="9"/>
      <c r="R727" s="78"/>
      <c r="S727" s="78"/>
      <c r="T727" s="78"/>
      <c r="U727" s="78"/>
      <c r="V727" s="8"/>
      <c r="W727" s="18"/>
      <c r="X727" s="19"/>
      <c r="Y727" s="20" t="s">
        <v>2480</v>
      </c>
      <c r="Z727" s="21" t="s">
        <v>3696</v>
      </c>
      <c r="AA727" s="22" t="str">
        <f t="shared" si="1"/>
        <v>M3-MyM-12b-A-2</v>
      </c>
      <c r="AB727" s="20" t="s">
        <v>45</v>
      </c>
      <c r="AC727" s="24"/>
      <c r="AD727" s="9" t="s">
        <v>46</v>
      </c>
      <c r="AE727" s="9" t="s">
        <v>47</v>
      </c>
    </row>
    <row r="728" ht="112.5" customHeight="1">
      <c r="A728" s="9" t="s">
        <v>3670</v>
      </c>
      <c r="B728" s="78" t="s">
        <v>3671</v>
      </c>
      <c r="C728" s="9" t="s">
        <v>66</v>
      </c>
      <c r="D728" s="10" t="s">
        <v>34</v>
      </c>
      <c r="E728" s="11"/>
      <c r="F728" s="23" t="s">
        <v>3697</v>
      </c>
      <c r="G728" s="23"/>
      <c r="H728" s="25"/>
      <c r="I728" s="24" t="s">
        <v>36</v>
      </c>
      <c r="J728" s="9" t="s">
        <v>154</v>
      </c>
      <c r="K728" s="25" t="s">
        <v>3698</v>
      </c>
      <c r="L728" s="25" t="s">
        <v>2997</v>
      </c>
      <c r="M728" s="24" t="s">
        <v>40</v>
      </c>
      <c r="N728" s="78" t="s">
        <v>3681</v>
      </c>
      <c r="O728" s="78" t="s">
        <v>3682</v>
      </c>
      <c r="P728" s="89"/>
      <c r="Q728" s="9"/>
      <c r="R728" s="78"/>
      <c r="S728" s="78"/>
      <c r="T728" s="78"/>
      <c r="U728" s="78"/>
      <c r="V728" s="8"/>
      <c r="W728" s="8"/>
      <c r="X728" s="8"/>
      <c r="Y728" s="20" t="s">
        <v>2480</v>
      </c>
      <c r="Z728" s="21" t="s">
        <v>3699</v>
      </c>
      <c r="AA728" s="22" t="str">
        <f t="shared" si="1"/>
        <v>M3-MyM-12b-A-3</v>
      </c>
      <c r="AB728" s="20" t="s">
        <v>45</v>
      </c>
      <c r="AC728" s="24"/>
      <c r="AD728" s="9" t="s">
        <v>46</v>
      </c>
      <c r="AE728" s="9" t="s">
        <v>47</v>
      </c>
    </row>
    <row r="729" ht="112.5" customHeight="1">
      <c r="A729" s="9" t="s">
        <v>3670</v>
      </c>
      <c r="B729" s="78" t="s">
        <v>3671</v>
      </c>
      <c r="C729" s="9" t="s">
        <v>66</v>
      </c>
      <c r="D729" s="10" t="s">
        <v>34</v>
      </c>
      <c r="E729" s="11"/>
      <c r="F729" s="23" t="s">
        <v>3700</v>
      </c>
      <c r="G729" s="23"/>
      <c r="H729" s="25" t="s">
        <v>3701</v>
      </c>
      <c r="I729" s="24" t="s">
        <v>36</v>
      </c>
      <c r="J729" s="9" t="s">
        <v>154</v>
      </c>
      <c r="K729" s="23" t="s">
        <v>3702</v>
      </c>
      <c r="L729" s="25" t="s">
        <v>1453</v>
      </c>
      <c r="M729" s="24" t="s">
        <v>40</v>
      </c>
      <c r="N729" s="78" t="s">
        <v>3681</v>
      </c>
      <c r="O729" s="78" t="s">
        <v>3682</v>
      </c>
      <c r="P729" s="89"/>
      <c r="Q729" s="42"/>
      <c r="R729" s="78"/>
      <c r="S729" s="78"/>
      <c r="T729" s="78"/>
      <c r="U729" s="78"/>
      <c r="V729" s="8"/>
      <c r="W729" s="8"/>
      <c r="X729" s="8"/>
      <c r="Y729" s="20" t="s">
        <v>2480</v>
      </c>
      <c r="Z729" s="21" t="s">
        <v>3703</v>
      </c>
      <c r="AA729" s="22" t="str">
        <f t="shared" si="1"/>
        <v>M3-MyM-12b-A-4</v>
      </c>
      <c r="AB729" s="20" t="s">
        <v>45</v>
      </c>
      <c r="AC729" s="24"/>
      <c r="AD729" s="9" t="s">
        <v>46</v>
      </c>
      <c r="AE729" s="9" t="s">
        <v>47</v>
      </c>
    </row>
    <row r="730" ht="112.5" customHeight="1">
      <c r="A730" s="9" t="s">
        <v>3670</v>
      </c>
      <c r="B730" s="78" t="s">
        <v>3671</v>
      </c>
      <c r="C730" s="9" t="s">
        <v>66</v>
      </c>
      <c r="D730" s="10" t="s">
        <v>34</v>
      </c>
      <c r="E730" s="11"/>
      <c r="F730" s="23" t="s">
        <v>3704</v>
      </c>
      <c r="G730" s="23"/>
      <c r="H730" s="25" t="s">
        <v>3705</v>
      </c>
      <c r="I730" s="24" t="s">
        <v>36</v>
      </c>
      <c r="J730" s="9" t="s">
        <v>154</v>
      </c>
      <c r="K730" s="25" t="s">
        <v>3706</v>
      </c>
      <c r="L730" s="25" t="s">
        <v>1453</v>
      </c>
      <c r="M730" s="24" t="s">
        <v>40</v>
      </c>
      <c r="N730" s="78" t="s">
        <v>3707</v>
      </c>
      <c r="O730" s="78" t="s">
        <v>3682</v>
      </c>
      <c r="P730" s="89"/>
      <c r="Q730" s="42"/>
      <c r="R730" s="78"/>
      <c r="S730" s="78"/>
      <c r="T730" s="78"/>
      <c r="U730" s="78"/>
      <c r="V730" s="8"/>
      <c r="W730" s="8"/>
      <c r="X730" s="8"/>
      <c r="Y730" s="20" t="s">
        <v>2480</v>
      </c>
      <c r="Z730" s="21" t="s">
        <v>3708</v>
      </c>
      <c r="AA730" s="22" t="str">
        <f t="shared" si="1"/>
        <v>M3-MyM-12b-A-5</v>
      </c>
      <c r="AB730" s="20" t="s">
        <v>45</v>
      </c>
      <c r="AC730" s="24"/>
      <c r="AD730" s="9" t="s">
        <v>46</v>
      </c>
      <c r="AE730" s="9" t="s">
        <v>47</v>
      </c>
    </row>
    <row r="731" ht="112.5" customHeight="1">
      <c r="A731" s="9" t="s">
        <v>3709</v>
      </c>
      <c r="B731" s="78" t="s">
        <v>3710</v>
      </c>
      <c r="C731" s="9" t="s">
        <v>33</v>
      </c>
      <c r="D731" s="10" t="s">
        <v>34</v>
      </c>
      <c r="E731" s="11"/>
      <c r="F731" s="23" t="s">
        <v>3711</v>
      </c>
      <c r="G731" s="23"/>
      <c r="H731" s="25"/>
      <c r="I731" s="24" t="s">
        <v>535</v>
      </c>
      <c r="J731" s="24" t="s">
        <v>307</v>
      </c>
      <c r="K731" s="25" t="s">
        <v>1924</v>
      </c>
      <c r="L731" s="25" t="s">
        <v>1924</v>
      </c>
      <c r="M731" s="24" t="s">
        <v>40</v>
      </c>
      <c r="N731" s="23" t="s">
        <v>3712</v>
      </c>
      <c r="O731" s="23" t="s">
        <v>3712</v>
      </c>
      <c r="P731" s="89"/>
      <c r="Q731" s="42"/>
      <c r="R731" s="78"/>
      <c r="S731" s="78"/>
      <c r="T731" s="78"/>
      <c r="U731" s="78"/>
      <c r="V731" s="8"/>
      <c r="W731" s="8"/>
      <c r="X731" s="8"/>
      <c r="Y731" s="20" t="s">
        <v>2480</v>
      </c>
      <c r="Z731" s="28" t="s">
        <v>3713</v>
      </c>
      <c r="AA731" s="22" t="str">
        <f t="shared" si="1"/>
        <v>M3-MyM-18a-I-1</v>
      </c>
      <c r="AB731" s="20" t="s">
        <v>45</v>
      </c>
      <c r="AC731" s="24"/>
      <c r="AD731" s="9"/>
      <c r="AE731" s="9" t="s">
        <v>47</v>
      </c>
    </row>
    <row r="732" ht="112.5" customHeight="1">
      <c r="A732" s="9" t="s">
        <v>3709</v>
      </c>
      <c r="B732" s="78" t="s">
        <v>3710</v>
      </c>
      <c r="C732" s="9" t="s">
        <v>33</v>
      </c>
      <c r="D732" s="10" t="s">
        <v>34</v>
      </c>
      <c r="E732" s="11"/>
      <c r="F732" s="23" t="s">
        <v>3714</v>
      </c>
      <c r="G732" s="23"/>
      <c r="H732" s="25"/>
      <c r="I732" s="24" t="s">
        <v>535</v>
      </c>
      <c r="J732" s="24" t="s">
        <v>307</v>
      </c>
      <c r="K732" s="25" t="s">
        <v>1924</v>
      </c>
      <c r="L732" s="25" t="s">
        <v>1924</v>
      </c>
      <c r="M732" s="24" t="s">
        <v>40</v>
      </c>
      <c r="N732" s="23" t="s">
        <v>3712</v>
      </c>
      <c r="O732" s="23" t="s">
        <v>3712</v>
      </c>
      <c r="P732" s="89"/>
      <c r="Q732" s="42"/>
      <c r="R732" s="78"/>
      <c r="S732" s="78"/>
      <c r="T732" s="78"/>
      <c r="U732" s="78"/>
      <c r="V732" s="8"/>
      <c r="W732" s="8"/>
      <c r="X732" s="8"/>
      <c r="Y732" s="20" t="s">
        <v>2480</v>
      </c>
      <c r="Z732" s="28" t="s">
        <v>3715</v>
      </c>
      <c r="AA732" s="22" t="str">
        <f t="shared" si="1"/>
        <v>M3-MyM-18a-I-2</v>
      </c>
      <c r="AB732" s="20" t="s">
        <v>45</v>
      </c>
      <c r="AC732" s="24"/>
      <c r="AD732" s="9"/>
      <c r="AE732" s="9" t="s">
        <v>47</v>
      </c>
    </row>
    <row r="733" ht="112.5" customHeight="1">
      <c r="A733" s="9" t="s">
        <v>3709</v>
      </c>
      <c r="B733" s="78" t="s">
        <v>3710</v>
      </c>
      <c r="C733" s="9" t="s">
        <v>33</v>
      </c>
      <c r="D733" s="10" t="s">
        <v>34</v>
      </c>
      <c r="E733" s="11"/>
      <c r="F733" s="23" t="s">
        <v>3716</v>
      </c>
      <c r="G733" s="23"/>
      <c r="H733" s="25"/>
      <c r="I733" s="24" t="s">
        <v>535</v>
      </c>
      <c r="J733" s="24" t="s">
        <v>307</v>
      </c>
      <c r="K733" s="25" t="s">
        <v>1924</v>
      </c>
      <c r="L733" s="25" t="s">
        <v>1924</v>
      </c>
      <c r="M733" s="24" t="s">
        <v>40</v>
      </c>
      <c r="N733" s="23" t="s">
        <v>3712</v>
      </c>
      <c r="O733" s="23" t="s">
        <v>3712</v>
      </c>
      <c r="P733" s="89"/>
      <c r="Q733" s="42"/>
      <c r="R733" s="78"/>
      <c r="S733" s="78"/>
      <c r="T733" s="78"/>
      <c r="U733" s="78"/>
      <c r="V733" s="8"/>
      <c r="W733" s="8"/>
      <c r="X733" s="8"/>
      <c r="Y733" s="20" t="s">
        <v>2480</v>
      </c>
      <c r="Z733" s="28" t="s">
        <v>3717</v>
      </c>
      <c r="AA733" s="22" t="str">
        <f t="shared" si="1"/>
        <v>M3-MyM-18a-I-3</v>
      </c>
      <c r="AB733" s="20" t="s">
        <v>45</v>
      </c>
      <c r="AC733" s="24"/>
      <c r="AD733" s="9"/>
      <c r="AE733" s="9" t="s">
        <v>47</v>
      </c>
    </row>
    <row r="734" ht="112.5" customHeight="1">
      <c r="A734" s="9" t="s">
        <v>3718</v>
      </c>
      <c r="B734" s="78" t="s">
        <v>3719</v>
      </c>
      <c r="C734" s="9" t="s">
        <v>33</v>
      </c>
      <c r="D734" s="10" t="s">
        <v>34</v>
      </c>
      <c r="E734" s="11"/>
      <c r="F734" s="23" t="s">
        <v>3720</v>
      </c>
      <c r="G734" s="23"/>
      <c r="H734" s="63"/>
      <c r="I734" s="57" t="s">
        <v>535</v>
      </c>
      <c r="J734" s="57" t="s">
        <v>307</v>
      </c>
      <c r="K734" s="106" t="s">
        <v>111</v>
      </c>
      <c r="L734" s="106" t="s">
        <v>111</v>
      </c>
      <c r="M734" s="57" t="s">
        <v>40</v>
      </c>
      <c r="N734" s="58" t="s">
        <v>3721</v>
      </c>
      <c r="O734" s="58" t="s">
        <v>3722</v>
      </c>
      <c r="P734" s="89"/>
      <c r="Q734" s="42"/>
      <c r="R734" s="89"/>
      <c r="S734" s="89"/>
      <c r="T734" s="89"/>
      <c r="U734" s="89"/>
      <c r="V734" s="18"/>
      <c r="W734" s="18"/>
      <c r="X734" s="22"/>
      <c r="Y734" s="20" t="s">
        <v>2480</v>
      </c>
      <c r="Z734" s="21" t="s">
        <v>3723</v>
      </c>
      <c r="AA734" s="22" t="str">
        <f t="shared" si="1"/>
        <v>M3-MyM-13a-I-1</v>
      </c>
      <c r="AB734" s="20" t="s">
        <v>45</v>
      </c>
      <c r="AC734" s="24"/>
      <c r="AD734" s="9" t="s">
        <v>46</v>
      </c>
      <c r="AE734" s="9" t="s">
        <v>47</v>
      </c>
    </row>
    <row r="735" ht="112.5" customHeight="1">
      <c r="A735" s="9" t="s">
        <v>3718</v>
      </c>
      <c r="B735" s="78" t="s">
        <v>3719</v>
      </c>
      <c r="C735" s="9" t="s">
        <v>33</v>
      </c>
      <c r="D735" s="10" t="s">
        <v>34</v>
      </c>
      <c r="E735" s="11"/>
      <c r="F735" s="23" t="s">
        <v>3724</v>
      </c>
      <c r="G735" s="23"/>
      <c r="H735" s="107"/>
      <c r="I735" s="57" t="s">
        <v>535</v>
      </c>
      <c r="J735" s="57" t="s">
        <v>307</v>
      </c>
      <c r="K735" s="106" t="s">
        <v>111</v>
      </c>
      <c r="L735" s="106" t="s">
        <v>111</v>
      </c>
      <c r="M735" s="57" t="s">
        <v>40</v>
      </c>
      <c r="N735" s="58" t="s">
        <v>3721</v>
      </c>
      <c r="O735" s="58" t="s">
        <v>3722</v>
      </c>
      <c r="P735" s="89"/>
      <c r="Q735" s="42"/>
      <c r="R735" s="89"/>
      <c r="S735" s="89"/>
      <c r="T735" s="89"/>
      <c r="U735" s="89"/>
      <c r="V735" s="18"/>
      <c r="W735" s="18"/>
      <c r="X735" s="22"/>
      <c r="Y735" s="20" t="s">
        <v>2480</v>
      </c>
      <c r="Z735" s="21" t="s">
        <v>3725</v>
      </c>
      <c r="AA735" s="22" t="str">
        <f t="shared" si="1"/>
        <v>M3-MyM-13a-I-2</v>
      </c>
      <c r="AB735" s="20" t="s">
        <v>45</v>
      </c>
      <c r="AC735" s="24"/>
      <c r="AD735" s="9" t="s">
        <v>46</v>
      </c>
      <c r="AE735" s="9" t="s">
        <v>47</v>
      </c>
    </row>
    <row r="736" ht="112.5" customHeight="1">
      <c r="A736" s="9" t="s">
        <v>3718</v>
      </c>
      <c r="B736" s="78" t="s">
        <v>3719</v>
      </c>
      <c r="C736" s="9" t="s">
        <v>33</v>
      </c>
      <c r="D736" s="10" t="s">
        <v>34</v>
      </c>
      <c r="E736" s="11"/>
      <c r="F736" s="23" t="s">
        <v>3726</v>
      </c>
      <c r="G736" s="23"/>
      <c r="H736" s="107"/>
      <c r="I736" s="57" t="s">
        <v>535</v>
      </c>
      <c r="J736" s="57" t="s">
        <v>307</v>
      </c>
      <c r="K736" s="106" t="s">
        <v>111</v>
      </c>
      <c r="L736" s="106" t="s">
        <v>111</v>
      </c>
      <c r="M736" s="57" t="s">
        <v>40</v>
      </c>
      <c r="N736" s="58" t="s">
        <v>3721</v>
      </c>
      <c r="O736" s="58" t="s">
        <v>3722</v>
      </c>
      <c r="P736" s="89"/>
      <c r="Q736" s="42"/>
      <c r="R736" s="89"/>
      <c r="S736" s="89"/>
      <c r="T736" s="89"/>
      <c r="U736" s="89"/>
      <c r="V736" s="18"/>
      <c r="W736" s="18"/>
      <c r="X736" s="22"/>
      <c r="Y736" s="20" t="s">
        <v>2480</v>
      </c>
      <c r="Z736" s="21" t="s">
        <v>3727</v>
      </c>
      <c r="AA736" s="22" t="str">
        <f t="shared" si="1"/>
        <v>M3-MyM-13a-I-3</v>
      </c>
      <c r="AB736" s="20" t="s">
        <v>45</v>
      </c>
      <c r="AC736" s="24"/>
      <c r="AD736" s="9" t="s">
        <v>46</v>
      </c>
      <c r="AE736" s="9" t="s">
        <v>47</v>
      </c>
    </row>
    <row r="737" ht="112.5" customHeight="1">
      <c r="A737" s="9" t="s">
        <v>3718</v>
      </c>
      <c r="B737" s="78" t="s">
        <v>3719</v>
      </c>
      <c r="C737" s="9" t="s">
        <v>48</v>
      </c>
      <c r="D737" s="10" t="s">
        <v>34</v>
      </c>
      <c r="E737" s="11"/>
      <c r="F737" s="23" t="s">
        <v>3728</v>
      </c>
      <c r="G737" s="23"/>
      <c r="H737" s="82"/>
      <c r="I737" s="57" t="s">
        <v>535</v>
      </c>
      <c r="J737" s="57" t="s">
        <v>154</v>
      </c>
      <c r="K737" s="69" t="s">
        <v>3729</v>
      </c>
      <c r="L737" s="23" t="s">
        <v>3730</v>
      </c>
      <c r="M737" s="57" t="s">
        <v>40</v>
      </c>
      <c r="N737" s="58" t="s">
        <v>3721</v>
      </c>
      <c r="O737" s="58" t="s">
        <v>3722</v>
      </c>
      <c r="P737" s="89"/>
      <c r="Q737" s="42"/>
      <c r="R737" s="89"/>
      <c r="S737" s="89"/>
      <c r="T737" s="89"/>
      <c r="U737" s="89"/>
      <c r="V737" s="18"/>
      <c r="W737" s="18"/>
      <c r="X737" s="22"/>
      <c r="Y737" s="20" t="s">
        <v>2480</v>
      </c>
      <c r="Z737" s="21" t="s">
        <v>3731</v>
      </c>
      <c r="AA737" s="22" t="str">
        <f t="shared" si="1"/>
        <v>M3-MyM-13a-E-1</v>
      </c>
      <c r="AB737" s="20" t="s">
        <v>45</v>
      </c>
      <c r="AC737" s="24"/>
      <c r="AD737" s="9" t="s">
        <v>46</v>
      </c>
      <c r="AE737" s="9" t="s">
        <v>47</v>
      </c>
    </row>
    <row r="738" ht="112.5" customHeight="1">
      <c r="A738" s="9" t="s">
        <v>3718</v>
      </c>
      <c r="B738" s="78" t="s">
        <v>3719</v>
      </c>
      <c r="C738" s="9" t="s">
        <v>48</v>
      </c>
      <c r="D738" s="10" t="s">
        <v>34</v>
      </c>
      <c r="E738" s="11"/>
      <c r="F738" s="23" t="s">
        <v>3732</v>
      </c>
      <c r="G738" s="23"/>
      <c r="H738" s="82"/>
      <c r="I738" s="57" t="s">
        <v>535</v>
      </c>
      <c r="J738" s="57" t="s">
        <v>154</v>
      </c>
      <c r="K738" s="69" t="s">
        <v>3729</v>
      </c>
      <c r="L738" s="23" t="s">
        <v>3733</v>
      </c>
      <c r="M738" s="57" t="s">
        <v>40</v>
      </c>
      <c r="N738" s="58" t="s">
        <v>3721</v>
      </c>
      <c r="O738" s="58" t="s">
        <v>3722</v>
      </c>
      <c r="P738" s="89"/>
      <c r="Q738" s="42"/>
      <c r="R738" s="89"/>
      <c r="S738" s="89"/>
      <c r="T738" s="89"/>
      <c r="U738" s="89"/>
      <c r="V738" s="18"/>
      <c r="W738" s="18"/>
      <c r="X738" s="22"/>
      <c r="Y738" s="20" t="s">
        <v>2480</v>
      </c>
      <c r="Z738" s="21" t="s">
        <v>3734</v>
      </c>
      <c r="AA738" s="22" t="str">
        <f t="shared" si="1"/>
        <v>M3-MyM-13a-E-2</v>
      </c>
      <c r="AB738" s="20" t="s">
        <v>45</v>
      </c>
      <c r="AC738" s="24"/>
      <c r="AD738" s="9" t="s">
        <v>46</v>
      </c>
      <c r="AE738" s="9" t="s">
        <v>47</v>
      </c>
    </row>
    <row r="739" ht="112.5" customHeight="1">
      <c r="A739" s="9" t="s">
        <v>3718</v>
      </c>
      <c r="B739" s="78" t="s">
        <v>3719</v>
      </c>
      <c r="C739" s="9" t="s">
        <v>48</v>
      </c>
      <c r="D739" s="10" t="s">
        <v>34</v>
      </c>
      <c r="E739" s="11"/>
      <c r="F739" s="23" t="s">
        <v>3735</v>
      </c>
      <c r="G739" s="23"/>
      <c r="H739" s="82"/>
      <c r="I739" s="57" t="s">
        <v>535</v>
      </c>
      <c r="J739" s="57" t="s">
        <v>154</v>
      </c>
      <c r="K739" s="69" t="s">
        <v>3729</v>
      </c>
      <c r="L739" s="23" t="s">
        <v>3733</v>
      </c>
      <c r="M739" s="57" t="s">
        <v>40</v>
      </c>
      <c r="N739" s="58" t="s">
        <v>3721</v>
      </c>
      <c r="O739" s="58" t="s">
        <v>3722</v>
      </c>
      <c r="P739" s="89"/>
      <c r="Q739" s="42"/>
      <c r="R739" s="89"/>
      <c r="S739" s="89"/>
      <c r="T739" s="89"/>
      <c r="U739" s="89"/>
      <c r="V739" s="18"/>
      <c r="W739" s="18"/>
      <c r="X739" s="22"/>
      <c r="Y739" s="20" t="s">
        <v>2480</v>
      </c>
      <c r="Z739" s="21" t="s">
        <v>3736</v>
      </c>
      <c r="AA739" s="22" t="str">
        <f t="shared" si="1"/>
        <v>M3-MyM-13a-E-3</v>
      </c>
      <c r="AB739" s="20" t="s">
        <v>45</v>
      </c>
      <c r="AC739" s="24"/>
      <c r="AD739" s="9" t="s">
        <v>46</v>
      </c>
      <c r="AE739" s="9" t="s">
        <v>47</v>
      </c>
    </row>
    <row r="740" ht="112.5" customHeight="1">
      <c r="A740" s="9" t="s">
        <v>3718</v>
      </c>
      <c r="B740" s="78" t="s">
        <v>3719</v>
      </c>
      <c r="C740" s="9" t="s">
        <v>48</v>
      </c>
      <c r="D740" s="10" t="s">
        <v>34</v>
      </c>
      <c r="E740" s="11"/>
      <c r="F740" s="23" t="s">
        <v>3737</v>
      </c>
      <c r="G740" s="23"/>
      <c r="H740" s="82"/>
      <c r="I740" s="57" t="s">
        <v>535</v>
      </c>
      <c r="J740" s="57" t="s">
        <v>154</v>
      </c>
      <c r="K740" s="69" t="s">
        <v>3729</v>
      </c>
      <c r="L740" s="23" t="s">
        <v>3738</v>
      </c>
      <c r="M740" s="57" t="s">
        <v>40</v>
      </c>
      <c r="N740" s="58" t="s">
        <v>3721</v>
      </c>
      <c r="O740" s="58" t="s">
        <v>3722</v>
      </c>
      <c r="P740" s="89"/>
      <c r="Q740" s="42"/>
      <c r="R740" s="89"/>
      <c r="S740" s="89"/>
      <c r="T740" s="89"/>
      <c r="U740" s="89"/>
      <c r="V740" s="18"/>
      <c r="W740" s="18"/>
      <c r="X740" s="22"/>
      <c r="Y740" s="20" t="s">
        <v>2480</v>
      </c>
      <c r="Z740" s="21" t="s">
        <v>3739</v>
      </c>
      <c r="AA740" s="22" t="str">
        <f t="shared" si="1"/>
        <v>M3-MyM-13a-E-4</v>
      </c>
      <c r="AB740" s="20" t="s">
        <v>45</v>
      </c>
      <c r="AC740" s="24"/>
      <c r="AD740" s="9" t="s">
        <v>46</v>
      </c>
      <c r="AE740" s="9" t="s">
        <v>47</v>
      </c>
    </row>
    <row r="741" ht="112.5" customHeight="1">
      <c r="A741" s="9" t="s">
        <v>3718</v>
      </c>
      <c r="B741" s="78" t="s">
        <v>3719</v>
      </c>
      <c r="C741" s="9" t="s">
        <v>48</v>
      </c>
      <c r="D741" s="10" t="s">
        <v>34</v>
      </c>
      <c r="E741" s="11"/>
      <c r="F741" s="23" t="s">
        <v>3740</v>
      </c>
      <c r="G741" s="23"/>
      <c r="H741" s="82"/>
      <c r="I741" s="57" t="s">
        <v>535</v>
      </c>
      <c r="J741" s="57" t="s">
        <v>154</v>
      </c>
      <c r="K741" s="69"/>
      <c r="L741" s="23" t="s">
        <v>3741</v>
      </c>
      <c r="M741" s="57" t="s">
        <v>40</v>
      </c>
      <c r="N741" s="58" t="s">
        <v>3721</v>
      </c>
      <c r="O741" s="58" t="s">
        <v>3722</v>
      </c>
      <c r="P741" s="89"/>
      <c r="Q741" s="42"/>
      <c r="R741" s="89"/>
      <c r="S741" s="89"/>
      <c r="T741" s="89"/>
      <c r="U741" s="89"/>
      <c r="V741" s="18"/>
      <c r="W741" s="18"/>
      <c r="X741" s="22"/>
      <c r="Y741" s="20" t="s">
        <v>2480</v>
      </c>
      <c r="Z741" s="21" t="s">
        <v>3742</v>
      </c>
      <c r="AA741" s="22" t="str">
        <f t="shared" si="1"/>
        <v>M3-MyM-13a-E-5</v>
      </c>
      <c r="AB741" s="20" t="s">
        <v>45</v>
      </c>
      <c r="AC741" s="24"/>
      <c r="AD741" s="9" t="s">
        <v>46</v>
      </c>
      <c r="AE741" s="9" t="s">
        <v>47</v>
      </c>
    </row>
    <row r="742" ht="112.5" customHeight="1">
      <c r="A742" s="9" t="s">
        <v>3718</v>
      </c>
      <c r="B742" s="78" t="s">
        <v>3719</v>
      </c>
      <c r="C742" s="9" t="s">
        <v>48</v>
      </c>
      <c r="D742" s="10" t="s">
        <v>34</v>
      </c>
      <c r="E742" s="11"/>
      <c r="F742" s="23" t="s">
        <v>3743</v>
      </c>
      <c r="G742" s="23"/>
      <c r="H742" s="82"/>
      <c r="I742" s="57" t="s">
        <v>535</v>
      </c>
      <c r="J742" s="57" t="s">
        <v>154</v>
      </c>
      <c r="K742" s="69"/>
      <c r="L742" s="23" t="s">
        <v>3744</v>
      </c>
      <c r="M742" s="57" t="s">
        <v>40</v>
      </c>
      <c r="N742" s="58" t="s">
        <v>3721</v>
      </c>
      <c r="O742" s="58" t="s">
        <v>3722</v>
      </c>
      <c r="P742" s="89"/>
      <c r="Q742" s="42"/>
      <c r="R742" s="89"/>
      <c r="S742" s="89"/>
      <c r="T742" s="89"/>
      <c r="U742" s="89"/>
      <c r="V742" s="18"/>
      <c r="W742" s="18"/>
      <c r="X742" s="22"/>
      <c r="Y742" s="20" t="s">
        <v>2480</v>
      </c>
      <c r="Z742" s="21" t="s">
        <v>3745</v>
      </c>
      <c r="AA742" s="22" t="str">
        <f t="shared" si="1"/>
        <v>M3-MyM-13a-E-6</v>
      </c>
      <c r="AB742" s="20" t="s">
        <v>45</v>
      </c>
      <c r="AC742" s="24"/>
      <c r="AD742" s="9" t="s">
        <v>46</v>
      </c>
      <c r="AE742" s="9" t="s">
        <v>47</v>
      </c>
    </row>
    <row r="743" ht="112.5" customHeight="1">
      <c r="A743" s="9" t="s">
        <v>3746</v>
      </c>
      <c r="B743" s="78" t="s">
        <v>3747</v>
      </c>
      <c r="C743" s="9" t="s">
        <v>33</v>
      </c>
      <c r="D743" s="10" t="s">
        <v>34</v>
      </c>
      <c r="E743" s="11"/>
      <c r="F743" s="23" t="s">
        <v>3748</v>
      </c>
      <c r="G743" s="23"/>
      <c r="H743" s="58"/>
      <c r="I743" s="57" t="s">
        <v>535</v>
      </c>
      <c r="J743" s="57" t="s">
        <v>307</v>
      </c>
      <c r="K743" s="35" t="s">
        <v>3749</v>
      </c>
      <c r="L743" s="35" t="s">
        <v>3750</v>
      </c>
      <c r="M743" s="57" t="s">
        <v>40</v>
      </c>
      <c r="N743" s="58" t="s">
        <v>3751</v>
      </c>
      <c r="O743" s="69" t="s">
        <v>3752</v>
      </c>
      <c r="P743" s="89"/>
      <c r="Q743" s="42"/>
      <c r="R743" s="89"/>
      <c r="S743" s="89"/>
      <c r="T743" s="89"/>
      <c r="U743" s="89"/>
      <c r="V743" s="18"/>
      <c r="W743" s="18"/>
      <c r="X743" s="22"/>
      <c r="Y743" s="20" t="s">
        <v>2480</v>
      </c>
      <c r="Z743" s="21" t="s">
        <v>3753</v>
      </c>
      <c r="AA743" s="22" t="str">
        <f t="shared" si="1"/>
        <v>M3-MyM-13b-I-1</v>
      </c>
      <c r="AB743" s="20" t="s">
        <v>45</v>
      </c>
      <c r="AC743" s="24"/>
      <c r="AD743" s="9" t="s">
        <v>46</v>
      </c>
      <c r="AE743" s="9" t="s">
        <v>47</v>
      </c>
    </row>
    <row r="744" ht="112.5" customHeight="1">
      <c r="A744" s="9" t="s">
        <v>3746</v>
      </c>
      <c r="B744" s="78" t="s">
        <v>3747</v>
      </c>
      <c r="C744" s="9" t="s">
        <v>33</v>
      </c>
      <c r="D744" s="10" t="s">
        <v>34</v>
      </c>
      <c r="E744" s="11"/>
      <c r="F744" s="23" t="s">
        <v>3754</v>
      </c>
      <c r="G744" s="23"/>
      <c r="H744" s="58"/>
      <c r="I744" s="57" t="s">
        <v>535</v>
      </c>
      <c r="J744" s="57" t="s">
        <v>307</v>
      </c>
      <c r="K744" s="35" t="s">
        <v>3755</v>
      </c>
      <c r="L744" s="35" t="s">
        <v>3756</v>
      </c>
      <c r="M744" s="57" t="s">
        <v>40</v>
      </c>
      <c r="N744" s="58" t="s">
        <v>3751</v>
      </c>
      <c r="O744" s="23" t="s">
        <v>3757</v>
      </c>
      <c r="P744" s="89"/>
      <c r="Q744" s="42"/>
      <c r="R744" s="89"/>
      <c r="S744" s="89"/>
      <c r="T744" s="89"/>
      <c r="U744" s="89"/>
      <c r="V744" s="18"/>
      <c r="W744" s="18"/>
      <c r="X744" s="22"/>
      <c r="Y744" s="20" t="s">
        <v>2480</v>
      </c>
      <c r="Z744" s="21" t="s">
        <v>3758</v>
      </c>
      <c r="AA744" s="22" t="str">
        <f t="shared" si="1"/>
        <v>M3-MyM-13b-I-2</v>
      </c>
      <c r="AB744" s="20" t="s">
        <v>45</v>
      </c>
      <c r="AC744" s="24"/>
      <c r="AD744" s="9" t="s">
        <v>46</v>
      </c>
      <c r="AE744" s="9" t="s">
        <v>47</v>
      </c>
    </row>
    <row r="745" ht="112.5" customHeight="1">
      <c r="A745" s="9" t="s">
        <v>3746</v>
      </c>
      <c r="B745" s="78" t="s">
        <v>3747</v>
      </c>
      <c r="C745" s="9" t="s">
        <v>48</v>
      </c>
      <c r="D745" s="10" t="s">
        <v>34</v>
      </c>
      <c r="E745" s="11"/>
      <c r="F745" s="23" t="s">
        <v>3759</v>
      </c>
      <c r="G745" s="23"/>
      <c r="H745" s="69"/>
      <c r="I745" s="42" t="s">
        <v>535</v>
      </c>
      <c r="J745" s="42" t="s">
        <v>90</v>
      </c>
      <c r="K745" s="23" t="s">
        <v>3749</v>
      </c>
      <c r="L745" s="69" t="s">
        <v>3760</v>
      </c>
      <c r="M745" s="57" t="s">
        <v>320</v>
      </c>
      <c r="N745" s="89"/>
      <c r="O745" s="89"/>
      <c r="P745" s="89"/>
      <c r="Q745" s="42"/>
      <c r="R745" s="35"/>
      <c r="S745" s="35" t="s">
        <v>3761</v>
      </c>
      <c r="T745" s="35" t="s">
        <v>3762</v>
      </c>
      <c r="U745" s="23" t="s">
        <v>3763</v>
      </c>
      <c r="V745" s="18"/>
      <c r="W745" s="18"/>
      <c r="X745" s="22"/>
      <c r="Y745" s="20" t="s">
        <v>2480</v>
      </c>
      <c r="Z745" s="21" t="s">
        <v>3764</v>
      </c>
      <c r="AA745" s="22" t="str">
        <f t="shared" si="1"/>
        <v>M3-MyM-13b-E-1</v>
      </c>
      <c r="AB745" s="20" t="s">
        <v>45</v>
      </c>
      <c r="AC745" s="24"/>
      <c r="AD745" s="9" t="s">
        <v>46</v>
      </c>
      <c r="AE745" s="9" t="s">
        <v>47</v>
      </c>
    </row>
    <row r="746" ht="112.5" customHeight="1">
      <c r="A746" s="9" t="s">
        <v>3746</v>
      </c>
      <c r="B746" s="78" t="s">
        <v>3747</v>
      </c>
      <c r="C746" s="9" t="s">
        <v>48</v>
      </c>
      <c r="D746" s="10" t="s">
        <v>34</v>
      </c>
      <c r="E746" s="11"/>
      <c r="F746" s="23" t="s">
        <v>3765</v>
      </c>
      <c r="G746" s="23"/>
      <c r="H746" s="69"/>
      <c r="I746" s="42" t="s">
        <v>535</v>
      </c>
      <c r="J746" s="42" t="s">
        <v>90</v>
      </c>
      <c r="K746" s="35" t="s">
        <v>3755</v>
      </c>
      <c r="L746" s="23" t="s">
        <v>3766</v>
      </c>
      <c r="M746" s="57" t="s">
        <v>320</v>
      </c>
      <c r="N746" s="89"/>
      <c r="O746" s="89"/>
      <c r="P746" s="89"/>
      <c r="Q746" s="42"/>
      <c r="R746" s="35"/>
      <c r="S746" s="35" t="s">
        <v>3767</v>
      </c>
      <c r="T746" s="35" t="s">
        <v>3762</v>
      </c>
      <c r="U746" s="23" t="s">
        <v>3763</v>
      </c>
      <c r="V746" s="18"/>
      <c r="W746" s="18"/>
      <c r="X746" s="22"/>
      <c r="Y746" s="20" t="s">
        <v>2480</v>
      </c>
      <c r="Z746" s="21" t="s">
        <v>3768</v>
      </c>
      <c r="AA746" s="22" t="str">
        <f t="shared" si="1"/>
        <v>M3-MyM-13b-E-2</v>
      </c>
      <c r="AB746" s="20" t="s">
        <v>45</v>
      </c>
      <c r="AC746" s="24"/>
      <c r="AD746" s="9" t="s">
        <v>46</v>
      </c>
      <c r="AE746" s="9" t="s">
        <v>47</v>
      </c>
    </row>
    <row r="747" ht="112.5" customHeight="1">
      <c r="A747" s="9" t="s">
        <v>3746</v>
      </c>
      <c r="B747" s="78" t="s">
        <v>3747</v>
      </c>
      <c r="C747" s="9" t="s">
        <v>66</v>
      </c>
      <c r="D747" s="10" t="s">
        <v>34</v>
      </c>
      <c r="E747" s="11"/>
      <c r="F747" s="23" t="s">
        <v>3769</v>
      </c>
      <c r="G747" s="23"/>
      <c r="H747" s="69"/>
      <c r="I747" s="42" t="s">
        <v>535</v>
      </c>
      <c r="J747" s="42" t="s">
        <v>90</v>
      </c>
      <c r="K747" s="69" t="s">
        <v>3770</v>
      </c>
      <c r="L747" s="69" t="s">
        <v>3771</v>
      </c>
      <c r="M747" s="57" t="s">
        <v>320</v>
      </c>
      <c r="N747" s="89"/>
      <c r="O747" s="89"/>
      <c r="P747" s="89"/>
      <c r="Q747" s="42"/>
      <c r="R747" s="23"/>
      <c r="S747" s="23" t="s">
        <v>3772</v>
      </c>
      <c r="T747" s="35" t="s">
        <v>3762</v>
      </c>
      <c r="U747" s="23" t="s">
        <v>3763</v>
      </c>
      <c r="V747" s="18"/>
      <c r="W747" s="18"/>
      <c r="X747" s="22"/>
      <c r="Y747" s="20" t="s">
        <v>2480</v>
      </c>
      <c r="Z747" s="21" t="s">
        <v>3773</v>
      </c>
      <c r="AA747" s="22" t="str">
        <f t="shared" si="1"/>
        <v>M3-MyM-13b-A-1</v>
      </c>
      <c r="AB747" s="20" t="s">
        <v>45</v>
      </c>
      <c r="AC747" s="24"/>
      <c r="AD747" s="9" t="s">
        <v>46</v>
      </c>
      <c r="AE747" s="9" t="s">
        <v>47</v>
      </c>
    </row>
    <row r="748" ht="112.5" customHeight="1">
      <c r="A748" s="9" t="s">
        <v>3746</v>
      </c>
      <c r="B748" s="78" t="s">
        <v>3747</v>
      </c>
      <c r="C748" s="9" t="s">
        <v>66</v>
      </c>
      <c r="D748" s="10" t="s">
        <v>34</v>
      </c>
      <c r="E748" s="11"/>
      <c r="F748" s="23" t="s">
        <v>3774</v>
      </c>
      <c r="G748" s="23"/>
      <c r="H748" s="69"/>
      <c r="I748" s="42" t="s">
        <v>535</v>
      </c>
      <c r="J748" s="42" t="s">
        <v>90</v>
      </c>
      <c r="K748" s="69" t="s">
        <v>3770</v>
      </c>
      <c r="L748" s="69" t="s">
        <v>3775</v>
      </c>
      <c r="M748" s="57" t="s">
        <v>320</v>
      </c>
      <c r="N748" s="89"/>
      <c r="O748" s="89"/>
      <c r="P748" s="89"/>
      <c r="Q748" s="42"/>
      <c r="R748" s="69"/>
      <c r="S748" s="69" t="s">
        <v>3776</v>
      </c>
      <c r="T748" s="35" t="s">
        <v>3762</v>
      </c>
      <c r="U748" s="23" t="s">
        <v>3763</v>
      </c>
      <c r="V748" s="18"/>
      <c r="W748" s="18"/>
      <c r="X748" s="22"/>
      <c r="Y748" s="20" t="s">
        <v>2480</v>
      </c>
      <c r="Z748" s="21" t="s">
        <v>3777</v>
      </c>
      <c r="AA748" s="22" t="str">
        <f t="shared" si="1"/>
        <v>M3-MyM-13b-A-2</v>
      </c>
      <c r="AB748" s="20" t="s">
        <v>45</v>
      </c>
      <c r="AC748" s="24"/>
      <c r="AD748" s="9" t="s">
        <v>46</v>
      </c>
      <c r="AE748" s="9" t="s">
        <v>47</v>
      </c>
    </row>
    <row r="749" ht="112.5" customHeight="1">
      <c r="A749" s="9" t="s">
        <v>3746</v>
      </c>
      <c r="B749" s="78" t="s">
        <v>3747</v>
      </c>
      <c r="C749" s="9" t="s">
        <v>66</v>
      </c>
      <c r="D749" s="10" t="s">
        <v>34</v>
      </c>
      <c r="E749" s="11"/>
      <c r="F749" s="23" t="s">
        <v>3778</v>
      </c>
      <c r="G749" s="23"/>
      <c r="H749" s="69"/>
      <c r="I749" s="42" t="s">
        <v>535</v>
      </c>
      <c r="J749" s="42" t="s">
        <v>90</v>
      </c>
      <c r="K749" s="69" t="s">
        <v>3770</v>
      </c>
      <c r="L749" s="69" t="s">
        <v>3779</v>
      </c>
      <c r="M749" s="57" t="s">
        <v>320</v>
      </c>
      <c r="N749" s="89"/>
      <c r="O749" s="89"/>
      <c r="P749" s="89"/>
      <c r="Q749" s="42"/>
      <c r="R749" s="23"/>
      <c r="S749" s="23" t="s">
        <v>3780</v>
      </c>
      <c r="T749" s="35" t="s">
        <v>3762</v>
      </c>
      <c r="U749" s="23" t="s">
        <v>3763</v>
      </c>
      <c r="V749" s="18"/>
      <c r="W749" s="18"/>
      <c r="X749" s="22"/>
      <c r="Y749" s="20" t="s">
        <v>2480</v>
      </c>
      <c r="Z749" s="21" t="s">
        <v>3781</v>
      </c>
      <c r="AA749" s="22" t="str">
        <f t="shared" si="1"/>
        <v>M3-MyM-13b-A-3</v>
      </c>
      <c r="AB749" s="20" t="s">
        <v>45</v>
      </c>
      <c r="AC749" s="24"/>
      <c r="AD749" s="9" t="s">
        <v>46</v>
      </c>
      <c r="AE749" s="9" t="s">
        <v>47</v>
      </c>
    </row>
    <row r="750" ht="112.5" customHeight="1">
      <c r="A750" s="9" t="s">
        <v>3782</v>
      </c>
      <c r="B750" s="78" t="s">
        <v>3783</v>
      </c>
      <c r="C750" s="9" t="s">
        <v>33</v>
      </c>
      <c r="D750" s="10" t="s">
        <v>34</v>
      </c>
      <c r="E750" s="11"/>
      <c r="F750" s="23" t="s">
        <v>3784</v>
      </c>
      <c r="G750" s="23"/>
      <c r="H750" s="63"/>
      <c r="I750" s="26" t="s">
        <v>535</v>
      </c>
      <c r="J750" s="26" t="s">
        <v>307</v>
      </c>
      <c r="K750" s="34" t="s">
        <v>3785</v>
      </c>
      <c r="L750" s="25" t="s">
        <v>3786</v>
      </c>
      <c r="M750" s="26" t="s">
        <v>40</v>
      </c>
      <c r="N750" s="34" t="s">
        <v>3751</v>
      </c>
      <c r="O750" s="35" t="s">
        <v>3787</v>
      </c>
      <c r="P750" s="58" t="s">
        <v>3788</v>
      </c>
      <c r="Q750" s="42"/>
      <c r="R750" s="89"/>
      <c r="S750" s="89"/>
      <c r="T750" s="89"/>
      <c r="U750" s="89"/>
      <c r="V750" s="18"/>
      <c r="W750" s="18"/>
      <c r="X750" s="22"/>
      <c r="Y750" s="20" t="s">
        <v>2480</v>
      </c>
      <c r="Z750" s="21" t="s">
        <v>3789</v>
      </c>
      <c r="AA750" s="22" t="str">
        <f t="shared" si="1"/>
        <v>M3-MyM-13c-I-1</v>
      </c>
      <c r="AB750" s="20" t="s">
        <v>45</v>
      </c>
      <c r="AC750" s="24"/>
      <c r="AD750" s="9" t="s">
        <v>46</v>
      </c>
      <c r="AE750" s="9" t="s">
        <v>47</v>
      </c>
    </row>
    <row r="751" ht="112.5" customHeight="1">
      <c r="A751" s="9" t="s">
        <v>3782</v>
      </c>
      <c r="B751" s="78" t="s">
        <v>3783</v>
      </c>
      <c r="C751" s="9" t="s">
        <v>33</v>
      </c>
      <c r="D751" s="10" t="s">
        <v>34</v>
      </c>
      <c r="E751" s="11"/>
      <c r="F751" s="23" t="s">
        <v>3790</v>
      </c>
      <c r="G751" s="23"/>
      <c r="H751" s="63"/>
      <c r="I751" s="26" t="s">
        <v>535</v>
      </c>
      <c r="J751" s="26" t="s">
        <v>307</v>
      </c>
      <c r="K751" s="25" t="s">
        <v>3118</v>
      </c>
      <c r="L751" s="25" t="s">
        <v>3791</v>
      </c>
      <c r="M751" s="26" t="s">
        <v>40</v>
      </c>
      <c r="N751" s="34" t="s">
        <v>3751</v>
      </c>
      <c r="O751" s="35" t="s">
        <v>3792</v>
      </c>
      <c r="P751" s="58" t="s">
        <v>3793</v>
      </c>
      <c r="Q751" s="22"/>
      <c r="R751" s="18"/>
      <c r="S751" s="18"/>
      <c r="T751" s="18"/>
      <c r="U751" s="18"/>
      <c r="V751" s="18"/>
      <c r="W751" s="18"/>
      <c r="X751" s="22"/>
      <c r="Y751" s="20" t="s">
        <v>2480</v>
      </c>
      <c r="Z751" s="21" t="s">
        <v>3794</v>
      </c>
      <c r="AA751" s="22" t="str">
        <f t="shared" si="1"/>
        <v>M3-MyM-13c-I-2</v>
      </c>
      <c r="AB751" s="20" t="s">
        <v>45</v>
      </c>
      <c r="AC751" s="24"/>
      <c r="AD751" s="9" t="s">
        <v>46</v>
      </c>
      <c r="AE751" s="9" t="s">
        <v>47</v>
      </c>
    </row>
    <row r="752" ht="112.5" customHeight="1">
      <c r="A752" s="9" t="s">
        <v>3782</v>
      </c>
      <c r="B752" s="78" t="s">
        <v>3783</v>
      </c>
      <c r="C752" s="9" t="s">
        <v>48</v>
      </c>
      <c r="D752" s="10" t="s">
        <v>34</v>
      </c>
      <c r="E752" s="11"/>
      <c r="F752" s="23" t="s">
        <v>3795</v>
      </c>
      <c r="G752" s="23"/>
      <c r="H752" s="38"/>
      <c r="I752" s="24" t="s">
        <v>535</v>
      </c>
      <c r="J752" s="24" t="s">
        <v>90</v>
      </c>
      <c r="K752" s="25" t="s">
        <v>3118</v>
      </c>
      <c r="L752" s="25" t="s">
        <v>3796</v>
      </c>
      <c r="M752" s="26" t="s">
        <v>40</v>
      </c>
      <c r="N752" s="34" t="s">
        <v>3751</v>
      </c>
      <c r="O752" s="35" t="s">
        <v>3797</v>
      </c>
      <c r="P752" s="58"/>
      <c r="Q752" s="22"/>
      <c r="R752" s="18"/>
      <c r="S752" s="18"/>
      <c r="T752" s="18"/>
      <c r="U752" s="18"/>
      <c r="V752" s="18"/>
      <c r="W752" s="18"/>
      <c r="X752" s="22"/>
      <c r="Y752" s="20" t="s">
        <v>2480</v>
      </c>
      <c r="Z752" s="21" t="s">
        <v>3798</v>
      </c>
      <c r="AA752" s="22" t="str">
        <f t="shared" si="1"/>
        <v>M3-MyM-13c-E-1</v>
      </c>
      <c r="AB752" s="20" t="s">
        <v>45</v>
      </c>
      <c r="AC752" s="24"/>
      <c r="AD752" s="9" t="s">
        <v>46</v>
      </c>
      <c r="AE752" s="9" t="s">
        <v>47</v>
      </c>
    </row>
    <row r="753" ht="112.5" customHeight="1">
      <c r="A753" s="9" t="s">
        <v>3782</v>
      </c>
      <c r="B753" s="78" t="s">
        <v>3783</v>
      </c>
      <c r="C753" s="9" t="s">
        <v>48</v>
      </c>
      <c r="D753" s="10" t="s">
        <v>34</v>
      </c>
      <c r="E753" s="11"/>
      <c r="F753" s="23" t="s">
        <v>3799</v>
      </c>
      <c r="G753" s="23"/>
      <c r="H753" s="38"/>
      <c r="I753" s="24" t="s">
        <v>535</v>
      </c>
      <c r="J753" s="24" t="s">
        <v>90</v>
      </c>
      <c r="K753" s="25" t="s">
        <v>3118</v>
      </c>
      <c r="L753" s="25" t="s">
        <v>3800</v>
      </c>
      <c r="M753" s="26" t="s">
        <v>40</v>
      </c>
      <c r="N753" s="34" t="s">
        <v>3751</v>
      </c>
      <c r="O753" s="35" t="s">
        <v>3801</v>
      </c>
      <c r="P753" s="58"/>
      <c r="Q753" s="22"/>
      <c r="R753" s="18"/>
      <c r="S753" s="18"/>
      <c r="T753" s="18"/>
      <c r="U753" s="18"/>
      <c r="V753" s="18"/>
      <c r="W753" s="18"/>
      <c r="X753" s="22"/>
      <c r="Y753" s="20" t="s">
        <v>2480</v>
      </c>
      <c r="Z753" s="21" t="s">
        <v>3802</v>
      </c>
      <c r="AA753" s="22" t="str">
        <f t="shared" si="1"/>
        <v>M3-MyM-13c-E-2</v>
      </c>
      <c r="AB753" s="20" t="s">
        <v>45</v>
      </c>
      <c r="AC753" s="24"/>
      <c r="AD753" s="9" t="s">
        <v>46</v>
      </c>
      <c r="AE753" s="9" t="s">
        <v>47</v>
      </c>
    </row>
    <row r="754" ht="112.5" customHeight="1">
      <c r="A754" s="9" t="s">
        <v>3782</v>
      </c>
      <c r="B754" s="78" t="s">
        <v>3783</v>
      </c>
      <c r="C754" s="9" t="s">
        <v>66</v>
      </c>
      <c r="D754" s="10" t="s">
        <v>34</v>
      </c>
      <c r="E754" s="11"/>
      <c r="F754" s="23" t="s">
        <v>3803</v>
      </c>
      <c r="G754" s="23"/>
      <c r="H754" s="38"/>
      <c r="I754" s="24" t="s">
        <v>535</v>
      </c>
      <c r="J754" s="24" t="s">
        <v>90</v>
      </c>
      <c r="K754" s="25" t="s">
        <v>3804</v>
      </c>
      <c r="L754" s="25" t="s">
        <v>3800</v>
      </c>
      <c r="M754" s="26" t="s">
        <v>40</v>
      </c>
      <c r="N754" s="58" t="s">
        <v>3751</v>
      </c>
      <c r="O754" s="35" t="s">
        <v>3801</v>
      </c>
      <c r="P754" s="18"/>
      <c r="Q754" s="22"/>
      <c r="R754" s="8"/>
      <c r="S754" s="8"/>
      <c r="T754" s="8"/>
      <c r="U754" s="8"/>
      <c r="V754" s="8"/>
      <c r="W754" s="18"/>
      <c r="X754" s="22"/>
      <c r="Y754" s="20" t="s">
        <v>2480</v>
      </c>
      <c r="Z754" s="21" t="s">
        <v>3805</v>
      </c>
      <c r="AA754" s="22" t="str">
        <f t="shared" si="1"/>
        <v>M3-MyM-13c-A-1</v>
      </c>
      <c r="AB754" s="20" t="s">
        <v>45</v>
      </c>
      <c r="AC754" s="24"/>
      <c r="AD754" s="9" t="s">
        <v>46</v>
      </c>
      <c r="AE754" s="9" t="s">
        <v>47</v>
      </c>
    </row>
    <row r="755" ht="112.5" customHeight="1">
      <c r="A755" s="9" t="s">
        <v>3782</v>
      </c>
      <c r="B755" s="78" t="s">
        <v>3783</v>
      </c>
      <c r="C755" s="9" t="s">
        <v>66</v>
      </c>
      <c r="D755" s="10" t="s">
        <v>34</v>
      </c>
      <c r="E755" s="11"/>
      <c r="F755" s="23" t="s">
        <v>3806</v>
      </c>
      <c r="G755" s="23"/>
      <c r="H755" s="38"/>
      <c r="I755" s="24" t="s">
        <v>535</v>
      </c>
      <c r="J755" s="24" t="s">
        <v>90</v>
      </c>
      <c r="K755" s="25" t="s">
        <v>3807</v>
      </c>
      <c r="L755" s="23" t="s">
        <v>3808</v>
      </c>
      <c r="M755" s="26" t="s">
        <v>40</v>
      </c>
      <c r="N755" s="58" t="s">
        <v>3751</v>
      </c>
      <c r="O755" s="35" t="s">
        <v>3809</v>
      </c>
      <c r="P755" s="18"/>
      <c r="Q755" s="22"/>
      <c r="R755" s="8"/>
      <c r="S755" s="8"/>
      <c r="T755" s="8"/>
      <c r="U755" s="8"/>
      <c r="V755" s="8"/>
      <c r="W755" s="18"/>
      <c r="X755" s="22"/>
      <c r="Y755" s="20" t="s">
        <v>2480</v>
      </c>
      <c r="Z755" s="21" t="s">
        <v>3810</v>
      </c>
      <c r="AA755" s="22" t="str">
        <f t="shared" si="1"/>
        <v>M3-MyM-13c-A-2</v>
      </c>
      <c r="AB755" s="20" t="s">
        <v>45</v>
      </c>
      <c r="AC755" s="24"/>
      <c r="AD755" s="9" t="s">
        <v>46</v>
      </c>
      <c r="AE755" s="9" t="s">
        <v>47</v>
      </c>
    </row>
    <row r="756" ht="112.5" customHeight="1">
      <c r="A756" s="9" t="s">
        <v>3782</v>
      </c>
      <c r="B756" s="78" t="s">
        <v>3783</v>
      </c>
      <c r="C756" s="9" t="s">
        <v>66</v>
      </c>
      <c r="D756" s="10" t="s">
        <v>34</v>
      </c>
      <c r="E756" s="11"/>
      <c r="F756" s="23" t="s">
        <v>3811</v>
      </c>
      <c r="G756" s="23"/>
      <c r="H756" s="38"/>
      <c r="I756" s="24" t="s">
        <v>535</v>
      </c>
      <c r="J756" s="24" t="s">
        <v>90</v>
      </c>
      <c r="K756" s="25" t="s">
        <v>3812</v>
      </c>
      <c r="L756" s="25" t="s">
        <v>3800</v>
      </c>
      <c r="M756" s="26" t="s">
        <v>40</v>
      </c>
      <c r="N756" s="58" t="s">
        <v>3751</v>
      </c>
      <c r="O756" s="35" t="s">
        <v>3813</v>
      </c>
      <c r="P756" s="18"/>
      <c r="Q756" s="22"/>
      <c r="R756" s="8"/>
      <c r="S756" s="8"/>
      <c r="T756" s="8"/>
      <c r="U756" s="8"/>
      <c r="V756" s="8"/>
      <c r="W756" s="18"/>
      <c r="X756" s="22"/>
      <c r="Y756" s="20" t="s">
        <v>2480</v>
      </c>
      <c r="Z756" s="21" t="s">
        <v>3814</v>
      </c>
      <c r="AA756" s="22" t="str">
        <f t="shared" si="1"/>
        <v>M3-MyM-13c-A-3</v>
      </c>
      <c r="AB756" s="20" t="s">
        <v>45</v>
      </c>
      <c r="AC756" s="24"/>
      <c r="AD756" s="9" t="s">
        <v>46</v>
      </c>
      <c r="AE756" s="9" t="s">
        <v>47</v>
      </c>
    </row>
    <row r="757" ht="112.5" customHeight="1">
      <c r="A757" s="9" t="s">
        <v>3815</v>
      </c>
      <c r="B757" s="78" t="s">
        <v>3816</v>
      </c>
      <c r="C757" s="9" t="s">
        <v>33</v>
      </c>
      <c r="D757" s="10" t="s">
        <v>34</v>
      </c>
      <c r="E757" s="11"/>
      <c r="F757" s="13" t="s">
        <v>3817</v>
      </c>
      <c r="G757" s="13"/>
      <c r="H757" s="8"/>
      <c r="I757" s="20" t="s">
        <v>535</v>
      </c>
      <c r="J757" s="20" t="s">
        <v>307</v>
      </c>
      <c r="K757" s="13" t="s">
        <v>3818</v>
      </c>
      <c r="L757" s="13" t="s">
        <v>3819</v>
      </c>
      <c r="M757" s="20" t="s">
        <v>320</v>
      </c>
      <c r="N757" s="8"/>
      <c r="O757" s="8"/>
      <c r="P757" s="18"/>
      <c r="Q757" s="22"/>
      <c r="R757" s="23"/>
      <c r="S757" s="23" t="s">
        <v>3820</v>
      </c>
      <c r="T757" s="23" t="s">
        <v>3821</v>
      </c>
      <c r="U757" s="23" t="s">
        <v>3822</v>
      </c>
      <c r="V757" s="18"/>
      <c r="W757" s="18"/>
      <c r="X757" s="22"/>
      <c r="Y757" s="20" t="s">
        <v>2480</v>
      </c>
      <c r="Z757" s="21" t="s">
        <v>3823</v>
      </c>
      <c r="AA757" s="22" t="str">
        <f t="shared" si="1"/>
        <v>M3-MyM-13d-I-1</v>
      </c>
      <c r="AB757" s="20" t="s">
        <v>45</v>
      </c>
      <c r="AC757" s="24"/>
      <c r="AD757" s="9" t="s">
        <v>46</v>
      </c>
      <c r="AE757" s="9" t="s">
        <v>47</v>
      </c>
    </row>
    <row r="758" ht="112.5" customHeight="1">
      <c r="A758" s="9" t="s">
        <v>3815</v>
      </c>
      <c r="B758" s="78" t="s">
        <v>3816</v>
      </c>
      <c r="C758" s="9" t="s">
        <v>33</v>
      </c>
      <c r="D758" s="10" t="s">
        <v>34</v>
      </c>
      <c r="E758" s="11"/>
      <c r="F758" s="13" t="s">
        <v>3824</v>
      </c>
      <c r="G758" s="13"/>
      <c r="H758" s="8"/>
      <c r="I758" s="20" t="s">
        <v>535</v>
      </c>
      <c r="J758" s="20" t="s">
        <v>307</v>
      </c>
      <c r="K758" s="13" t="s">
        <v>3825</v>
      </c>
      <c r="L758" s="13" t="s">
        <v>3826</v>
      </c>
      <c r="M758" s="20" t="s">
        <v>320</v>
      </c>
      <c r="N758" s="8"/>
      <c r="O758" s="8"/>
      <c r="P758" s="18"/>
      <c r="Q758" s="22"/>
      <c r="R758" s="23"/>
      <c r="S758" s="23" t="s">
        <v>3827</v>
      </c>
      <c r="T758" s="23" t="s">
        <v>3828</v>
      </c>
      <c r="U758" s="23" t="s">
        <v>3829</v>
      </c>
      <c r="V758" s="18"/>
      <c r="W758" s="18"/>
      <c r="X758" s="22"/>
      <c r="Y758" s="20" t="s">
        <v>2480</v>
      </c>
      <c r="Z758" s="21" t="s">
        <v>3830</v>
      </c>
      <c r="AA758" s="22" t="str">
        <f t="shared" si="1"/>
        <v>M3-MyM-13d-I-2</v>
      </c>
      <c r="AB758" s="20" t="s">
        <v>45</v>
      </c>
      <c r="AC758" s="24"/>
      <c r="AD758" s="9" t="s">
        <v>46</v>
      </c>
      <c r="AE758" s="9" t="s">
        <v>47</v>
      </c>
    </row>
    <row r="759" ht="112.5" customHeight="1">
      <c r="A759" s="9" t="s">
        <v>3815</v>
      </c>
      <c r="B759" s="78" t="s">
        <v>3816</v>
      </c>
      <c r="C759" s="9" t="s">
        <v>48</v>
      </c>
      <c r="D759" s="10" t="s">
        <v>34</v>
      </c>
      <c r="E759" s="11"/>
      <c r="F759" s="13" t="s">
        <v>3831</v>
      </c>
      <c r="G759" s="13"/>
      <c r="H759" s="8"/>
      <c r="I759" s="20" t="s">
        <v>535</v>
      </c>
      <c r="J759" s="20" t="s">
        <v>90</v>
      </c>
      <c r="K759" s="13" t="s">
        <v>3832</v>
      </c>
      <c r="L759" s="13" t="s">
        <v>3833</v>
      </c>
      <c r="M759" s="20" t="s">
        <v>320</v>
      </c>
      <c r="N759" s="8"/>
      <c r="O759" s="8"/>
      <c r="P759" s="18"/>
      <c r="Q759" s="22"/>
      <c r="R759" s="23"/>
      <c r="S759" s="23" t="s">
        <v>3834</v>
      </c>
      <c r="T759" s="23" t="s">
        <v>3835</v>
      </c>
      <c r="U759" s="23" t="s">
        <v>3836</v>
      </c>
      <c r="V759" s="18"/>
      <c r="W759" s="18"/>
      <c r="X759" s="22"/>
      <c r="Y759" s="20" t="s">
        <v>2480</v>
      </c>
      <c r="Z759" s="21" t="s">
        <v>3837</v>
      </c>
      <c r="AA759" s="22" t="str">
        <f t="shared" si="1"/>
        <v>M3-MyM-13d-E-1</v>
      </c>
      <c r="AB759" s="20" t="s">
        <v>45</v>
      </c>
      <c r="AC759" s="24"/>
      <c r="AD759" s="9" t="s">
        <v>46</v>
      </c>
      <c r="AE759" s="9" t="s">
        <v>47</v>
      </c>
    </row>
    <row r="760" ht="112.5" customHeight="1">
      <c r="A760" s="9" t="s">
        <v>3815</v>
      </c>
      <c r="B760" s="78" t="s">
        <v>3816</v>
      </c>
      <c r="C760" s="9" t="s">
        <v>48</v>
      </c>
      <c r="D760" s="10" t="s">
        <v>34</v>
      </c>
      <c r="E760" s="11"/>
      <c r="F760" s="13" t="s">
        <v>3838</v>
      </c>
      <c r="G760" s="13"/>
      <c r="H760" s="8"/>
      <c r="I760" s="20" t="s">
        <v>535</v>
      </c>
      <c r="J760" s="20" t="s">
        <v>90</v>
      </c>
      <c r="K760" s="13" t="s">
        <v>3832</v>
      </c>
      <c r="L760" s="13" t="s">
        <v>3839</v>
      </c>
      <c r="M760" s="20" t="s">
        <v>320</v>
      </c>
      <c r="N760" s="18"/>
      <c r="O760" s="18"/>
      <c r="P760" s="18"/>
      <c r="Q760" s="22"/>
      <c r="R760" s="23"/>
      <c r="S760" s="23" t="s">
        <v>3840</v>
      </c>
      <c r="T760" s="23" t="s">
        <v>3841</v>
      </c>
      <c r="U760" s="23" t="s">
        <v>3842</v>
      </c>
      <c r="V760" s="18"/>
      <c r="W760" s="18"/>
      <c r="X760" s="22"/>
      <c r="Y760" s="20" t="s">
        <v>2480</v>
      </c>
      <c r="Z760" s="21" t="s">
        <v>3843</v>
      </c>
      <c r="AA760" s="22" t="str">
        <f t="shared" si="1"/>
        <v>M3-MyM-13d-E-2</v>
      </c>
      <c r="AB760" s="20" t="s">
        <v>45</v>
      </c>
      <c r="AC760" s="24"/>
      <c r="AD760" s="9" t="s">
        <v>46</v>
      </c>
      <c r="AE760" s="9" t="s">
        <v>47</v>
      </c>
    </row>
    <row r="761" ht="112.5" customHeight="1">
      <c r="A761" s="9" t="s">
        <v>3815</v>
      </c>
      <c r="B761" s="78" t="s">
        <v>3816</v>
      </c>
      <c r="C761" s="9" t="s">
        <v>66</v>
      </c>
      <c r="D761" s="10" t="s">
        <v>34</v>
      </c>
      <c r="E761" s="11"/>
      <c r="F761" s="8" t="s">
        <v>3844</v>
      </c>
      <c r="G761" s="8"/>
      <c r="H761" s="8"/>
      <c r="I761" s="20" t="s">
        <v>535</v>
      </c>
      <c r="J761" s="20" t="s">
        <v>90</v>
      </c>
      <c r="K761" s="13" t="s">
        <v>3832</v>
      </c>
      <c r="L761" s="13" t="s">
        <v>3845</v>
      </c>
      <c r="M761" s="20" t="s">
        <v>320</v>
      </c>
      <c r="N761" s="18"/>
      <c r="O761" s="18"/>
      <c r="P761" s="18"/>
      <c r="Q761" s="22"/>
      <c r="R761" s="23"/>
      <c r="S761" s="23" t="s">
        <v>3846</v>
      </c>
      <c r="T761" s="23" t="s">
        <v>3847</v>
      </c>
      <c r="U761" s="23" t="s">
        <v>3848</v>
      </c>
      <c r="V761" s="18"/>
      <c r="W761" s="18"/>
      <c r="X761" s="22"/>
      <c r="Y761" s="20" t="s">
        <v>2480</v>
      </c>
      <c r="Z761" s="21" t="s">
        <v>3849</v>
      </c>
      <c r="AA761" s="22" t="str">
        <f t="shared" si="1"/>
        <v>M3-MyM-13d-A-1</v>
      </c>
      <c r="AB761" s="20" t="s">
        <v>45</v>
      </c>
      <c r="AC761" s="24"/>
      <c r="AD761" s="9" t="s">
        <v>46</v>
      </c>
      <c r="AE761" s="9" t="s">
        <v>47</v>
      </c>
    </row>
    <row r="762" ht="112.5" customHeight="1">
      <c r="A762" s="9" t="s">
        <v>3815</v>
      </c>
      <c r="B762" s="78" t="s">
        <v>3816</v>
      </c>
      <c r="C762" s="9" t="s">
        <v>66</v>
      </c>
      <c r="D762" s="10" t="s">
        <v>34</v>
      </c>
      <c r="E762" s="11"/>
      <c r="F762" s="8" t="s">
        <v>3850</v>
      </c>
      <c r="G762" s="8"/>
      <c r="H762" s="8"/>
      <c r="I762" s="20" t="s">
        <v>535</v>
      </c>
      <c r="J762" s="20" t="s">
        <v>90</v>
      </c>
      <c r="K762" s="13" t="s">
        <v>3832</v>
      </c>
      <c r="L762" s="13" t="s">
        <v>3851</v>
      </c>
      <c r="M762" s="20" t="s">
        <v>320</v>
      </c>
      <c r="N762" s="18"/>
      <c r="O762" s="18"/>
      <c r="P762" s="18"/>
      <c r="Q762" s="22"/>
      <c r="R762" s="23"/>
      <c r="S762" s="23" t="s">
        <v>3852</v>
      </c>
      <c r="T762" s="23" t="s">
        <v>3853</v>
      </c>
      <c r="U762" s="23" t="s">
        <v>3854</v>
      </c>
      <c r="V762" s="18"/>
      <c r="W762" s="18"/>
      <c r="X762" s="22"/>
      <c r="Y762" s="20" t="s">
        <v>2480</v>
      </c>
      <c r="Z762" s="21" t="s">
        <v>3855</v>
      </c>
      <c r="AA762" s="22" t="str">
        <f t="shared" si="1"/>
        <v>M3-MyM-13d-A-2</v>
      </c>
      <c r="AB762" s="20" t="s">
        <v>45</v>
      </c>
      <c r="AC762" s="24"/>
      <c r="AD762" s="9" t="s">
        <v>46</v>
      </c>
      <c r="AE762" s="9" t="s">
        <v>47</v>
      </c>
    </row>
    <row r="763" ht="112.5" customHeight="1">
      <c r="A763" s="9" t="s">
        <v>3815</v>
      </c>
      <c r="B763" s="78" t="s">
        <v>3816</v>
      </c>
      <c r="C763" s="9" t="s">
        <v>66</v>
      </c>
      <c r="D763" s="10" t="s">
        <v>34</v>
      </c>
      <c r="E763" s="11"/>
      <c r="F763" s="8" t="s">
        <v>3856</v>
      </c>
      <c r="G763" s="8"/>
      <c r="H763" s="8"/>
      <c r="I763" s="20" t="s">
        <v>535</v>
      </c>
      <c r="J763" s="20" t="s">
        <v>90</v>
      </c>
      <c r="K763" s="13" t="s">
        <v>3832</v>
      </c>
      <c r="L763" s="13" t="s">
        <v>3833</v>
      </c>
      <c r="M763" s="20" t="s">
        <v>320</v>
      </c>
      <c r="N763" s="18"/>
      <c r="O763" s="18"/>
      <c r="P763" s="18"/>
      <c r="Q763" s="22"/>
      <c r="R763" s="23"/>
      <c r="S763" s="23" t="s">
        <v>3834</v>
      </c>
      <c r="T763" s="23" t="s">
        <v>3835</v>
      </c>
      <c r="U763" s="23" t="s">
        <v>3836</v>
      </c>
      <c r="V763" s="18"/>
      <c r="W763" s="18"/>
      <c r="X763" s="22"/>
      <c r="Y763" s="20" t="s">
        <v>2480</v>
      </c>
      <c r="Z763" s="21" t="s">
        <v>3857</v>
      </c>
      <c r="AA763" s="22" t="str">
        <f t="shared" si="1"/>
        <v>M3-MyM-13d-A-3</v>
      </c>
      <c r="AB763" s="20" t="s">
        <v>45</v>
      </c>
      <c r="AC763" s="24"/>
      <c r="AD763" s="9" t="s">
        <v>46</v>
      </c>
      <c r="AE763" s="9" t="s">
        <v>47</v>
      </c>
    </row>
    <row r="764" ht="112.5" customHeight="1">
      <c r="A764" s="9" t="s">
        <v>3858</v>
      </c>
      <c r="B764" s="78" t="s">
        <v>3859</v>
      </c>
      <c r="C764" s="9" t="s">
        <v>33</v>
      </c>
      <c r="D764" s="10" t="s">
        <v>34</v>
      </c>
      <c r="E764" s="11"/>
      <c r="F764" s="25" t="s">
        <v>3860</v>
      </c>
      <c r="G764" s="25"/>
      <c r="H764" s="34"/>
      <c r="I764" s="34"/>
      <c r="J764" s="26" t="s">
        <v>3489</v>
      </c>
      <c r="K764" s="34" t="s">
        <v>3861</v>
      </c>
      <c r="L764" s="25"/>
      <c r="M764" s="24" t="s">
        <v>40</v>
      </c>
      <c r="N764" s="23" t="s">
        <v>3862</v>
      </c>
      <c r="O764" s="23" t="s">
        <v>3863</v>
      </c>
      <c r="P764" s="18"/>
      <c r="Q764" s="20" t="s">
        <v>535</v>
      </c>
      <c r="R764" s="18"/>
      <c r="S764" s="18"/>
      <c r="T764" s="18"/>
      <c r="U764" s="18"/>
      <c r="V764" s="18"/>
      <c r="W764" s="18"/>
      <c r="X764" s="22"/>
      <c r="Y764" s="20" t="s">
        <v>2480</v>
      </c>
      <c r="Z764" s="21" t="s">
        <v>3864</v>
      </c>
      <c r="AA764" s="22" t="str">
        <f t="shared" si="1"/>
        <v>M3-MyM-14a-I-1</v>
      </c>
      <c r="AB764" s="20" t="s">
        <v>45</v>
      </c>
      <c r="AC764" s="24"/>
      <c r="AD764" s="9" t="s">
        <v>46</v>
      </c>
      <c r="AE764" s="9" t="s">
        <v>47</v>
      </c>
    </row>
    <row r="765" ht="112.5" customHeight="1">
      <c r="A765" s="9" t="s">
        <v>3858</v>
      </c>
      <c r="B765" s="78" t="s">
        <v>3859</v>
      </c>
      <c r="C765" s="9" t="s">
        <v>33</v>
      </c>
      <c r="D765" s="10" t="s">
        <v>34</v>
      </c>
      <c r="E765" s="11"/>
      <c r="F765" s="25" t="s">
        <v>3865</v>
      </c>
      <c r="G765" s="25"/>
      <c r="H765" s="34"/>
      <c r="I765" s="34"/>
      <c r="J765" s="26" t="s">
        <v>3489</v>
      </c>
      <c r="K765" s="34" t="s">
        <v>3866</v>
      </c>
      <c r="L765" s="25"/>
      <c r="M765" s="24" t="s">
        <v>40</v>
      </c>
      <c r="N765" s="23" t="s">
        <v>3867</v>
      </c>
      <c r="O765" s="23" t="s">
        <v>3868</v>
      </c>
      <c r="P765" s="18"/>
      <c r="Q765" s="20" t="s">
        <v>535</v>
      </c>
      <c r="R765" s="18"/>
      <c r="S765" s="18"/>
      <c r="T765" s="18"/>
      <c r="U765" s="18"/>
      <c r="V765" s="18"/>
      <c r="W765" s="18"/>
      <c r="X765" s="22"/>
      <c r="Y765" s="20" t="s">
        <v>2480</v>
      </c>
      <c r="Z765" s="21" t="s">
        <v>3869</v>
      </c>
      <c r="AA765" s="22" t="str">
        <f t="shared" si="1"/>
        <v>M3-MyM-14a-I-2</v>
      </c>
      <c r="AB765" s="20" t="s">
        <v>45</v>
      </c>
      <c r="AC765" s="24"/>
      <c r="AD765" s="9" t="s">
        <v>46</v>
      </c>
      <c r="AE765" s="9" t="s">
        <v>47</v>
      </c>
    </row>
    <row r="766" ht="112.5" customHeight="1">
      <c r="A766" s="9" t="s">
        <v>3858</v>
      </c>
      <c r="B766" s="78" t="s">
        <v>3859</v>
      </c>
      <c r="C766" s="9" t="s">
        <v>33</v>
      </c>
      <c r="D766" s="10" t="s">
        <v>34</v>
      </c>
      <c r="E766" s="11"/>
      <c r="F766" s="25" t="s">
        <v>3870</v>
      </c>
      <c r="G766" s="25"/>
      <c r="H766" s="25"/>
      <c r="I766" s="25"/>
      <c r="J766" s="24" t="s">
        <v>3489</v>
      </c>
      <c r="K766" s="25"/>
      <c r="L766" s="25" t="s">
        <v>3871</v>
      </c>
      <c r="M766" s="24" t="s">
        <v>40</v>
      </c>
      <c r="N766" s="25" t="s">
        <v>3872</v>
      </c>
      <c r="O766" s="23" t="s">
        <v>3873</v>
      </c>
      <c r="P766" s="18"/>
      <c r="Q766" s="22"/>
      <c r="R766" s="18"/>
      <c r="S766" s="18"/>
      <c r="T766" s="18"/>
      <c r="U766" s="18"/>
      <c r="V766" s="18"/>
      <c r="W766" s="18"/>
      <c r="X766" s="22"/>
      <c r="Y766" s="20" t="s">
        <v>2480</v>
      </c>
      <c r="Z766" s="21" t="s">
        <v>3874</v>
      </c>
      <c r="AA766" s="22" t="str">
        <f t="shared" si="1"/>
        <v>M3-MyM-14a-I-3</v>
      </c>
      <c r="AB766" s="20" t="s">
        <v>45</v>
      </c>
      <c r="AC766" s="24"/>
      <c r="AD766" s="9" t="s">
        <v>46</v>
      </c>
      <c r="AE766" s="9" t="s">
        <v>47</v>
      </c>
    </row>
    <row r="767" ht="112.5" customHeight="1">
      <c r="A767" s="9" t="s">
        <v>3858</v>
      </c>
      <c r="B767" s="78" t="s">
        <v>3859</v>
      </c>
      <c r="C767" s="9" t="s">
        <v>48</v>
      </c>
      <c r="D767" s="10" t="s">
        <v>34</v>
      </c>
      <c r="E767" s="11"/>
      <c r="F767" s="23" t="s">
        <v>3875</v>
      </c>
      <c r="G767" s="23"/>
      <c r="H767" s="25" t="s">
        <v>3876</v>
      </c>
      <c r="I767" s="25"/>
      <c r="J767" s="24" t="s">
        <v>90</v>
      </c>
      <c r="K767" s="25" t="s">
        <v>3877</v>
      </c>
      <c r="L767" s="25" t="s">
        <v>3878</v>
      </c>
      <c r="M767" s="24" t="s">
        <v>40</v>
      </c>
      <c r="N767" s="23" t="s">
        <v>3879</v>
      </c>
      <c r="O767" s="23" t="s">
        <v>3880</v>
      </c>
      <c r="P767" s="23" t="s">
        <v>3881</v>
      </c>
      <c r="Q767" s="69" t="s">
        <v>535</v>
      </c>
      <c r="R767" s="18"/>
      <c r="S767" s="18"/>
      <c r="T767" s="18"/>
      <c r="U767" s="18"/>
      <c r="V767" s="18"/>
      <c r="W767" s="18"/>
      <c r="X767" s="22"/>
      <c r="Y767" s="20" t="s">
        <v>2480</v>
      </c>
      <c r="Z767" s="21" t="s">
        <v>3882</v>
      </c>
      <c r="AA767" s="22" t="str">
        <f t="shared" si="1"/>
        <v>M3-MyM-14a-E-1</v>
      </c>
      <c r="AB767" s="20" t="s">
        <v>45</v>
      </c>
      <c r="AC767" s="24"/>
      <c r="AD767" s="9" t="s">
        <v>46</v>
      </c>
      <c r="AE767" s="9" t="s">
        <v>47</v>
      </c>
    </row>
    <row r="768" ht="112.5" customHeight="1">
      <c r="A768" s="9" t="s">
        <v>3858</v>
      </c>
      <c r="B768" s="78" t="s">
        <v>3859</v>
      </c>
      <c r="C768" s="9" t="s">
        <v>48</v>
      </c>
      <c r="D768" s="10" t="s">
        <v>34</v>
      </c>
      <c r="E768" s="11"/>
      <c r="F768" s="23" t="s">
        <v>3883</v>
      </c>
      <c r="G768" s="23"/>
      <c r="H768" s="25"/>
      <c r="I768" s="25"/>
      <c r="J768" s="24" t="s">
        <v>90</v>
      </c>
      <c r="K768" s="25" t="s">
        <v>3884</v>
      </c>
      <c r="L768" s="25" t="s">
        <v>3885</v>
      </c>
      <c r="M768" s="24" t="s">
        <v>40</v>
      </c>
      <c r="N768" s="23" t="s">
        <v>3886</v>
      </c>
      <c r="O768" s="23" t="s">
        <v>3887</v>
      </c>
      <c r="P768" s="69" t="s">
        <v>3888</v>
      </c>
      <c r="Q768" s="22"/>
      <c r="R768" s="18"/>
      <c r="S768" s="18"/>
      <c r="T768" s="18"/>
      <c r="U768" s="18"/>
      <c r="V768" s="18"/>
      <c r="W768" s="18"/>
      <c r="X768" s="22"/>
      <c r="Y768" s="20" t="s">
        <v>2480</v>
      </c>
      <c r="Z768" s="21" t="s">
        <v>3889</v>
      </c>
      <c r="AA768" s="22" t="str">
        <f t="shared" si="1"/>
        <v>M3-MyM-14a-E-2</v>
      </c>
      <c r="AB768" s="20" t="s">
        <v>45</v>
      </c>
      <c r="AC768" s="24"/>
      <c r="AD768" s="9" t="s">
        <v>46</v>
      </c>
      <c r="AE768" s="9" t="s">
        <v>47</v>
      </c>
    </row>
    <row r="769" ht="112.5" customHeight="1">
      <c r="A769" s="9" t="s">
        <v>3858</v>
      </c>
      <c r="B769" s="78" t="s">
        <v>3859</v>
      </c>
      <c r="C769" s="9" t="s">
        <v>48</v>
      </c>
      <c r="D769" s="10" t="s">
        <v>34</v>
      </c>
      <c r="E769" s="11"/>
      <c r="F769" s="23" t="s">
        <v>3890</v>
      </c>
      <c r="G769" s="23"/>
      <c r="H769" s="69"/>
      <c r="I769" s="69"/>
      <c r="J769" s="42" t="s">
        <v>90</v>
      </c>
      <c r="K769" s="69" t="s">
        <v>3891</v>
      </c>
      <c r="L769" s="69" t="s">
        <v>3892</v>
      </c>
      <c r="M769" s="42" t="s">
        <v>40</v>
      </c>
      <c r="N769" s="23" t="s">
        <v>3893</v>
      </c>
      <c r="O769" s="23" t="s">
        <v>3894</v>
      </c>
      <c r="P769" s="69" t="s">
        <v>3895</v>
      </c>
      <c r="Q769" s="22"/>
      <c r="R769" s="18"/>
      <c r="S769" s="18"/>
      <c r="T769" s="18"/>
      <c r="U769" s="18"/>
      <c r="V769" s="18"/>
      <c r="W769" s="18"/>
      <c r="X769" s="22"/>
      <c r="Y769" s="20" t="s">
        <v>2480</v>
      </c>
      <c r="Z769" s="21" t="s">
        <v>3896</v>
      </c>
      <c r="AA769" s="22" t="str">
        <f t="shared" si="1"/>
        <v>M3-MyM-14a-E-3</v>
      </c>
      <c r="AB769" s="20" t="s">
        <v>45</v>
      </c>
      <c r="AC769" s="24"/>
      <c r="AD769" s="9" t="s">
        <v>46</v>
      </c>
      <c r="AE769" s="9" t="s">
        <v>47</v>
      </c>
    </row>
    <row r="770" ht="112.5" customHeight="1">
      <c r="A770" s="9" t="s">
        <v>3897</v>
      </c>
      <c r="B770" s="78" t="s">
        <v>3898</v>
      </c>
      <c r="C770" s="9" t="s">
        <v>33</v>
      </c>
      <c r="D770" s="10" t="s">
        <v>34</v>
      </c>
      <c r="E770" s="11"/>
      <c r="F770" s="23" t="s">
        <v>3899</v>
      </c>
      <c r="G770" s="23"/>
      <c r="H770" s="25"/>
      <c r="I770" s="25"/>
      <c r="J770" s="24" t="s">
        <v>37</v>
      </c>
      <c r="K770" s="25" t="s">
        <v>3900</v>
      </c>
      <c r="L770" s="23" t="s">
        <v>3901</v>
      </c>
      <c r="M770" s="26" t="s">
        <v>40</v>
      </c>
      <c r="N770" s="35" t="s">
        <v>3902</v>
      </c>
      <c r="O770" s="35" t="s">
        <v>3903</v>
      </c>
      <c r="P770" s="18"/>
      <c r="Q770" s="22"/>
      <c r="R770" s="18"/>
      <c r="S770" s="18"/>
      <c r="T770" s="18"/>
      <c r="U770" s="18"/>
      <c r="V770" s="18"/>
      <c r="W770" s="18"/>
      <c r="X770" s="22"/>
      <c r="Y770" s="20" t="s">
        <v>2480</v>
      </c>
      <c r="Z770" s="21" t="s">
        <v>3904</v>
      </c>
      <c r="AA770" s="22" t="str">
        <f t="shared" si="1"/>
        <v>M3-MyM-14b-I-1</v>
      </c>
      <c r="AB770" s="20" t="s">
        <v>45</v>
      </c>
      <c r="AC770" s="24"/>
      <c r="AD770" s="9" t="s">
        <v>46</v>
      </c>
      <c r="AE770" s="9" t="s">
        <v>47</v>
      </c>
    </row>
    <row r="771" ht="112.5" customHeight="1">
      <c r="A771" s="9" t="s">
        <v>3897</v>
      </c>
      <c r="B771" s="78" t="s">
        <v>3898</v>
      </c>
      <c r="C771" s="9" t="s">
        <v>33</v>
      </c>
      <c r="D771" s="10" t="s">
        <v>34</v>
      </c>
      <c r="E771" s="11"/>
      <c r="F771" s="23" t="s">
        <v>3905</v>
      </c>
      <c r="G771" s="23"/>
      <c r="H771" s="25"/>
      <c r="I771" s="25"/>
      <c r="J771" s="24" t="s">
        <v>109</v>
      </c>
      <c r="K771" s="25" t="s">
        <v>3906</v>
      </c>
      <c r="L771" s="23" t="s">
        <v>3907</v>
      </c>
      <c r="M771" s="24" t="s">
        <v>40</v>
      </c>
      <c r="N771" s="23" t="s">
        <v>3908</v>
      </c>
      <c r="O771" s="23" t="s">
        <v>3909</v>
      </c>
      <c r="P771" s="18"/>
      <c r="Q771" s="22"/>
      <c r="R771" s="18"/>
      <c r="S771" s="18"/>
      <c r="T771" s="18"/>
      <c r="U771" s="18"/>
      <c r="V771" s="18"/>
      <c r="W771" s="18"/>
      <c r="X771" s="22"/>
      <c r="Y771" s="20" t="s">
        <v>2480</v>
      </c>
      <c r="Z771" s="28" t="s">
        <v>3910</v>
      </c>
      <c r="AA771" s="22" t="str">
        <f t="shared" si="1"/>
        <v>M3-MyM-14b-I-2</v>
      </c>
      <c r="AB771" s="20" t="s">
        <v>45</v>
      </c>
      <c r="AC771" s="24"/>
      <c r="AD771" s="9" t="s">
        <v>46</v>
      </c>
      <c r="AE771" s="9" t="s">
        <v>47</v>
      </c>
    </row>
    <row r="772" ht="112.5" customHeight="1">
      <c r="A772" s="9" t="s">
        <v>3897</v>
      </c>
      <c r="B772" s="78" t="s">
        <v>3898</v>
      </c>
      <c r="C772" s="9" t="s">
        <v>48</v>
      </c>
      <c r="D772" s="10" t="s">
        <v>34</v>
      </c>
      <c r="E772" s="11"/>
      <c r="F772" s="25" t="s">
        <v>3911</v>
      </c>
      <c r="G772" s="25"/>
      <c r="H772" s="25"/>
      <c r="I772" s="25"/>
      <c r="J772" s="24" t="s">
        <v>90</v>
      </c>
      <c r="K772" s="25" t="s">
        <v>3912</v>
      </c>
      <c r="L772" s="25" t="s">
        <v>3913</v>
      </c>
      <c r="M772" s="26" t="s">
        <v>40</v>
      </c>
      <c r="N772" s="25" t="s">
        <v>3914</v>
      </c>
      <c r="O772" s="34" t="s">
        <v>3915</v>
      </c>
      <c r="P772" s="18"/>
      <c r="Q772" s="22"/>
      <c r="R772" s="18"/>
      <c r="S772" s="18"/>
      <c r="T772" s="18"/>
      <c r="U772" s="18"/>
      <c r="V772" s="18"/>
      <c r="W772" s="18"/>
      <c r="X772" s="22"/>
      <c r="Y772" s="20" t="s">
        <v>2480</v>
      </c>
      <c r="Z772" s="21" t="s">
        <v>3916</v>
      </c>
      <c r="AA772" s="22" t="str">
        <f t="shared" si="1"/>
        <v>M3-MyM-14b-E-1</v>
      </c>
      <c r="AB772" s="20" t="s">
        <v>45</v>
      </c>
      <c r="AC772" s="24"/>
      <c r="AD772" s="9" t="s">
        <v>46</v>
      </c>
      <c r="AE772" s="9" t="s">
        <v>47</v>
      </c>
    </row>
    <row r="773" ht="112.5" customHeight="1">
      <c r="A773" s="9" t="s">
        <v>3897</v>
      </c>
      <c r="B773" s="78" t="s">
        <v>3898</v>
      </c>
      <c r="C773" s="9" t="s">
        <v>48</v>
      </c>
      <c r="D773" s="10" t="s">
        <v>34</v>
      </c>
      <c r="E773" s="11"/>
      <c r="F773" s="25" t="s">
        <v>3917</v>
      </c>
      <c r="G773" s="25"/>
      <c r="H773" s="25"/>
      <c r="I773" s="25"/>
      <c r="J773" s="24" t="s">
        <v>90</v>
      </c>
      <c r="K773" s="25" t="s">
        <v>3912</v>
      </c>
      <c r="L773" s="25" t="s">
        <v>3918</v>
      </c>
      <c r="M773" s="26" t="s">
        <v>40</v>
      </c>
      <c r="N773" s="25" t="s">
        <v>3919</v>
      </c>
      <c r="O773" s="35" t="s">
        <v>3920</v>
      </c>
      <c r="P773" s="18"/>
      <c r="Q773" s="22"/>
      <c r="R773" s="18"/>
      <c r="S773" s="18"/>
      <c r="T773" s="18"/>
      <c r="U773" s="18"/>
      <c r="V773" s="18"/>
      <c r="W773" s="18"/>
      <c r="X773" s="22"/>
      <c r="Y773" s="20" t="s">
        <v>2480</v>
      </c>
      <c r="Z773" s="21" t="s">
        <v>3921</v>
      </c>
      <c r="AA773" s="22" t="str">
        <f t="shared" si="1"/>
        <v>M3-MyM-14b-E-2</v>
      </c>
      <c r="AB773" s="20" t="s">
        <v>45</v>
      </c>
      <c r="AC773" s="24"/>
      <c r="AD773" s="9" t="s">
        <v>46</v>
      </c>
      <c r="AE773" s="9" t="s">
        <v>47</v>
      </c>
    </row>
    <row r="774" ht="112.5" customHeight="1">
      <c r="A774" s="9" t="s">
        <v>3897</v>
      </c>
      <c r="B774" s="78" t="s">
        <v>3898</v>
      </c>
      <c r="C774" s="9" t="s">
        <v>48</v>
      </c>
      <c r="D774" s="10" t="s">
        <v>34</v>
      </c>
      <c r="E774" s="11"/>
      <c r="F774" s="25" t="s">
        <v>3922</v>
      </c>
      <c r="G774" s="25"/>
      <c r="H774" s="25"/>
      <c r="I774" s="25"/>
      <c r="J774" s="24" t="s">
        <v>90</v>
      </c>
      <c r="K774" s="25" t="s">
        <v>3923</v>
      </c>
      <c r="L774" s="25" t="s">
        <v>3924</v>
      </c>
      <c r="M774" s="26" t="s">
        <v>40</v>
      </c>
      <c r="N774" s="25" t="s">
        <v>3914</v>
      </c>
      <c r="O774" s="34" t="s">
        <v>3925</v>
      </c>
      <c r="P774" s="18"/>
      <c r="Q774" s="22"/>
      <c r="R774" s="18"/>
      <c r="S774" s="18"/>
      <c r="T774" s="18"/>
      <c r="U774" s="18"/>
      <c r="V774" s="18"/>
      <c r="W774" s="18"/>
      <c r="X774" s="22"/>
      <c r="Y774" s="20" t="s">
        <v>2480</v>
      </c>
      <c r="Z774" s="21" t="s">
        <v>3926</v>
      </c>
      <c r="AA774" s="22" t="str">
        <f t="shared" si="1"/>
        <v>M3-MyM-14b-E-3</v>
      </c>
      <c r="AB774" s="20" t="s">
        <v>45</v>
      </c>
      <c r="AC774" s="24"/>
      <c r="AD774" s="9" t="s">
        <v>46</v>
      </c>
      <c r="AE774" s="9" t="s">
        <v>47</v>
      </c>
    </row>
    <row r="775" ht="112.5" customHeight="1">
      <c r="A775" s="9" t="s">
        <v>3927</v>
      </c>
      <c r="B775" s="78" t="s">
        <v>3928</v>
      </c>
      <c r="C775" s="9" t="s">
        <v>33</v>
      </c>
      <c r="D775" s="10" t="s">
        <v>34</v>
      </c>
      <c r="E775" s="11"/>
      <c r="F775" s="35" t="s">
        <v>3929</v>
      </c>
      <c r="G775" s="35"/>
      <c r="H775" s="69"/>
      <c r="I775" s="24" t="s">
        <v>535</v>
      </c>
      <c r="J775" s="24" t="s">
        <v>307</v>
      </c>
      <c r="K775" s="25" t="s">
        <v>111</v>
      </c>
      <c r="L775" s="25" t="s">
        <v>111</v>
      </c>
      <c r="M775" s="26" t="s">
        <v>40</v>
      </c>
      <c r="N775" s="23" t="s">
        <v>3930</v>
      </c>
      <c r="O775" s="23" t="s">
        <v>3931</v>
      </c>
      <c r="P775" s="18"/>
      <c r="Q775" s="22"/>
      <c r="R775" s="18"/>
      <c r="S775" s="18"/>
      <c r="T775" s="18"/>
      <c r="U775" s="18"/>
      <c r="V775" s="18"/>
      <c r="W775" s="18"/>
      <c r="X775" s="19"/>
      <c r="Y775" s="20" t="s">
        <v>2480</v>
      </c>
      <c r="Z775" s="64" t="s">
        <v>3932</v>
      </c>
      <c r="AA775" s="22" t="str">
        <f t="shared" si="1"/>
        <v>M3-MyM-15a-I-1</v>
      </c>
      <c r="AB775" s="20" t="s">
        <v>45</v>
      </c>
      <c r="AC775" s="9"/>
      <c r="AD775" s="9" t="s">
        <v>46</v>
      </c>
      <c r="AE775" s="9" t="s">
        <v>47</v>
      </c>
    </row>
    <row r="776" ht="112.5" customHeight="1">
      <c r="A776" s="9" t="s">
        <v>3927</v>
      </c>
      <c r="B776" s="78" t="s">
        <v>3928</v>
      </c>
      <c r="C776" s="9" t="s">
        <v>33</v>
      </c>
      <c r="D776" s="10" t="s">
        <v>34</v>
      </c>
      <c r="E776" s="11"/>
      <c r="F776" s="34" t="s">
        <v>3933</v>
      </c>
      <c r="G776" s="34"/>
      <c r="H776" s="69"/>
      <c r="I776" s="24" t="s">
        <v>535</v>
      </c>
      <c r="J776" s="24" t="s">
        <v>307</v>
      </c>
      <c r="K776" s="25" t="s">
        <v>111</v>
      </c>
      <c r="L776" s="25" t="s">
        <v>111</v>
      </c>
      <c r="M776" s="26" t="s">
        <v>40</v>
      </c>
      <c r="N776" s="23" t="s">
        <v>3930</v>
      </c>
      <c r="O776" s="23" t="s">
        <v>3931</v>
      </c>
      <c r="P776" s="18"/>
      <c r="Q776" s="22"/>
      <c r="R776" s="18"/>
      <c r="S776" s="18"/>
      <c r="T776" s="18"/>
      <c r="U776" s="18"/>
      <c r="V776" s="18"/>
      <c r="W776" s="18"/>
      <c r="X776" s="19"/>
      <c r="Y776" s="20" t="s">
        <v>2480</v>
      </c>
      <c r="Z776" s="64" t="s">
        <v>3934</v>
      </c>
      <c r="AA776" s="22" t="str">
        <f t="shared" si="1"/>
        <v>M3-MyM-15a-I-2</v>
      </c>
      <c r="AB776" s="20" t="s">
        <v>45</v>
      </c>
      <c r="AC776" s="9"/>
      <c r="AD776" s="9" t="s">
        <v>46</v>
      </c>
      <c r="AE776" s="9" t="s">
        <v>47</v>
      </c>
    </row>
    <row r="777" ht="112.5" customHeight="1">
      <c r="A777" s="9" t="s">
        <v>3927</v>
      </c>
      <c r="B777" s="78" t="s">
        <v>3928</v>
      </c>
      <c r="C777" s="9" t="s">
        <v>33</v>
      </c>
      <c r="D777" s="10" t="s">
        <v>34</v>
      </c>
      <c r="E777" s="11"/>
      <c r="F777" s="34" t="s">
        <v>3935</v>
      </c>
      <c r="G777" s="34"/>
      <c r="H777" s="69"/>
      <c r="I777" s="24" t="s">
        <v>535</v>
      </c>
      <c r="J777" s="24" t="s">
        <v>307</v>
      </c>
      <c r="K777" s="25" t="s">
        <v>111</v>
      </c>
      <c r="L777" s="25" t="s">
        <v>111</v>
      </c>
      <c r="M777" s="26" t="s">
        <v>40</v>
      </c>
      <c r="N777" s="23" t="s">
        <v>3930</v>
      </c>
      <c r="O777" s="23" t="s">
        <v>3931</v>
      </c>
      <c r="P777" s="18"/>
      <c r="Q777" s="22"/>
      <c r="R777" s="18"/>
      <c r="S777" s="18"/>
      <c r="T777" s="18"/>
      <c r="U777" s="18"/>
      <c r="V777" s="18"/>
      <c r="W777" s="18"/>
      <c r="X777" s="19"/>
      <c r="Y777" s="20" t="s">
        <v>2480</v>
      </c>
      <c r="Z777" s="64" t="s">
        <v>3936</v>
      </c>
      <c r="AA777" s="22" t="str">
        <f t="shared" si="1"/>
        <v>M3-MyM-15a-I-3</v>
      </c>
      <c r="AB777" s="20" t="s">
        <v>45</v>
      </c>
      <c r="AC777" s="9"/>
      <c r="AD777" s="9" t="s">
        <v>46</v>
      </c>
      <c r="AE777" s="9" t="s">
        <v>47</v>
      </c>
    </row>
    <row r="778" ht="112.5" customHeight="1">
      <c r="A778" s="9" t="s">
        <v>3927</v>
      </c>
      <c r="B778" s="78" t="s">
        <v>3928</v>
      </c>
      <c r="C778" s="9" t="s">
        <v>33</v>
      </c>
      <c r="D778" s="10" t="s">
        <v>34</v>
      </c>
      <c r="E778" s="11"/>
      <c r="F778" s="34" t="s">
        <v>3937</v>
      </c>
      <c r="G778" s="34"/>
      <c r="H778" s="69"/>
      <c r="I778" s="24" t="s">
        <v>535</v>
      </c>
      <c r="J778" s="24" t="s">
        <v>307</v>
      </c>
      <c r="K778" s="25" t="s">
        <v>111</v>
      </c>
      <c r="L778" s="25" t="s">
        <v>111</v>
      </c>
      <c r="M778" s="26" t="s">
        <v>40</v>
      </c>
      <c r="N778" s="23" t="s">
        <v>3930</v>
      </c>
      <c r="O778" s="23" t="s">
        <v>3931</v>
      </c>
      <c r="P778" s="18"/>
      <c r="Q778" s="22"/>
      <c r="R778" s="18"/>
      <c r="S778" s="18"/>
      <c r="T778" s="18"/>
      <c r="U778" s="18"/>
      <c r="V778" s="18"/>
      <c r="W778" s="18"/>
      <c r="X778" s="19"/>
      <c r="Y778" s="20" t="s">
        <v>2480</v>
      </c>
      <c r="Z778" s="64" t="s">
        <v>3938</v>
      </c>
      <c r="AA778" s="22" t="str">
        <f t="shared" si="1"/>
        <v>M3-MyM-15a-I-4</v>
      </c>
      <c r="AB778" s="20" t="s">
        <v>45</v>
      </c>
      <c r="AC778" s="9"/>
      <c r="AD778" s="9" t="s">
        <v>46</v>
      </c>
      <c r="AE778" s="9" t="s">
        <v>47</v>
      </c>
    </row>
    <row r="779" ht="112.5" customHeight="1">
      <c r="A779" s="9" t="s">
        <v>3927</v>
      </c>
      <c r="B779" s="78" t="s">
        <v>3928</v>
      </c>
      <c r="C779" s="9" t="s">
        <v>33</v>
      </c>
      <c r="D779" s="10" t="s">
        <v>34</v>
      </c>
      <c r="E779" s="11"/>
      <c r="F779" s="34" t="s">
        <v>3939</v>
      </c>
      <c r="G779" s="34"/>
      <c r="H779" s="69"/>
      <c r="I779" s="24" t="s">
        <v>535</v>
      </c>
      <c r="J779" s="24" t="s">
        <v>307</v>
      </c>
      <c r="K779" s="25" t="s">
        <v>111</v>
      </c>
      <c r="L779" s="25" t="s">
        <v>111</v>
      </c>
      <c r="M779" s="26" t="s">
        <v>40</v>
      </c>
      <c r="N779" s="25" t="s">
        <v>3940</v>
      </c>
      <c r="O779" s="25" t="s">
        <v>3940</v>
      </c>
      <c r="P779" s="18"/>
      <c r="Q779" s="22"/>
      <c r="R779" s="18"/>
      <c r="S779" s="18"/>
      <c r="T779" s="18"/>
      <c r="U779" s="18"/>
      <c r="V779" s="18"/>
      <c r="W779" s="18"/>
      <c r="X779" s="19"/>
      <c r="Y779" s="20" t="s">
        <v>2480</v>
      </c>
      <c r="Z779" s="64" t="s">
        <v>3941</v>
      </c>
      <c r="AA779" s="22" t="str">
        <f t="shared" si="1"/>
        <v>M3-MyM-15a-I-5</v>
      </c>
      <c r="AB779" s="20" t="s">
        <v>45</v>
      </c>
      <c r="AC779" s="9"/>
      <c r="AD779" s="9" t="s">
        <v>46</v>
      </c>
      <c r="AE779" s="9" t="s">
        <v>47</v>
      </c>
    </row>
    <row r="780" ht="112.5" customHeight="1">
      <c r="A780" s="9" t="s">
        <v>3927</v>
      </c>
      <c r="B780" s="78" t="s">
        <v>3928</v>
      </c>
      <c r="C780" s="9" t="s">
        <v>33</v>
      </c>
      <c r="D780" s="10" t="s">
        <v>34</v>
      </c>
      <c r="E780" s="11"/>
      <c r="F780" s="34" t="s">
        <v>3942</v>
      </c>
      <c r="G780" s="34"/>
      <c r="H780" s="69"/>
      <c r="I780" s="24" t="s">
        <v>535</v>
      </c>
      <c r="J780" s="24" t="s">
        <v>307</v>
      </c>
      <c r="K780" s="25" t="s">
        <v>111</v>
      </c>
      <c r="L780" s="25" t="s">
        <v>111</v>
      </c>
      <c r="M780" s="26" t="s">
        <v>40</v>
      </c>
      <c r="N780" s="25" t="s">
        <v>3940</v>
      </c>
      <c r="O780" s="25" t="s">
        <v>3940</v>
      </c>
      <c r="P780" s="18"/>
      <c r="Q780" s="22"/>
      <c r="R780" s="18"/>
      <c r="S780" s="18"/>
      <c r="T780" s="18"/>
      <c r="U780" s="18"/>
      <c r="V780" s="18"/>
      <c r="W780" s="18"/>
      <c r="X780" s="19"/>
      <c r="Y780" s="20" t="s">
        <v>2480</v>
      </c>
      <c r="Z780" s="64" t="s">
        <v>3943</v>
      </c>
      <c r="AA780" s="22" t="str">
        <f t="shared" si="1"/>
        <v>M3-MyM-15a-I-6</v>
      </c>
      <c r="AB780" s="20" t="s">
        <v>45</v>
      </c>
      <c r="AC780" s="9"/>
      <c r="AD780" s="9" t="s">
        <v>46</v>
      </c>
      <c r="AE780" s="9" t="s">
        <v>47</v>
      </c>
    </row>
    <row r="781" ht="112.5" customHeight="1">
      <c r="A781" s="9" t="s">
        <v>3927</v>
      </c>
      <c r="B781" s="78" t="s">
        <v>3928</v>
      </c>
      <c r="C781" s="9" t="s">
        <v>33</v>
      </c>
      <c r="D781" s="10" t="s">
        <v>34</v>
      </c>
      <c r="E781" s="11"/>
      <c r="F781" s="34" t="s">
        <v>3944</v>
      </c>
      <c r="G781" s="34"/>
      <c r="H781" s="69"/>
      <c r="I781" s="24" t="s">
        <v>535</v>
      </c>
      <c r="J781" s="24" t="s">
        <v>307</v>
      </c>
      <c r="K781" s="25" t="s">
        <v>111</v>
      </c>
      <c r="L781" s="25" t="s">
        <v>111</v>
      </c>
      <c r="M781" s="26" t="s">
        <v>40</v>
      </c>
      <c r="N781" s="25" t="s">
        <v>3940</v>
      </c>
      <c r="O781" s="25" t="s">
        <v>3940</v>
      </c>
      <c r="P781" s="18"/>
      <c r="Q781" s="22"/>
      <c r="R781" s="18"/>
      <c r="S781" s="18"/>
      <c r="T781" s="18"/>
      <c r="U781" s="18"/>
      <c r="V781" s="18"/>
      <c r="W781" s="18"/>
      <c r="X781" s="19"/>
      <c r="Y781" s="20" t="s">
        <v>2480</v>
      </c>
      <c r="Z781" s="64" t="s">
        <v>3945</v>
      </c>
      <c r="AA781" s="22" t="str">
        <f t="shared" si="1"/>
        <v>M3-MyM-15a-I-7</v>
      </c>
      <c r="AB781" s="20" t="s">
        <v>45</v>
      </c>
      <c r="AC781" s="9"/>
      <c r="AD781" s="9" t="s">
        <v>46</v>
      </c>
      <c r="AE781" s="9" t="s">
        <v>47</v>
      </c>
    </row>
    <row r="782" ht="112.5" customHeight="1">
      <c r="A782" s="9" t="s">
        <v>3927</v>
      </c>
      <c r="B782" s="78" t="s">
        <v>3928</v>
      </c>
      <c r="C782" s="9" t="s">
        <v>33</v>
      </c>
      <c r="D782" s="10" t="s">
        <v>34</v>
      </c>
      <c r="E782" s="11"/>
      <c r="F782" s="34" t="s">
        <v>3946</v>
      </c>
      <c r="G782" s="34"/>
      <c r="H782" s="69"/>
      <c r="I782" s="24" t="s">
        <v>535</v>
      </c>
      <c r="J782" s="24" t="s">
        <v>307</v>
      </c>
      <c r="K782" s="25" t="s">
        <v>111</v>
      </c>
      <c r="L782" s="25" t="s">
        <v>111</v>
      </c>
      <c r="M782" s="26" t="s">
        <v>40</v>
      </c>
      <c r="N782" s="25" t="s">
        <v>3940</v>
      </c>
      <c r="O782" s="25" t="s">
        <v>3940</v>
      </c>
      <c r="P782" s="18"/>
      <c r="Q782" s="22"/>
      <c r="R782" s="18"/>
      <c r="S782" s="18"/>
      <c r="T782" s="18"/>
      <c r="U782" s="18"/>
      <c r="V782" s="18"/>
      <c r="W782" s="18"/>
      <c r="X782" s="19"/>
      <c r="Y782" s="20" t="s">
        <v>2480</v>
      </c>
      <c r="Z782" s="64" t="s">
        <v>3947</v>
      </c>
      <c r="AA782" s="22" t="str">
        <f t="shared" si="1"/>
        <v>M3-MyM-15a-I-8</v>
      </c>
      <c r="AB782" s="20" t="s">
        <v>45</v>
      </c>
      <c r="AC782" s="9"/>
      <c r="AD782" s="9" t="s">
        <v>46</v>
      </c>
      <c r="AE782" s="9" t="s">
        <v>47</v>
      </c>
    </row>
    <row r="783" ht="112.5" customHeight="1">
      <c r="A783" s="9" t="s">
        <v>3927</v>
      </c>
      <c r="B783" s="78" t="s">
        <v>3928</v>
      </c>
      <c r="C783" s="9" t="s">
        <v>48</v>
      </c>
      <c r="D783" s="10" t="s">
        <v>34</v>
      </c>
      <c r="E783" s="11"/>
      <c r="F783" s="23" t="s">
        <v>3948</v>
      </c>
      <c r="G783" s="23"/>
      <c r="H783" s="69"/>
      <c r="I783" s="24" t="s">
        <v>535</v>
      </c>
      <c r="J783" s="24" t="s">
        <v>50</v>
      </c>
      <c r="K783" s="25"/>
      <c r="L783" s="25" t="s">
        <v>3949</v>
      </c>
      <c r="M783" s="26" t="s">
        <v>40</v>
      </c>
      <c r="N783" s="23" t="s">
        <v>3930</v>
      </c>
      <c r="O783" s="23" t="s">
        <v>3931</v>
      </c>
      <c r="P783" s="18"/>
      <c r="Q783" s="22"/>
      <c r="R783" s="18"/>
      <c r="S783" s="18"/>
      <c r="T783" s="18"/>
      <c r="U783" s="18"/>
      <c r="V783" s="18"/>
      <c r="W783" s="18"/>
      <c r="X783" s="22"/>
      <c r="Y783" s="20" t="s">
        <v>2480</v>
      </c>
      <c r="Z783" s="64" t="s">
        <v>3950</v>
      </c>
      <c r="AA783" s="22" t="str">
        <f t="shared" si="1"/>
        <v>M3-MyM-15a-E-1</v>
      </c>
      <c r="AB783" s="20" t="s">
        <v>45</v>
      </c>
      <c r="AC783" s="24"/>
      <c r="AD783" s="9" t="s">
        <v>46</v>
      </c>
      <c r="AE783" s="9" t="s">
        <v>47</v>
      </c>
    </row>
    <row r="784" ht="112.5" customHeight="1">
      <c r="A784" s="9" t="s">
        <v>3927</v>
      </c>
      <c r="B784" s="78" t="s">
        <v>3928</v>
      </c>
      <c r="C784" s="9" t="s">
        <v>48</v>
      </c>
      <c r="D784" s="10" t="s">
        <v>34</v>
      </c>
      <c r="E784" s="11"/>
      <c r="F784" s="23" t="s">
        <v>3951</v>
      </c>
      <c r="G784" s="23"/>
      <c r="H784" s="69"/>
      <c r="I784" s="24" t="s">
        <v>535</v>
      </c>
      <c r="J784" s="24" t="s">
        <v>50</v>
      </c>
      <c r="K784" s="25"/>
      <c r="L784" s="25" t="s">
        <v>3952</v>
      </c>
      <c r="M784" s="26" t="s">
        <v>40</v>
      </c>
      <c r="N784" s="23" t="s">
        <v>3930</v>
      </c>
      <c r="O784" s="23" t="s">
        <v>3931</v>
      </c>
      <c r="P784" s="18"/>
      <c r="Q784" s="22"/>
      <c r="R784" s="18"/>
      <c r="S784" s="18"/>
      <c r="T784" s="18"/>
      <c r="U784" s="18"/>
      <c r="V784" s="18"/>
      <c r="W784" s="18"/>
      <c r="X784" s="22"/>
      <c r="Y784" s="20" t="s">
        <v>2480</v>
      </c>
      <c r="Z784" s="108" t="s">
        <v>3953</v>
      </c>
      <c r="AA784" s="22" t="str">
        <f t="shared" si="1"/>
        <v>M3-MyM-15a-E-2</v>
      </c>
      <c r="AB784" s="20" t="s">
        <v>45</v>
      </c>
      <c r="AC784" s="24"/>
      <c r="AD784" s="9" t="s">
        <v>46</v>
      </c>
      <c r="AE784" s="9" t="s">
        <v>47</v>
      </c>
    </row>
    <row r="785" ht="112.5" customHeight="1">
      <c r="A785" s="9" t="s">
        <v>3927</v>
      </c>
      <c r="B785" s="78" t="s">
        <v>3928</v>
      </c>
      <c r="C785" s="9" t="s">
        <v>48</v>
      </c>
      <c r="D785" s="10" t="s">
        <v>34</v>
      </c>
      <c r="E785" s="11"/>
      <c r="F785" s="23" t="s">
        <v>3954</v>
      </c>
      <c r="G785" s="23"/>
      <c r="H785" s="69"/>
      <c r="I785" s="24" t="s">
        <v>535</v>
      </c>
      <c r="J785" s="24" t="s">
        <v>50</v>
      </c>
      <c r="K785" s="25"/>
      <c r="L785" s="25" t="s">
        <v>3955</v>
      </c>
      <c r="M785" s="26" t="s">
        <v>40</v>
      </c>
      <c r="N785" s="23" t="s">
        <v>3930</v>
      </c>
      <c r="O785" s="23" t="s">
        <v>3931</v>
      </c>
      <c r="P785" s="18"/>
      <c r="Q785" s="22"/>
      <c r="R785" s="18"/>
      <c r="S785" s="18"/>
      <c r="T785" s="18"/>
      <c r="U785" s="18"/>
      <c r="V785" s="18"/>
      <c r="W785" s="18"/>
      <c r="X785" s="22"/>
      <c r="Y785" s="20" t="s">
        <v>2480</v>
      </c>
      <c r="Z785" s="108" t="s">
        <v>3956</v>
      </c>
      <c r="AA785" s="22" t="str">
        <f t="shared" si="1"/>
        <v>M3-MyM-15a-E-3</v>
      </c>
      <c r="AB785" s="20" t="s">
        <v>45</v>
      </c>
      <c r="AC785" s="24"/>
      <c r="AD785" s="9" t="s">
        <v>46</v>
      </c>
      <c r="AE785" s="9" t="s">
        <v>47</v>
      </c>
    </row>
    <row r="786" ht="112.5" customHeight="1">
      <c r="A786" s="9" t="s">
        <v>3927</v>
      </c>
      <c r="B786" s="78" t="s">
        <v>3928</v>
      </c>
      <c r="C786" s="9" t="s">
        <v>48</v>
      </c>
      <c r="D786" s="10" t="s">
        <v>34</v>
      </c>
      <c r="E786" s="11"/>
      <c r="F786" s="23" t="s">
        <v>3957</v>
      </c>
      <c r="G786" s="23"/>
      <c r="H786" s="69"/>
      <c r="I786" s="24" t="s">
        <v>535</v>
      </c>
      <c r="J786" s="24" t="s">
        <v>50</v>
      </c>
      <c r="K786" s="25"/>
      <c r="L786" s="25" t="s">
        <v>3958</v>
      </c>
      <c r="M786" s="26" t="s">
        <v>40</v>
      </c>
      <c r="N786" s="23" t="s">
        <v>3930</v>
      </c>
      <c r="O786" s="23" t="s">
        <v>3931</v>
      </c>
      <c r="P786" s="18"/>
      <c r="Q786" s="22"/>
      <c r="R786" s="18"/>
      <c r="S786" s="18"/>
      <c r="T786" s="18"/>
      <c r="U786" s="18"/>
      <c r="V786" s="18"/>
      <c r="W786" s="18"/>
      <c r="X786" s="22"/>
      <c r="Y786" s="20" t="s">
        <v>2480</v>
      </c>
      <c r="Z786" s="108" t="s">
        <v>3959</v>
      </c>
      <c r="AA786" s="22" t="str">
        <f t="shared" si="1"/>
        <v>M3-MyM-15a-E-4</v>
      </c>
      <c r="AB786" s="20" t="s">
        <v>45</v>
      </c>
      <c r="AC786" s="24"/>
      <c r="AD786" s="9" t="s">
        <v>46</v>
      </c>
      <c r="AE786" s="9" t="s">
        <v>47</v>
      </c>
    </row>
    <row r="787" ht="112.5" customHeight="1">
      <c r="A787" s="9" t="s">
        <v>3927</v>
      </c>
      <c r="B787" s="78" t="s">
        <v>3928</v>
      </c>
      <c r="C787" s="9" t="s">
        <v>48</v>
      </c>
      <c r="D787" s="10" t="s">
        <v>34</v>
      </c>
      <c r="E787" s="11"/>
      <c r="F787" s="23" t="s">
        <v>3960</v>
      </c>
      <c r="G787" s="23"/>
      <c r="H787" s="69"/>
      <c r="I787" s="24" t="s">
        <v>535</v>
      </c>
      <c r="J787" s="24" t="s">
        <v>50</v>
      </c>
      <c r="K787" s="25"/>
      <c r="L787" s="25" t="s">
        <v>3961</v>
      </c>
      <c r="M787" s="26" t="s">
        <v>40</v>
      </c>
      <c r="N787" s="25" t="s">
        <v>3940</v>
      </c>
      <c r="O787" s="25" t="s">
        <v>3940</v>
      </c>
      <c r="P787" s="18"/>
      <c r="Q787" s="22"/>
      <c r="R787" s="18"/>
      <c r="S787" s="18"/>
      <c r="T787" s="18"/>
      <c r="U787" s="18"/>
      <c r="V787" s="18"/>
      <c r="W787" s="18"/>
      <c r="X787" s="22"/>
      <c r="Y787" s="20" t="s">
        <v>2480</v>
      </c>
      <c r="Z787" s="64" t="s">
        <v>3962</v>
      </c>
      <c r="AA787" s="22" t="str">
        <f t="shared" si="1"/>
        <v>M3-MyM-15a-E-5</v>
      </c>
      <c r="AB787" s="20" t="s">
        <v>45</v>
      </c>
      <c r="AC787" s="24"/>
      <c r="AD787" s="9" t="s">
        <v>46</v>
      </c>
      <c r="AE787" s="9" t="s">
        <v>47</v>
      </c>
    </row>
    <row r="788" ht="112.5" customHeight="1">
      <c r="A788" s="9" t="s">
        <v>3927</v>
      </c>
      <c r="B788" s="78" t="s">
        <v>3928</v>
      </c>
      <c r="C788" s="9" t="s">
        <v>48</v>
      </c>
      <c r="D788" s="10" t="s">
        <v>34</v>
      </c>
      <c r="E788" s="11"/>
      <c r="F788" s="23" t="s">
        <v>3963</v>
      </c>
      <c r="G788" s="23"/>
      <c r="H788" s="69"/>
      <c r="I788" s="24" t="s">
        <v>535</v>
      </c>
      <c r="J788" s="24" t="s">
        <v>50</v>
      </c>
      <c r="K788" s="25"/>
      <c r="L788" s="25" t="s">
        <v>3964</v>
      </c>
      <c r="M788" s="26" t="s">
        <v>40</v>
      </c>
      <c r="N788" s="25" t="s">
        <v>3940</v>
      </c>
      <c r="O788" s="25" t="s">
        <v>3940</v>
      </c>
      <c r="P788" s="18"/>
      <c r="Q788" s="22"/>
      <c r="R788" s="18"/>
      <c r="S788" s="18"/>
      <c r="T788" s="18"/>
      <c r="U788" s="18"/>
      <c r="V788" s="18"/>
      <c r="W788" s="18"/>
      <c r="X788" s="22"/>
      <c r="Y788" s="20" t="s">
        <v>2480</v>
      </c>
      <c r="Z788" s="64" t="s">
        <v>3965</v>
      </c>
      <c r="AA788" s="22" t="str">
        <f t="shared" si="1"/>
        <v>M3-MyM-15a-E-6</v>
      </c>
      <c r="AB788" s="20" t="s">
        <v>45</v>
      </c>
      <c r="AC788" s="24"/>
      <c r="AD788" s="9" t="s">
        <v>46</v>
      </c>
      <c r="AE788" s="9" t="s">
        <v>47</v>
      </c>
    </row>
    <row r="789" ht="112.5" customHeight="1">
      <c r="A789" s="9" t="s">
        <v>3927</v>
      </c>
      <c r="B789" s="78" t="s">
        <v>3928</v>
      </c>
      <c r="C789" s="9" t="s">
        <v>48</v>
      </c>
      <c r="D789" s="10" t="s">
        <v>34</v>
      </c>
      <c r="E789" s="11"/>
      <c r="F789" s="23" t="s">
        <v>3966</v>
      </c>
      <c r="G789" s="23"/>
      <c r="H789" s="69"/>
      <c r="I789" s="24" t="s">
        <v>535</v>
      </c>
      <c r="J789" s="24" t="s">
        <v>50</v>
      </c>
      <c r="K789" s="25"/>
      <c r="L789" s="25" t="s">
        <v>3967</v>
      </c>
      <c r="M789" s="26" t="s">
        <v>40</v>
      </c>
      <c r="N789" s="25" t="s">
        <v>3940</v>
      </c>
      <c r="O789" s="25" t="s">
        <v>3940</v>
      </c>
      <c r="P789" s="18"/>
      <c r="Q789" s="22"/>
      <c r="R789" s="18"/>
      <c r="S789" s="18"/>
      <c r="T789" s="18"/>
      <c r="U789" s="18"/>
      <c r="V789" s="18"/>
      <c r="W789" s="18"/>
      <c r="X789" s="22"/>
      <c r="Y789" s="20" t="s">
        <v>2480</v>
      </c>
      <c r="Z789" s="64" t="s">
        <v>3968</v>
      </c>
      <c r="AA789" s="22" t="str">
        <f t="shared" si="1"/>
        <v>M3-MyM-15a-E-7</v>
      </c>
      <c r="AB789" s="20" t="s">
        <v>45</v>
      </c>
      <c r="AC789" s="24"/>
      <c r="AD789" s="9" t="s">
        <v>46</v>
      </c>
      <c r="AE789" s="9" t="s">
        <v>47</v>
      </c>
    </row>
    <row r="790" ht="112.5" customHeight="1">
      <c r="A790" s="9" t="s">
        <v>3927</v>
      </c>
      <c r="B790" s="78" t="s">
        <v>3928</v>
      </c>
      <c r="C790" s="9" t="s">
        <v>48</v>
      </c>
      <c r="D790" s="10" t="s">
        <v>34</v>
      </c>
      <c r="E790" s="11"/>
      <c r="F790" s="23" t="s">
        <v>3969</v>
      </c>
      <c r="G790" s="23"/>
      <c r="H790" s="69"/>
      <c r="I790" s="24" t="s">
        <v>535</v>
      </c>
      <c r="J790" s="24" t="s">
        <v>50</v>
      </c>
      <c r="K790" s="25"/>
      <c r="L790" s="25" t="s">
        <v>3970</v>
      </c>
      <c r="M790" s="26" t="s">
        <v>40</v>
      </c>
      <c r="N790" s="25" t="s">
        <v>3940</v>
      </c>
      <c r="O790" s="25" t="s">
        <v>3940</v>
      </c>
      <c r="P790" s="18"/>
      <c r="Q790" s="22"/>
      <c r="R790" s="18"/>
      <c r="S790" s="18"/>
      <c r="T790" s="18"/>
      <c r="U790" s="18"/>
      <c r="V790" s="18"/>
      <c r="W790" s="18"/>
      <c r="X790" s="22"/>
      <c r="Y790" s="20" t="s">
        <v>2480</v>
      </c>
      <c r="Z790" s="64" t="s">
        <v>3971</v>
      </c>
      <c r="AA790" s="22" t="str">
        <f t="shared" si="1"/>
        <v>M3-MyM-15a-E-8</v>
      </c>
      <c r="AB790" s="20" t="s">
        <v>45</v>
      </c>
      <c r="AC790" s="24"/>
      <c r="AD790" s="9" t="s">
        <v>46</v>
      </c>
      <c r="AE790" s="9" t="s">
        <v>47</v>
      </c>
    </row>
    <row r="791" ht="112.5" customHeight="1">
      <c r="A791" s="9" t="s">
        <v>3972</v>
      </c>
      <c r="B791" s="78" t="s">
        <v>3973</v>
      </c>
      <c r="C791" s="9" t="s">
        <v>33</v>
      </c>
      <c r="D791" s="10" t="s">
        <v>34</v>
      </c>
      <c r="E791" s="11"/>
      <c r="F791" s="23" t="s">
        <v>3974</v>
      </c>
      <c r="G791" s="23"/>
      <c r="H791" s="69"/>
      <c r="I791" s="25"/>
      <c r="J791" s="24" t="s">
        <v>3975</v>
      </c>
      <c r="K791" s="109" t="s">
        <v>3832</v>
      </c>
      <c r="L791" s="25" t="s">
        <v>3976</v>
      </c>
      <c r="M791" s="26" t="s">
        <v>40</v>
      </c>
      <c r="N791" s="35" t="s">
        <v>3977</v>
      </c>
      <c r="O791" s="35" t="s">
        <v>3978</v>
      </c>
      <c r="P791" s="18"/>
      <c r="Q791" s="22"/>
      <c r="R791" s="18"/>
      <c r="S791" s="18"/>
      <c r="T791" s="18"/>
      <c r="U791" s="18"/>
      <c r="V791" s="18"/>
      <c r="W791" s="18"/>
      <c r="X791" s="22"/>
      <c r="Y791" s="20" t="s">
        <v>2480</v>
      </c>
      <c r="Z791" s="21" t="s">
        <v>3979</v>
      </c>
      <c r="AA791" s="22" t="str">
        <f t="shared" si="1"/>
        <v>M3-MyM-15b-I-1</v>
      </c>
      <c r="AB791" s="20" t="s">
        <v>45</v>
      </c>
      <c r="AC791" s="24"/>
      <c r="AD791" s="9" t="s">
        <v>46</v>
      </c>
      <c r="AE791" s="9" t="s">
        <v>47</v>
      </c>
    </row>
    <row r="792" ht="112.5" customHeight="1">
      <c r="A792" s="9" t="s">
        <v>3972</v>
      </c>
      <c r="B792" s="78" t="s">
        <v>3973</v>
      </c>
      <c r="C792" s="9" t="s">
        <v>33</v>
      </c>
      <c r="D792" s="10" t="s">
        <v>34</v>
      </c>
      <c r="E792" s="11"/>
      <c r="F792" s="23" t="s">
        <v>3980</v>
      </c>
      <c r="G792" s="23"/>
      <c r="H792" s="69"/>
      <c r="I792" s="25"/>
      <c r="J792" s="24" t="s">
        <v>3975</v>
      </c>
      <c r="K792" s="109" t="s">
        <v>3832</v>
      </c>
      <c r="L792" s="25" t="s">
        <v>3981</v>
      </c>
      <c r="M792" s="26" t="s">
        <v>40</v>
      </c>
      <c r="N792" s="35" t="s">
        <v>3982</v>
      </c>
      <c r="O792" s="35" t="s">
        <v>3983</v>
      </c>
      <c r="P792" s="18"/>
      <c r="Q792" s="22"/>
      <c r="R792" s="18"/>
      <c r="S792" s="18"/>
      <c r="T792" s="18"/>
      <c r="U792" s="18"/>
      <c r="V792" s="18"/>
      <c r="W792" s="18"/>
      <c r="X792" s="22"/>
      <c r="Y792" s="20" t="s">
        <v>2480</v>
      </c>
      <c r="Z792" s="21" t="s">
        <v>3984</v>
      </c>
      <c r="AA792" s="22" t="str">
        <f t="shared" si="1"/>
        <v>M3-MyM-15b-I-2</v>
      </c>
      <c r="AB792" s="20" t="s">
        <v>45</v>
      </c>
      <c r="AC792" s="24"/>
      <c r="AD792" s="9" t="s">
        <v>46</v>
      </c>
      <c r="AE792" s="9" t="s">
        <v>47</v>
      </c>
    </row>
    <row r="793" ht="112.5" customHeight="1">
      <c r="A793" s="9" t="s">
        <v>3972</v>
      </c>
      <c r="B793" s="78" t="s">
        <v>3973</v>
      </c>
      <c r="C793" s="9" t="s">
        <v>48</v>
      </c>
      <c r="D793" s="10" t="s">
        <v>34</v>
      </c>
      <c r="E793" s="11"/>
      <c r="F793" s="23" t="s">
        <v>3985</v>
      </c>
      <c r="G793" s="23"/>
      <c r="H793" s="69"/>
      <c r="I793" s="25"/>
      <c r="J793" s="24" t="s">
        <v>90</v>
      </c>
      <c r="K793" s="109" t="s">
        <v>3832</v>
      </c>
      <c r="L793" s="25" t="s">
        <v>3986</v>
      </c>
      <c r="M793" s="24" t="s">
        <v>40</v>
      </c>
      <c r="N793" s="23" t="s">
        <v>3977</v>
      </c>
      <c r="O793" s="23" t="s">
        <v>3978</v>
      </c>
      <c r="P793" s="18"/>
      <c r="Q793" s="22"/>
      <c r="R793" s="18"/>
      <c r="S793" s="18"/>
      <c r="T793" s="18"/>
      <c r="U793" s="18"/>
      <c r="V793" s="18"/>
      <c r="W793" s="18"/>
      <c r="X793" s="22"/>
      <c r="Y793" s="20" t="s">
        <v>2480</v>
      </c>
      <c r="Z793" s="21" t="s">
        <v>3987</v>
      </c>
      <c r="AA793" s="22" t="str">
        <f t="shared" si="1"/>
        <v>M3-MyM-15b-E-1</v>
      </c>
      <c r="AB793" s="20" t="s">
        <v>45</v>
      </c>
      <c r="AC793" s="24"/>
      <c r="AD793" s="9" t="s">
        <v>46</v>
      </c>
      <c r="AE793" s="9" t="s">
        <v>47</v>
      </c>
    </row>
    <row r="794" ht="112.5" customHeight="1">
      <c r="A794" s="9" t="s">
        <v>3972</v>
      </c>
      <c r="B794" s="78" t="s">
        <v>3973</v>
      </c>
      <c r="C794" s="9" t="s">
        <v>48</v>
      </c>
      <c r="D794" s="10" t="s">
        <v>34</v>
      </c>
      <c r="E794" s="11"/>
      <c r="F794" s="23" t="s">
        <v>3988</v>
      </c>
      <c r="G794" s="23"/>
      <c r="H794" s="69"/>
      <c r="I794" s="25"/>
      <c r="J794" s="24" t="s">
        <v>90</v>
      </c>
      <c r="K794" s="109" t="s">
        <v>3832</v>
      </c>
      <c r="L794" s="23" t="s">
        <v>3989</v>
      </c>
      <c r="M794" s="24" t="s">
        <v>40</v>
      </c>
      <c r="N794" s="23" t="s">
        <v>3982</v>
      </c>
      <c r="O794" s="23" t="s">
        <v>3990</v>
      </c>
      <c r="P794" s="18"/>
      <c r="Q794" s="22"/>
      <c r="R794" s="18"/>
      <c r="S794" s="18"/>
      <c r="T794" s="18"/>
      <c r="U794" s="18"/>
      <c r="V794" s="18"/>
      <c r="W794" s="18"/>
      <c r="X794" s="22"/>
      <c r="Y794" s="20" t="s">
        <v>2480</v>
      </c>
      <c r="Z794" s="21" t="s">
        <v>3991</v>
      </c>
      <c r="AA794" s="22" t="str">
        <f t="shared" si="1"/>
        <v>M3-MyM-15b-E-2</v>
      </c>
      <c r="AB794" s="20" t="s">
        <v>45</v>
      </c>
      <c r="AC794" s="24"/>
      <c r="AD794" s="9" t="s">
        <v>46</v>
      </c>
      <c r="AE794" s="9" t="s">
        <v>47</v>
      </c>
    </row>
    <row r="795" ht="112.5" customHeight="1">
      <c r="A795" s="9" t="s">
        <v>3972</v>
      </c>
      <c r="B795" s="78" t="s">
        <v>3973</v>
      </c>
      <c r="C795" s="9" t="s">
        <v>66</v>
      </c>
      <c r="D795" s="10" t="s">
        <v>34</v>
      </c>
      <c r="E795" s="11"/>
      <c r="F795" s="23" t="s">
        <v>3992</v>
      </c>
      <c r="G795" s="23"/>
      <c r="H795" s="69"/>
      <c r="I795" s="25"/>
      <c r="J795" s="24" t="s">
        <v>90</v>
      </c>
      <c r="K795" s="25" t="s">
        <v>3993</v>
      </c>
      <c r="L795" s="25" t="s">
        <v>3994</v>
      </c>
      <c r="M795" s="26" t="s">
        <v>40</v>
      </c>
      <c r="N795" s="35" t="s">
        <v>3977</v>
      </c>
      <c r="O795" s="35" t="s">
        <v>3995</v>
      </c>
      <c r="P795" s="18"/>
      <c r="Q795" s="22"/>
      <c r="R795" s="8"/>
      <c r="S795" s="8"/>
      <c r="T795" s="8"/>
      <c r="U795" s="8"/>
      <c r="V795" s="8"/>
      <c r="W795" s="18"/>
      <c r="X795" s="22"/>
      <c r="Y795" s="20" t="s">
        <v>2480</v>
      </c>
      <c r="Z795" s="21" t="s">
        <v>3996</v>
      </c>
      <c r="AA795" s="22" t="str">
        <f t="shared" si="1"/>
        <v>M3-MyM-15b-A-1</v>
      </c>
      <c r="AB795" s="20" t="s">
        <v>45</v>
      </c>
      <c r="AC795" s="24"/>
      <c r="AD795" s="9" t="s">
        <v>46</v>
      </c>
      <c r="AE795" s="9" t="s">
        <v>47</v>
      </c>
    </row>
    <row r="796" ht="112.5" customHeight="1">
      <c r="A796" s="9" t="s">
        <v>3972</v>
      </c>
      <c r="B796" s="78" t="s">
        <v>3973</v>
      </c>
      <c r="C796" s="9" t="s">
        <v>66</v>
      </c>
      <c r="D796" s="10" t="s">
        <v>34</v>
      </c>
      <c r="E796" s="11"/>
      <c r="F796" s="23" t="s">
        <v>3997</v>
      </c>
      <c r="G796" s="23"/>
      <c r="H796" s="69"/>
      <c r="I796" s="25"/>
      <c r="J796" s="24" t="s">
        <v>90</v>
      </c>
      <c r="K796" s="25" t="s">
        <v>3998</v>
      </c>
      <c r="L796" s="25" t="s">
        <v>3999</v>
      </c>
      <c r="M796" s="26" t="s">
        <v>40</v>
      </c>
      <c r="N796" s="35" t="s">
        <v>3982</v>
      </c>
      <c r="O796" s="35" t="s">
        <v>4000</v>
      </c>
      <c r="P796" s="18"/>
      <c r="Q796" s="22"/>
      <c r="R796" s="8"/>
      <c r="S796" s="8"/>
      <c r="T796" s="8"/>
      <c r="U796" s="8"/>
      <c r="V796" s="8"/>
      <c r="W796" s="18"/>
      <c r="X796" s="22"/>
      <c r="Y796" s="20" t="s">
        <v>2480</v>
      </c>
      <c r="Z796" s="21" t="s">
        <v>4001</v>
      </c>
      <c r="AA796" s="22" t="str">
        <f t="shared" si="1"/>
        <v>M3-MyM-15b-A-2</v>
      </c>
      <c r="AB796" s="20" t="s">
        <v>45</v>
      </c>
      <c r="AC796" s="24"/>
      <c r="AD796" s="9" t="s">
        <v>46</v>
      </c>
      <c r="AE796" s="9" t="s">
        <v>47</v>
      </c>
    </row>
    <row r="797" ht="112.5" customHeight="1">
      <c r="A797" s="9" t="s">
        <v>3972</v>
      </c>
      <c r="B797" s="78" t="s">
        <v>3973</v>
      </c>
      <c r="C797" s="9" t="s">
        <v>66</v>
      </c>
      <c r="D797" s="10" t="s">
        <v>34</v>
      </c>
      <c r="E797" s="11"/>
      <c r="F797" s="23" t="s">
        <v>4002</v>
      </c>
      <c r="G797" s="23"/>
      <c r="H797" s="69"/>
      <c r="I797" s="25"/>
      <c r="J797" s="24" t="s">
        <v>90</v>
      </c>
      <c r="K797" s="25" t="s">
        <v>4003</v>
      </c>
      <c r="L797" s="25" t="s">
        <v>4004</v>
      </c>
      <c r="M797" s="26" t="s">
        <v>40</v>
      </c>
      <c r="N797" s="35" t="s">
        <v>4005</v>
      </c>
      <c r="O797" s="35" t="s">
        <v>4006</v>
      </c>
      <c r="P797" s="18"/>
      <c r="Q797" s="22"/>
      <c r="R797" s="8"/>
      <c r="S797" s="8"/>
      <c r="T797" s="8"/>
      <c r="U797" s="8"/>
      <c r="V797" s="8"/>
      <c r="W797" s="18"/>
      <c r="X797" s="22"/>
      <c r="Y797" s="20" t="s">
        <v>2480</v>
      </c>
      <c r="Z797" s="21" t="s">
        <v>4007</v>
      </c>
      <c r="AA797" s="22" t="str">
        <f t="shared" si="1"/>
        <v>M3-MyM-15b-A-3</v>
      </c>
      <c r="AB797" s="20" t="s">
        <v>45</v>
      </c>
      <c r="AC797" s="24"/>
      <c r="AD797" s="9" t="s">
        <v>46</v>
      </c>
      <c r="AE797" s="9" t="s">
        <v>47</v>
      </c>
    </row>
    <row r="798" ht="112.5" customHeight="1">
      <c r="A798" s="9" t="s">
        <v>4008</v>
      </c>
      <c r="B798" s="78" t="s">
        <v>4009</v>
      </c>
      <c r="C798" s="9" t="s">
        <v>33</v>
      </c>
      <c r="D798" s="10" t="s">
        <v>34</v>
      </c>
      <c r="E798" s="11"/>
      <c r="F798" s="13" t="s">
        <v>4010</v>
      </c>
      <c r="G798" s="13"/>
      <c r="H798" s="19"/>
      <c r="I798" s="11" t="s">
        <v>36</v>
      </c>
      <c r="J798" s="20" t="s">
        <v>619</v>
      </c>
      <c r="K798" s="13" t="s">
        <v>4011</v>
      </c>
      <c r="L798" s="13" t="s">
        <v>4012</v>
      </c>
      <c r="M798" s="11" t="s">
        <v>40</v>
      </c>
      <c r="N798" s="8" t="s">
        <v>4013</v>
      </c>
      <c r="O798" s="8" t="s">
        <v>4014</v>
      </c>
      <c r="P798" s="18"/>
      <c r="Q798" s="22"/>
      <c r="R798" s="18"/>
      <c r="S798" s="18"/>
      <c r="T798" s="18"/>
      <c r="U798" s="18"/>
      <c r="V798" s="18"/>
      <c r="W798" s="18"/>
      <c r="X798" s="19"/>
      <c r="Y798" s="20" t="s">
        <v>2480</v>
      </c>
      <c r="Z798" s="21" t="s">
        <v>4015</v>
      </c>
      <c r="AA798" s="22" t="str">
        <f t="shared" si="1"/>
        <v>M3-MyM-15c-I-1</v>
      </c>
      <c r="AB798" s="20" t="s">
        <v>45</v>
      </c>
      <c r="AC798" s="9"/>
      <c r="AD798" s="9" t="s">
        <v>46</v>
      </c>
      <c r="AE798" s="9" t="s">
        <v>47</v>
      </c>
    </row>
    <row r="799" ht="112.5" customHeight="1">
      <c r="A799" s="9" t="s">
        <v>4008</v>
      </c>
      <c r="B799" s="78" t="s">
        <v>4009</v>
      </c>
      <c r="C799" s="9" t="s">
        <v>48</v>
      </c>
      <c r="D799" s="10" t="s">
        <v>34</v>
      </c>
      <c r="E799" s="11"/>
      <c r="F799" s="13" t="s">
        <v>4016</v>
      </c>
      <c r="G799" s="13"/>
      <c r="H799" s="19"/>
      <c r="I799" s="22" t="s">
        <v>36</v>
      </c>
      <c r="J799" s="11" t="s">
        <v>90</v>
      </c>
      <c r="K799" s="13" t="s">
        <v>4017</v>
      </c>
      <c r="L799" s="13" t="s">
        <v>4018</v>
      </c>
      <c r="M799" s="11" t="s">
        <v>40</v>
      </c>
      <c r="N799" s="8" t="s">
        <v>4019</v>
      </c>
      <c r="O799" s="8" t="s">
        <v>4020</v>
      </c>
      <c r="P799" s="18"/>
      <c r="Q799" s="22"/>
      <c r="R799" s="18"/>
      <c r="S799" s="18"/>
      <c r="T799" s="18"/>
      <c r="U799" s="18"/>
      <c r="V799" s="18"/>
      <c r="W799" s="18"/>
      <c r="X799" s="19"/>
      <c r="Y799" s="20" t="s">
        <v>2480</v>
      </c>
      <c r="Z799" s="21" t="s">
        <v>4021</v>
      </c>
      <c r="AA799" s="22" t="str">
        <f t="shared" si="1"/>
        <v>M3-MyM-15c-E-1</v>
      </c>
      <c r="AB799" s="20" t="s">
        <v>45</v>
      </c>
      <c r="AC799" s="9"/>
      <c r="AD799" s="9" t="s">
        <v>46</v>
      </c>
      <c r="AE799" s="9" t="s">
        <v>47</v>
      </c>
    </row>
    <row r="800" ht="112.5" customHeight="1">
      <c r="A800" s="9" t="s">
        <v>4008</v>
      </c>
      <c r="B800" s="78" t="s">
        <v>4009</v>
      </c>
      <c r="C800" s="9" t="s">
        <v>48</v>
      </c>
      <c r="D800" s="10" t="s">
        <v>34</v>
      </c>
      <c r="E800" s="11"/>
      <c r="F800" s="13" t="s">
        <v>4022</v>
      </c>
      <c r="G800" s="13"/>
      <c r="H800" s="19"/>
      <c r="I800" s="22" t="s">
        <v>36</v>
      </c>
      <c r="J800" s="11" t="s">
        <v>90</v>
      </c>
      <c r="K800" s="13" t="s">
        <v>4017</v>
      </c>
      <c r="L800" s="13" t="s">
        <v>4023</v>
      </c>
      <c r="M800" s="11" t="s">
        <v>40</v>
      </c>
      <c r="N800" s="8" t="s">
        <v>4019</v>
      </c>
      <c r="O800" s="8" t="s">
        <v>4024</v>
      </c>
      <c r="P800" s="18"/>
      <c r="Q800" s="22"/>
      <c r="R800" s="18"/>
      <c r="S800" s="18"/>
      <c r="T800" s="18"/>
      <c r="U800" s="18"/>
      <c r="V800" s="18"/>
      <c r="W800" s="18"/>
      <c r="X800" s="19"/>
      <c r="Y800" s="20" t="s">
        <v>2480</v>
      </c>
      <c r="Z800" s="21" t="s">
        <v>4025</v>
      </c>
      <c r="AA800" s="22" t="str">
        <f t="shared" si="1"/>
        <v>M3-MyM-15c-E-2</v>
      </c>
      <c r="AB800" s="20" t="s">
        <v>45</v>
      </c>
      <c r="AC800" s="9"/>
      <c r="AD800" s="9" t="s">
        <v>46</v>
      </c>
      <c r="AE800" s="9" t="s">
        <v>47</v>
      </c>
    </row>
    <row r="801" ht="112.5" customHeight="1">
      <c r="A801" s="9" t="s">
        <v>4008</v>
      </c>
      <c r="B801" s="78" t="s">
        <v>4009</v>
      </c>
      <c r="C801" s="9" t="s">
        <v>48</v>
      </c>
      <c r="D801" s="10" t="s">
        <v>34</v>
      </c>
      <c r="E801" s="11"/>
      <c r="F801" s="13" t="s">
        <v>4026</v>
      </c>
      <c r="G801" s="13"/>
      <c r="H801" s="19"/>
      <c r="I801" s="22" t="s">
        <v>36</v>
      </c>
      <c r="J801" s="11" t="s">
        <v>90</v>
      </c>
      <c r="K801" s="13" t="s">
        <v>4017</v>
      </c>
      <c r="L801" s="13" t="s">
        <v>4023</v>
      </c>
      <c r="M801" s="11" t="s">
        <v>40</v>
      </c>
      <c r="N801" s="8" t="s">
        <v>4027</v>
      </c>
      <c r="O801" s="8" t="s">
        <v>4028</v>
      </c>
      <c r="P801" s="18"/>
      <c r="Q801" s="22"/>
      <c r="R801" s="18"/>
      <c r="S801" s="18"/>
      <c r="T801" s="18"/>
      <c r="U801" s="18"/>
      <c r="V801" s="18"/>
      <c r="W801" s="18"/>
      <c r="X801" s="19"/>
      <c r="Y801" s="20" t="s">
        <v>2480</v>
      </c>
      <c r="Z801" s="21" t="s">
        <v>4029</v>
      </c>
      <c r="AA801" s="22" t="str">
        <f t="shared" si="1"/>
        <v>M3-MyM-15c-E-3</v>
      </c>
      <c r="AB801" s="20" t="s">
        <v>45</v>
      </c>
      <c r="AC801" s="9"/>
      <c r="AD801" s="9" t="s">
        <v>46</v>
      </c>
      <c r="AE801" s="9" t="s">
        <v>47</v>
      </c>
    </row>
    <row r="802" ht="112.5" customHeight="1">
      <c r="A802" s="9" t="s">
        <v>4008</v>
      </c>
      <c r="B802" s="78" t="s">
        <v>4009</v>
      </c>
      <c r="C802" s="9" t="s">
        <v>48</v>
      </c>
      <c r="D802" s="10" t="s">
        <v>34</v>
      </c>
      <c r="E802" s="11"/>
      <c r="F802" s="13" t="s">
        <v>4030</v>
      </c>
      <c r="G802" s="13"/>
      <c r="H802" s="19"/>
      <c r="I802" s="22" t="s">
        <v>36</v>
      </c>
      <c r="J802" s="11" t="s">
        <v>90</v>
      </c>
      <c r="K802" s="13" t="s">
        <v>4017</v>
      </c>
      <c r="L802" s="13" t="s">
        <v>4018</v>
      </c>
      <c r="M802" s="11" t="s">
        <v>40</v>
      </c>
      <c r="N802" s="8" t="s">
        <v>4027</v>
      </c>
      <c r="O802" s="8" t="s">
        <v>4031</v>
      </c>
      <c r="P802" s="18"/>
      <c r="Q802" s="22"/>
      <c r="R802" s="18"/>
      <c r="S802" s="18"/>
      <c r="T802" s="18"/>
      <c r="U802" s="18"/>
      <c r="V802" s="18"/>
      <c r="W802" s="18"/>
      <c r="X802" s="19"/>
      <c r="Y802" s="20" t="s">
        <v>2480</v>
      </c>
      <c r="Z802" s="21" t="s">
        <v>4032</v>
      </c>
      <c r="AA802" s="22" t="str">
        <f t="shared" si="1"/>
        <v>M3-MyM-15c-E-4</v>
      </c>
      <c r="AB802" s="20" t="s">
        <v>45</v>
      </c>
      <c r="AC802" s="9"/>
      <c r="AD802" s="9" t="s">
        <v>46</v>
      </c>
      <c r="AE802" s="9" t="s">
        <v>47</v>
      </c>
    </row>
    <row r="803" ht="112.5" customHeight="1">
      <c r="A803" s="9" t="s">
        <v>4008</v>
      </c>
      <c r="B803" s="78" t="s">
        <v>4009</v>
      </c>
      <c r="C803" s="9" t="s">
        <v>66</v>
      </c>
      <c r="D803" s="10" t="s">
        <v>34</v>
      </c>
      <c r="E803" s="11"/>
      <c r="F803" s="23" t="s">
        <v>4033</v>
      </c>
      <c r="G803" s="23"/>
      <c r="H803" s="69"/>
      <c r="I803" s="42" t="s">
        <v>36</v>
      </c>
      <c r="J803" s="24" t="s">
        <v>116</v>
      </c>
      <c r="K803" s="25" t="s">
        <v>4034</v>
      </c>
      <c r="L803" s="25" t="s">
        <v>4035</v>
      </c>
      <c r="M803" s="24" t="s">
        <v>320</v>
      </c>
      <c r="N803" s="18"/>
      <c r="O803" s="18"/>
      <c r="P803" s="18"/>
      <c r="Q803" s="22"/>
      <c r="R803" s="13"/>
      <c r="S803" s="13" t="s">
        <v>4036</v>
      </c>
      <c r="T803" s="13" t="s">
        <v>4037</v>
      </c>
      <c r="U803" s="13" t="s">
        <v>4038</v>
      </c>
      <c r="V803" s="13" t="s">
        <v>4039</v>
      </c>
      <c r="W803" s="8"/>
      <c r="X803" s="18"/>
      <c r="Y803" s="20" t="s">
        <v>2480</v>
      </c>
      <c r="Z803" s="21" t="s">
        <v>4040</v>
      </c>
      <c r="AA803" s="22" t="str">
        <f t="shared" si="1"/>
        <v>M3-MyM-15c-A-1</v>
      </c>
      <c r="AB803" s="20" t="s">
        <v>45</v>
      </c>
      <c r="AC803" s="24"/>
      <c r="AD803" s="9" t="s">
        <v>46</v>
      </c>
      <c r="AE803" s="9" t="s">
        <v>47</v>
      </c>
    </row>
    <row r="804" ht="112.5" customHeight="1">
      <c r="A804" s="9" t="s">
        <v>4008</v>
      </c>
      <c r="B804" s="78" t="s">
        <v>4009</v>
      </c>
      <c r="C804" s="9" t="s">
        <v>66</v>
      </c>
      <c r="D804" s="10" t="s">
        <v>34</v>
      </c>
      <c r="E804" s="11"/>
      <c r="F804" s="23" t="s">
        <v>4041</v>
      </c>
      <c r="G804" s="23"/>
      <c r="H804" s="69"/>
      <c r="I804" s="42" t="s">
        <v>36</v>
      </c>
      <c r="J804" s="24" t="s">
        <v>116</v>
      </c>
      <c r="K804" s="25" t="s">
        <v>4042</v>
      </c>
      <c r="L804" s="25" t="s">
        <v>4043</v>
      </c>
      <c r="M804" s="24" t="s">
        <v>320</v>
      </c>
      <c r="N804" s="18"/>
      <c r="O804" s="18"/>
      <c r="P804" s="18"/>
      <c r="Q804" s="22"/>
      <c r="R804" s="13"/>
      <c r="S804" s="13" t="s">
        <v>4044</v>
      </c>
      <c r="T804" s="13" t="s">
        <v>4045</v>
      </c>
      <c r="U804" s="13" t="s">
        <v>4046</v>
      </c>
      <c r="V804" s="13" t="s">
        <v>4047</v>
      </c>
      <c r="W804" s="8"/>
      <c r="X804" s="18"/>
      <c r="Y804" s="20" t="s">
        <v>2480</v>
      </c>
      <c r="Z804" s="21" t="s">
        <v>4048</v>
      </c>
      <c r="AA804" s="22" t="str">
        <f t="shared" si="1"/>
        <v>M3-MyM-15c-A-2</v>
      </c>
      <c r="AB804" s="20" t="s">
        <v>45</v>
      </c>
      <c r="AC804" s="24"/>
      <c r="AD804" s="9" t="s">
        <v>46</v>
      </c>
      <c r="AE804" s="9" t="s">
        <v>47</v>
      </c>
    </row>
    <row r="805" ht="112.5" customHeight="1">
      <c r="A805" s="9" t="s">
        <v>4008</v>
      </c>
      <c r="B805" s="78" t="s">
        <v>4009</v>
      </c>
      <c r="C805" s="9" t="s">
        <v>66</v>
      </c>
      <c r="D805" s="10" t="s">
        <v>34</v>
      </c>
      <c r="E805" s="11"/>
      <c r="F805" s="35" t="s">
        <v>4049</v>
      </c>
      <c r="G805" s="35"/>
      <c r="H805" s="69"/>
      <c r="I805" s="42" t="s">
        <v>36</v>
      </c>
      <c r="J805" s="24" t="s">
        <v>116</v>
      </c>
      <c r="K805" s="25" t="s">
        <v>4050</v>
      </c>
      <c r="L805" s="25" t="s">
        <v>4035</v>
      </c>
      <c r="M805" s="24" t="s">
        <v>320</v>
      </c>
      <c r="N805" s="18"/>
      <c r="O805" s="18"/>
      <c r="P805" s="18"/>
      <c r="Q805" s="22"/>
      <c r="R805" s="13"/>
      <c r="S805" s="13" t="s">
        <v>4051</v>
      </c>
      <c r="T805" s="12" t="s">
        <v>4052</v>
      </c>
      <c r="U805" s="13" t="s">
        <v>4038</v>
      </c>
      <c r="V805" s="12" t="s">
        <v>4053</v>
      </c>
      <c r="W805" s="18"/>
      <c r="X805" s="18"/>
      <c r="Y805" s="20" t="s">
        <v>2480</v>
      </c>
      <c r="Z805" s="21" t="s">
        <v>4054</v>
      </c>
      <c r="AA805" s="22" t="str">
        <f t="shared" si="1"/>
        <v>M3-MyM-15c-A-3</v>
      </c>
      <c r="AB805" s="20" t="s">
        <v>45</v>
      </c>
      <c r="AC805" s="24"/>
      <c r="AD805" s="9" t="s">
        <v>46</v>
      </c>
      <c r="AE805" s="9" t="s">
        <v>47</v>
      </c>
    </row>
    <row r="806" ht="112.5" customHeight="1">
      <c r="A806" s="9" t="s">
        <v>4055</v>
      </c>
      <c r="B806" s="78" t="s">
        <v>4056</v>
      </c>
      <c r="C806" s="9" t="s">
        <v>33</v>
      </c>
      <c r="D806" s="10" t="s">
        <v>34</v>
      </c>
      <c r="E806" s="11"/>
      <c r="F806" s="35" t="s">
        <v>4057</v>
      </c>
      <c r="G806" s="35"/>
      <c r="H806" s="69"/>
      <c r="I806" s="42" t="s">
        <v>36</v>
      </c>
      <c r="J806" s="24" t="s">
        <v>1577</v>
      </c>
      <c r="K806" s="25" t="s">
        <v>4058</v>
      </c>
      <c r="L806" s="35" t="s">
        <v>4059</v>
      </c>
      <c r="M806" s="24" t="s">
        <v>40</v>
      </c>
      <c r="N806" s="23" t="s">
        <v>4060</v>
      </c>
      <c r="O806" s="25" t="s">
        <v>4061</v>
      </c>
      <c r="P806" s="18"/>
      <c r="Q806" s="22"/>
      <c r="R806" s="18"/>
      <c r="S806" s="18"/>
      <c r="T806" s="18"/>
      <c r="U806" s="18"/>
      <c r="V806" s="18"/>
      <c r="W806" s="18"/>
      <c r="X806" s="22"/>
      <c r="Y806" s="20" t="s">
        <v>2480</v>
      </c>
      <c r="Z806" s="21" t="s">
        <v>4062</v>
      </c>
      <c r="AA806" s="22" t="str">
        <f t="shared" si="1"/>
        <v>M3-MyM-15d-I-1</v>
      </c>
      <c r="AB806" s="20" t="s">
        <v>45</v>
      </c>
      <c r="AC806" s="24"/>
      <c r="AD806" s="9" t="s">
        <v>46</v>
      </c>
      <c r="AE806" s="9" t="s">
        <v>47</v>
      </c>
    </row>
    <row r="807" ht="112.5" customHeight="1">
      <c r="A807" s="9" t="s">
        <v>4055</v>
      </c>
      <c r="B807" s="78" t="s">
        <v>4056</v>
      </c>
      <c r="C807" s="9" t="s">
        <v>33</v>
      </c>
      <c r="D807" s="10" t="s">
        <v>34</v>
      </c>
      <c r="E807" s="11"/>
      <c r="F807" s="35" t="s">
        <v>4063</v>
      </c>
      <c r="G807" s="35"/>
      <c r="H807" s="69"/>
      <c r="I807" s="42" t="s">
        <v>36</v>
      </c>
      <c r="J807" s="24" t="s">
        <v>1577</v>
      </c>
      <c r="K807" s="25" t="s">
        <v>4064</v>
      </c>
      <c r="L807" s="23" t="s">
        <v>4065</v>
      </c>
      <c r="M807" s="24" t="s">
        <v>40</v>
      </c>
      <c r="N807" s="23" t="s">
        <v>4066</v>
      </c>
      <c r="O807" s="25" t="s">
        <v>4067</v>
      </c>
      <c r="P807" s="18"/>
      <c r="Q807" s="22"/>
      <c r="R807" s="18"/>
      <c r="S807" s="18"/>
      <c r="T807" s="18"/>
      <c r="U807" s="18"/>
      <c r="V807" s="18"/>
      <c r="W807" s="18"/>
      <c r="X807" s="22"/>
      <c r="Y807" s="20" t="s">
        <v>2480</v>
      </c>
      <c r="Z807" s="21" t="s">
        <v>4068</v>
      </c>
      <c r="AA807" s="22" t="str">
        <f t="shared" si="1"/>
        <v>M3-MyM-15d-I-2</v>
      </c>
      <c r="AB807" s="20" t="s">
        <v>45</v>
      </c>
      <c r="AC807" s="24"/>
      <c r="AD807" s="9" t="s">
        <v>46</v>
      </c>
      <c r="AE807" s="9" t="s">
        <v>47</v>
      </c>
    </row>
    <row r="808" ht="112.5" customHeight="1">
      <c r="A808" s="9" t="s">
        <v>4055</v>
      </c>
      <c r="B808" s="78" t="s">
        <v>4056</v>
      </c>
      <c r="C808" s="9" t="s">
        <v>48</v>
      </c>
      <c r="D808" s="10" t="s">
        <v>34</v>
      </c>
      <c r="E808" s="11"/>
      <c r="F808" s="35" t="s">
        <v>4069</v>
      </c>
      <c r="G808" s="35"/>
      <c r="H808" s="58"/>
      <c r="I808" s="57" t="s">
        <v>36</v>
      </c>
      <c r="J808" s="26" t="s">
        <v>90</v>
      </c>
      <c r="K808" s="35" t="s">
        <v>4070</v>
      </c>
      <c r="L808" s="34" t="s">
        <v>4071</v>
      </c>
      <c r="M808" s="24" t="s">
        <v>40</v>
      </c>
      <c r="N808" s="23" t="s">
        <v>4060</v>
      </c>
      <c r="O808" s="23" t="s">
        <v>4072</v>
      </c>
      <c r="P808" s="8" t="s">
        <v>4073</v>
      </c>
      <c r="Q808" s="22"/>
      <c r="R808" s="18"/>
      <c r="S808" s="18"/>
      <c r="T808" s="18"/>
      <c r="U808" s="18"/>
      <c r="V808" s="18"/>
      <c r="W808" s="18"/>
      <c r="X808" s="22"/>
      <c r="Y808" s="20" t="s">
        <v>2480</v>
      </c>
      <c r="Z808" s="21" t="s">
        <v>4074</v>
      </c>
      <c r="AA808" s="22" t="str">
        <f t="shared" si="1"/>
        <v>M3-MyM-15d-E-1</v>
      </c>
      <c r="AB808" s="20" t="s">
        <v>45</v>
      </c>
      <c r="AC808" s="24"/>
      <c r="AD808" s="9" t="s">
        <v>46</v>
      </c>
      <c r="AE808" s="9" t="s">
        <v>47</v>
      </c>
    </row>
    <row r="809" ht="112.5" customHeight="1">
      <c r="A809" s="9" t="s">
        <v>4055</v>
      </c>
      <c r="B809" s="78" t="s">
        <v>4056</v>
      </c>
      <c r="C809" s="9" t="s">
        <v>48</v>
      </c>
      <c r="D809" s="10" t="s">
        <v>34</v>
      </c>
      <c r="E809" s="11"/>
      <c r="F809" s="35" t="s">
        <v>4075</v>
      </c>
      <c r="G809" s="35"/>
      <c r="H809" s="58"/>
      <c r="I809" s="57" t="s">
        <v>36</v>
      </c>
      <c r="J809" s="26" t="s">
        <v>90</v>
      </c>
      <c r="K809" s="35" t="s">
        <v>4076</v>
      </c>
      <c r="L809" s="34" t="s">
        <v>4077</v>
      </c>
      <c r="M809" s="24" t="s">
        <v>40</v>
      </c>
      <c r="N809" s="23" t="s">
        <v>4066</v>
      </c>
      <c r="O809" s="23" t="s">
        <v>4078</v>
      </c>
      <c r="P809" s="69" t="s">
        <v>4079</v>
      </c>
      <c r="Q809" s="22"/>
      <c r="R809" s="18"/>
      <c r="S809" s="18"/>
      <c r="T809" s="18"/>
      <c r="U809" s="18"/>
      <c r="V809" s="18"/>
      <c r="W809" s="18"/>
      <c r="X809" s="22"/>
      <c r="Y809" s="20" t="s">
        <v>2480</v>
      </c>
      <c r="Z809" s="21" t="s">
        <v>4080</v>
      </c>
      <c r="AA809" s="22" t="str">
        <f t="shared" si="1"/>
        <v>M3-MyM-15d-E-2</v>
      </c>
      <c r="AB809" s="20" t="s">
        <v>45</v>
      </c>
      <c r="AC809" s="24"/>
      <c r="AD809" s="9" t="s">
        <v>46</v>
      </c>
      <c r="AE809" s="9" t="s">
        <v>47</v>
      </c>
    </row>
    <row r="810" ht="112.5" customHeight="1">
      <c r="A810" s="9" t="s">
        <v>4055</v>
      </c>
      <c r="B810" s="78" t="s">
        <v>4056</v>
      </c>
      <c r="C810" s="9" t="s">
        <v>66</v>
      </c>
      <c r="D810" s="10" t="s">
        <v>34</v>
      </c>
      <c r="E810" s="11"/>
      <c r="F810" s="35" t="s">
        <v>4081</v>
      </c>
      <c r="G810" s="35"/>
      <c r="H810" s="69"/>
      <c r="I810" s="42" t="s">
        <v>36</v>
      </c>
      <c r="J810" s="24" t="s">
        <v>50</v>
      </c>
      <c r="K810" s="25" t="s">
        <v>4082</v>
      </c>
      <c r="L810" s="25" t="s">
        <v>4083</v>
      </c>
      <c r="M810" s="24" t="s">
        <v>320</v>
      </c>
      <c r="N810" s="18"/>
      <c r="O810" s="18"/>
      <c r="P810" s="18"/>
      <c r="Q810" s="22"/>
      <c r="R810" s="23"/>
      <c r="S810" s="23" t="s">
        <v>4084</v>
      </c>
      <c r="T810" s="23" t="s">
        <v>4085</v>
      </c>
      <c r="U810" s="23" t="s">
        <v>4086</v>
      </c>
      <c r="V810" s="23" t="s">
        <v>4087</v>
      </c>
      <c r="W810" s="18"/>
      <c r="X810" s="22"/>
      <c r="Y810" s="20" t="s">
        <v>2480</v>
      </c>
      <c r="Z810" s="21" t="s">
        <v>4088</v>
      </c>
      <c r="AA810" s="22" t="str">
        <f t="shared" si="1"/>
        <v>M3-MyM-15d-A-1</v>
      </c>
      <c r="AB810" s="20" t="s">
        <v>45</v>
      </c>
      <c r="AC810" s="24"/>
      <c r="AD810" s="9" t="s">
        <v>46</v>
      </c>
      <c r="AE810" s="9" t="s">
        <v>47</v>
      </c>
    </row>
    <row r="811" ht="112.5" customHeight="1">
      <c r="A811" s="9" t="s">
        <v>4055</v>
      </c>
      <c r="B811" s="78" t="s">
        <v>4056</v>
      </c>
      <c r="C811" s="9" t="s">
        <v>66</v>
      </c>
      <c r="D811" s="10" t="s">
        <v>34</v>
      </c>
      <c r="E811" s="11"/>
      <c r="F811" s="35" t="s">
        <v>4089</v>
      </c>
      <c r="G811" s="35"/>
      <c r="H811" s="69"/>
      <c r="I811" s="42" t="s">
        <v>36</v>
      </c>
      <c r="J811" s="24" t="s">
        <v>90</v>
      </c>
      <c r="K811" s="35" t="s">
        <v>4090</v>
      </c>
      <c r="L811" s="34" t="s">
        <v>4091</v>
      </c>
      <c r="M811" s="24" t="s">
        <v>320</v>
      </c>
      <c r="N811" s="18"/>
      <c r="O811" s="18"/>
      <c r="P811" s="18"/>
      <c r="Q811" s="22"/>
      <c r="R811" s="23"/>
      <c r="S811" s="23" t="s">
        <v>4092</v>
      </c>
      <c r="T811" s="23" t="s">
        <v>4093</v>
      </c>
      <c r="U811" s="23" t="s">
        <v>4094</v>
      </c>
      <c r="V811" s="23" t="s">
        <v>4095</v>
      </c>
      <c r="W811" s="18"/>
      <c r="X811" s="22"/>
      <c r="Y811" s="20" t="s">
        <v>2480</v>
      </c>
      <c r="Z811" s="21" t="s">
        <v>4096</v>
      </c>
      <c r="AA811" s="22" t="str">
        <f t="shared" si="1"/>
        <v>M3-MyM-15d-A-2</v>
      </c>
      <c r="AB811" s="20" t="s">
        <v>45</v>
      </c>
      <c r="AC811" s="24"/>
      <c r="AD811" s="9" t="s">
        <v>46</v>
      </c>
      <c r="AE811" s="9" t="s">
        <v>47</v>
      </c>
    </row>
    <row r="812" ht="112.5" customHeight="1">
      <c r="A812" s="9" t="s">
        <v>4055</v>
      </c>
      <c r="B812" s="78" t="s">
        <v>4056</v>
      </c>
      <c r="C812" s="9" t="s">
        <v>66</v>
      </c>
      <c r="D812" s="10" t="s">
        <v>34</v>
      </c>
      <c r="E812" s="11"/>
      <c r="F812" s="35" t="s">
        <v>4097</v>
      </c>
      <c r="G812" s="35"/>
      <c r="H812" s="69"/>
      <c r="I812" s="42" t="s">
        <v>36</v>
      </c>
      <c r="J812" s="24" t="s">
        <v>90</v>
      </c>
      <c r="K812" s="25" t="s">
        <v>4098</v>
      </c>
      <c r="L812" s="25" t="s">
        <v>4099</v>
      </c>
      <c r="M812" s="24" t="s">
        <v>320</v>
      </c>
      <c r="N812" s="18"/>
      <c r="O812" s="18"/>
      <c r="P812" s="18"/>
      <c r="Q812" s="22"/>
      <c r="R812" s="69"/>
      <c r="S812" s="69" t="s">
        <v>4100</v>
      </c>
      <c r="T812" s="23" t="s">
        <v>4101</v>
      </c>
      <c r="U812" s="23" t="s">
        <v>4102</v>
      </c>
      <c r="V812" s="23" t="s">
        <v>4103</v>
      </c>
      <c r="W812" s="18"/>
      <c r="X812" s="22"/>
      <c r="Y812" s="20" t="s">
        <v>2480</v>
      </c>
      <c r="Z812" s="21" t="s">
        <v>4104</v>
      </c>
      <c r="AA812" s="22" t="str">
        <f t="shared" si="1"/>
        <v>M3-MyM-15d-A-3</v>
      </c>
      <c r="AB812" s="20" t="s">
        <v>45</v>
      </c>
      <c r="AC812" s="24"/>
      <c r="AD812" s="9" t="s">
        <v>46</v>
      </c>
      <c r="AE812" s="9" t="s">
        <v>47</v>
      </c>
    </row>
    <row r="813" ht="112.5" customHeight="1">
      <c r="A813" s="9" t="s">
        <v>4105</v>
      </c>
      <c r="B813" s="78" t="s">
        <v>4106</v>
      </c>
      <c r="C813" s="9" t="s">
        <v>33</v>
      </c>
      <c r="D813" s="10" t="s">
        <v>34</v>
      </c>
      <c r="E813" s="11"/>
      <c r="F813" s="34" t="s">
        <v>4107</v>
      </c>
      <c r="G813" s="47"/>
      <c r="H813" s="90"/>
      <c r="I813" s="42" t="s">
        <v>535</v>
      </c>
      <c r="J813" s="24" t="s">
        <v>563</v>
      </c>
      <c r="K813" s="25" t="s">
        <v>111</v>
      </c>
      <c r="L813" s="23" t="s">
        <v>4108</v>
      </c>
      <c r="M813" s="24" t="s">
        <v>40</v>
      </c>
      <c r="N813" s="23" t="s">
        <v>4109</v>
      </c>
      <c r="O813" s="23" t="s">
        <v>4110</v>
      </c>
      <c r="P813" s="18"/>
      <c r="Q813" s="22"/>
      <c r="R813" s="18"/>
      <c r="S813" s="18"/>
      <c r="T813" s="18"/>
      <c r="U813" s="18"/>
      <c r="V813" s="18"/>
      <c r="W813" s="18"/>
      <c r="X813" s="22"/>
      <c r="Y813" s="20" t="s">
        <v>2480</v>
      </c>
      <c r="Z813" s="21" t="s">
        <v>4111</v>
      </c>
      <c r="AA813" s="22" t="str">
        <f t="shared" si="1"/>
        <v>M3-MyM-15e-I-1</v>
      </c>
      <c r="AB813" s="20" t="s">
        <v>45</v>
      </c>
      <c r="AC813" s="24"/>
      <c r="AD813" s="9" t="s">
        <v>46</v>
      </c>
      <c r="AE813" s="9" t="s">
        <v>47</v>
      </c>
    </row>
    <row r="814" ht="112.5" customHeight="1">
      <c r="A814" s="9" t="s">
        <v>4105</v>
      </c>
      <c r="B814" s="78" t="s">
        <v>4106</v>
      </c>
      <c r="C814" s="9" t="s">
        <v>33</v>
      </c>
      <c r="D814" s="10" t="s">
        <v>34</v>
      </c>
      <c r="E814" s="11"/>
      <c r="F814" s="34" t="s">
        <v>4112</v>
      </c>
      <c r="G814" s="47"/>
      <c r="H814" s="90"/>
      <c r="I814" s="42" t="s">
        <v>535</v>
      </c>
      <c r="J814" s="24" t="s">
        <v>563</v>
      </c>
      <c r="K814" s="25" t="s">
        <v>111</v>
      </c>
      <c r="L814" s="23" t="s">
        <v>4113</v>
      </c>
      <c r="M814" s="26" t="s">
        <v>40</v>
      </c>
      <c r="N814" s="23" t="s">
        <v>4109</v>
      </c>
      <c r="O814" s="23" t="s">
        <v>4110</v>
      </c>
      <c r="P814" s="18"/>
      <c r="Q814" s="22"/>
      <c r="R814" s="18"/>
      <c r="S814" s="18"/>
      <c r="T814" s="18"/>
      <c r="U814" s="18"/>
      <c r="V814" s="18"/>
      <c r="W814" s="18"/>
      <c r="X814" s="22"/>
      <c r="Y814" s="20" t="s">
        <v>2480</v>
      </c>
      <c r="Z814" s="21" t="s">
        <v>4114</v>
      </c>
      <c r="AA814" s="22" t="str">
        <f t="shared" si="1"/>
        <v>M3-MyM-15e-I-2</v>
      </c>
      <c r="AB814" s="20" t="s">
        <v>45</v>
      </c>
      <c r="AC814" s="24"/>
      <c r="AD814" s="9" t="s">
        <v>46</v>
      </c>
      <c r="AE814" s="9" t="s">
        <v>47</v>
      </c>
    </row>
    <row r="815" ht="112.5" customHeight="1">
      <c r="A815" s="9" t="s">
        <v>4105</v>
      </c>
      <c r="B815" s="78" t="s">
        <v>4106</v>
      </c>
      <c r="C815" s="9" t="s">
        <v>33</v>
      </c>
      <c r="D815" s="10" t="s">
        <v>34</v>
      </c>
      <c r="E815" s="11"/>
      <c r="F815" s="34" t="s">
        <v>4115</v>
      </c>
      <c r="G815" s="47"/>
      <c r="H815" s="90"/>
      <c r="I815" s="42" t="s">
        <v>535</v>
      </c>
      <c r="J815" s="24" t="s">
        <v>563</v>
      </c>
      <c r="K815" s="25" t="s">
        <v>111</v>
      </c>
      <c r="L815" s="23" t="s">
        <v>4116</v>
      </c>
      <c r="M815" s="26" t="s">
        <v>40</v>
      </c>
      <c r="N815" s="23" t="s">
        <v>4109</v>
      </c>
      <c r="O815" s="23" t="s">
        <v>4117</v>
      </c>
      <c r="P815" s="18"/>
      <c r="Q815" s="22"/>
      <c r="R815" s="18"/>
      <c r="S815" s="18"/>
      <c r="T815" s="18"/>
      <c r="U815" s="18"/>
      <c r="V815" s="18"/>
      <c r="W815" s="18"/>
      <c r="X815" s="22"/>
      <c r="Y815" s="20" t="s">
        <v>2480</v>
      </c>
      <c r="Z815" s="21" t="s">
        <v>4118</v>
      </c>
      <c r="AA815" s="22" t="str">
        <f t="shared" si="1"/>
        <v>M3-MyM-15e-I-3</v>
      </c>
      <c r="AB815" s="20" t="s">
        <v>45</v>
      </c>
      <c r="AC815" s="24"/>
      <c r="AD815" s="9" t="s">
        <v>46</v>
      </c>
      <c r="AE815" s="9" t="s">
        <v>47</v>
      </c>
    </row>
    <row r="816" ht="112.5" customHeight="1">
      <c r="A816" s="9" t="s">
        <v>4105</v>
      </c>
      <c r="B816" s="78" t="s">
        <v>4106</v>
      </c>
      <c r="C816" s="9" t="s">
        <v>48</v>
      </c>
      <c r="D816" s="10" t="s">
        <v>34</v>
      </c>
      <c r="E816" s="11"/>
      <c r="F816" s="25" t="s">
        <v>4119</v>
      </c>
      <c r="G816" s="34"/>
      <c r="H816" s="110" t="s">
        <v>261</v>
      </c>
      <c r="I816" s="42" t="s">
        <v>4120</v>
      </c>
      <c r="J816" s="9" t="s">
        <v>4121</v>
      </c>
      <c r="K816" s="25" t="s">
        <v>4122</v>
      </c>
      <c r="L816" s="25" t="s">
        <v>4123</v>
      </c>
      <c r="M816" s="24" t="s">
        <v>40</v>
      </c>
      <c r="N816" s="69" t="s">
        <v>4124</v>
      </c>
      <c r="O816" s="8" t="s">
        <v>4125</v>
      </c>
      <c r="P816" s="18"/>
      <c r="Q816" s="22"/>
      <c r="R816" s="18"/>
      <c r="S816" s="18"/>
      <c r="T816" s="18"/>
      <c r="U816" s="18"/>
      <c r="V816" s="18"/>
      <c r="W816" s="18"/>
      <c r="X816" s="22"/>
      <c r="Y816" s="20" t="s">
        <v>2480</v>
      </c>
      <c r="Z816" s="28" t="s">
        <v>4126</v>
      </c>
      <c r="AA816" s="22" t="str">
        <f t="shared" si="1"/>
        <v>M3-MyM-15e-E-1</v>
      </c>
      <c r="AB816" s="20" t="s">
        <v>45</v>
      </c>
      <c r="AC816" s="24"/>
      <c r="AD816" s="9"/>
      <c r="AE816" s="9" t="s">
        <v>47</v>
      </c>
    </row>
    <row r="817" ht="112.5" customHeight="1">
      <c r="A817" s="9" t="s">
        <v>4105</v>
      </c>
      <c r="B817" s="78" t="s">
        <v>4106</v>
      </c>
      <c r="C817" s="9" t="s">
        <v>48</v>
      </c>
      <c r="D817" s="10" t="s">
        <v>34</v>
      </c>
      <c r="E817" s="11"/>
      <c r="F817" s="25" t="s">
        <v>4127</v>
      </c>
      <c r="G817" s="34"/>
      <c r="H817" s="110"/>
      <c r="I817" s="42" t="s">
        <v>4120</v>
      </c>
      <c r="J817" s="9" t="s">
        <v>4121</v>
      </c>
      <c r="K817" s="25" t="s">
        <v>4122</v>
      </c>
      <c r="L817" s="25" t="s">
        <v>4123</v>
      </c>
      <c r="M817" s="24" t="s">
        <v>40</v>
      </c>
      <c r="N817" s="23" t="s">
        <v>4128</v>
      </c>
      <c r="O817" s="8" t="s">
        <v>4129</v>
      </c>
      <c r="P817" s="18"/>
      <c r="Q817" s="22"/>
      <c r="R817" s="18"/>
      <c r="S817" s="18"/>
      <c r="T817" s="18"/>
      <c r="U817" s="18"/>
      <c r="V817" s="18"/>
      <c r="W817" s="18"/>
      <c r="X817" s="22"/>
      <c r="Y817" s="20" t="s">
        <v>2480</v>
      </c>
      <c r="Z817" s="28" t="s">
        <v>4130</v>
      </c>
      <c r="AA817" s="22" t="str">
        <f t="shared" si="1"/>
        <v>M3-MyM-15e-E-2</v>
      </c>
      <c r="AB817" s="20" t="s">
        <v>45</v>
      </c>
      <c r="AC817" s="24"/>
      <c r="AD817" s="9"/>
      <c r="AE817" s="9" t="s">
        <v>47</v>
      </c>
    </row>
    <row r="818" ht="112.5" customHeight="1">
      <c r="A818" s="9" t="s">
        <v>4131</v>
      </c>
      <c r="B818" s="78" t="s">
        <v>4132</v>
      </c>
      <c r="C818" s="9" t="s">
        <v>33</v>
      </c>
      <c r="D818" s="10" t="s">
        <v>34</v>
      </c>
      <c r="E818" s="20"/>
      <c r="F818" s="23" t="s">
        <v>4133</v>
      </c>
      <c r="G818" s="23"/>
      <c r="H818" s="107"/>
      <c r="I818" s="57" t="s">
        <v>535</v>
      </c>
      <c r="J818" s="100" t="s">
        <v>4134</v>
      </c>
      <c r="K818" s="34" t="s">
        <v>111</v>
      </c>
      <c r="L818" s="34" t="s">
        <v>111</v>
      </c>
      <c r="M818" s="26" t="s">
        <v>40</v>
      </c>
      <c r="N818" s="8" t="s">
        <v>4135</v>
      </c>
      <c r="O818" s="8" t="s">
        <v>4136</v>
      </c>
      <c r="P818" s="18"/>
      <c r="Q818" s="22"/>
      <c r="R818" s="18"/>
      <c r="S818" s="18"/>
      <c r="T818" s="18"/>
      <c r="U818" s="18"/>
      <c r="V818" s="18"/>
      <c r="W818" s="18"/>
      <c r="X818" s="22"/>
      <c r="Y818" s="20" t="s">
        <v>2480</v>
      </c>
      <c r="Z818" s="21" t="s">
        <v>4137</v>
      </c>
      <c r="AA818" s="22" t="str">
        <f t="shared" si="1"/>
        <v>M3-MyM-16a-I-1</v>
      </c>
      <c r="AB818" s="20" t="s">
        <v>45</v>
      </c>
      <c r="AC818" s="24"/>
      <c r="AD818" s="9" t="s">
        <v>46</v>
      </c>
      <c r="AE818" s="9" t="s">
        <v>47</v>
      </c>
    </row>
    <row r="819" ht="112.5" customHeight="1">
      <c r="A819" s="9" t="s">
        <v>4131</v>
      </c>
      <c r="B819" s="78" t="s">
        <v>4132</v>
      </c>
      <c r="C819" s="9" t="s">
        <v>33</v>
      </c>
      <c r="D819" s="10" t="s">
        <v>34</v>
      </c>
      <c r="E819" s="20"/>
      <c r="F819" s="23" t="s">
        <v>4138</v>
      </c>
      <c r="G819" s="23"/>
      <c r="H819" s="107"/>
      <c r="I819" s="57" t="s">
        <v>535</v>
      </c>
      <c r="J819" s="100" t="s">
        <v>4134</v>
      </c>
      <c r="K819" s="34" t="s">
        <v>111</v>
      </c>
      <c r="L819" s="34" t="s">
        <v>111</v>
      </c>
      <c r="M819" s="26" t="s">
        <v>40</v>
      </c>
      <c r="N819" s="8" t="s">
        <v>4135</v>
      </c>
      <c r="O819" s="8" t="s">
        <v>4139</v>
      </c>
      <c r="P819" s="18"/>
      <c r="Q819" s="22"/>
      <c r="R819" s="18"/>
      <c r="S819" s="18"/>
      <c r="T819" s="18"/>
      <c r="U819" s="18"/>
      <c r="V819" s="18"/>
      <c r="W819" s="18"/>
      <c r="X819" s="22"/>
      <c r="Y819" s="20" t="s">
        <v>2480</v>
      </c>
      <c r="Z819" s="21" t="s">
        <v>4140</v>
      </c>
      <c r="AA819" s="22" t="str">
        <f t="shared" si="1"/>
        <v>M3-MyM-16a-I-2</v>
      </c>
      <c r="AB819" s="20" t="s">
        <v>45</v>
      </c>
      <c r="AC819" s="24"/>
      <c r="AD819" s="9" t="s">
        <v>46</v>
      </c>
      <c r="AE819" s="9" t="s">
        <v>47</v>
      </c>
    </row>
    <row r="820" ht="112.5" customHeight="1">
      <c r="A820" s="9" t="s">
        <v>4131</v>
      </c>
      <c r="B820" s="78" t="s">
        <v>4132</v>
      </c>
      <c r="C820" s="9" t="s">
        <v>33</v>
      </c>
      <c r="D820" s="10" t="s">
        <v>34</v>
      </c>
      <c r="E820" s="20"/>
      <c r="F820" s="23" t="s">
        <v>4141</v>
      </c>
      <c r="G820" s="23"/>
      <c r="H820" s="107"/>
      <c r="I820" s="57" t="s">
        <v>535</v>
      </c>
      <c r="J820" s="100" t="s">
        <v>4134</v>
      </c>
      <c r="K820" s="34" t="s">
        <v>111</v>
      </c>
      <c r="L820" s="34" t="s">
        <v>111</v>
      </c>
      <c r="M820" s="26" t="s">
        <v>40</v>
      </c>
      <c r="N820" s="8" t="s">
        <v>4135</v>
      </c>
      <c r="O820" s="8" t="s">
        <v>4142</v>
      </c>
      <c r="P820" s="18"/>
      <c r="Q820" s="22"/>
      <c r="R820" s="18"/>
      <c r="S820" s="18"/>
      <c r="T820" s="18"/>
      <c r="U820" s="18"/>
      <c r="V820" s="18"/>
      <c r="W820" s="18"/>
      <c r="X820" s="22"/>
      <c r="Y820" s="20" t="s">
        <v>2480</v>
      </c>
      <c r="Z820" s="21" t="s">
        <v>4143</v>
      </c>
      <c r="AA820" s="22" t="str">
        <f t="shared" si="1"/>
        <v>M3-MyM-16a-I-3</v>
      </c>
      <c r="AB820" s="20" t="s">
        <v>45</v>
      </c>
      <c r="AC820" s="24"/>
      <c r="AD820" s="9" t="s">
        <v>46</v>
      </c>
      <c r="AE820" s="9" t="s">
        <v>47</v>
      </c>
    </row>
    <row r="821" ht="112.5" customHeight="1">
      <c r="A821" s="9" t="s">
        <v>4131</v>
      </c>
      <c r="B821" s="78" t="s">
        <v>4132</v>
      </c>
      <c r="C821" s="9" t="s">
        <v>48</v>
      </c>
      <c r="D821" s="10" t="s">
        <v>34</v>
      </c>
      <c r="E821" s="20"/>
      <c r="F821" s="23" t="s">
        <v>4144</v>
      </c>
      <c r="G821" s="23"/>
      <c r="H821" s="82"/>
      <c r="I821" s="42" t="s">
        <v>36</v>
      </c>
      <c r="J821" s="24" t="s">
        <v>90</v>
      </c>
      <c r="K821" s="35" t="s">
        <v>4145</v>
      </c>
      <c r="L821" s="23" t="s">
        <v>4146</v>
      </c>
      <c r="M821" s="26" t="s">
        <v>40</v>
      </c>
      <c r="N821" s="8" t="s">
        <v>4147</v>
      </c>
      <c r="O821" s="8" t="s">
        <v>4148</v>
      </c>
      <c r="P821" s="8" t="s">
        <v>4149</v>
      </c>
      <c r="Q821" s="22"/>
      <c r="R821" s="18"/>
      <c r="S821" s="18"/>
      <c r="T821" s="18"/>
      <c r="U821" s="18"/>
      <c r="V821" s="18"/>
      <c r="W821" s="18"/>
      <c r="X821" s="22"/>
      <c r="Y821" s="20" t="s">
        <v>2480</v>
      </c>
      <c r="Z821" s="21" t="s">
        <v>4150</v>
      </c>
      <c r="AA821" s="22" t="str">
        <f t="shared" si="1"/>
        <v>M3-MyM-16a-E-1</v>
      </c>
      <c r="AB821" s="20" t="s">
        <v>45</v>
      </c>
      <c r="AC821" s="24"/>
      <c r="AD821" s="9" t="s">
        <v>46</v>
      </c>
      <c r="AE821" s="9" t="s">
        <v>47</v>
      </c>
    </row>
    <row r="822" ht="112.5" customHeight="1">
      <c r="A822" s="9" t="s">
        <v>4131</v>
      </c>
      <c r="B822" s="78" t="s">
        <v>4132</v>
      </c>
      <c r="C822" s="9" t="s">
        <v>48</v>
      </c>
      <c r="D822" s="10" t="s">
        <v>34</v>
      </c>
      <c r="E822" s="20"/>
      <c r="F822" s="23" t="s">
        <v>4151</v>
      </c>
      <c r="G822" s="23"/>
      <c r="H822" s="82"/>
      <c r="I822" s="42" t="s">
        <v>36</v>
      </c>
      <c r="J822" s="24" t="s">
        <v>90</v>
      </c>
      <c r="K822" s="35" t="s">
        <v>4152</v>
      </c>
      <c r="L822" s="23" t="s">
        <v>4153</v>
      </c>
      <c r="M822" s="26" t="s">
        <v>40</v>
      </c>
      <c r="N822" s="8" t="s">
        <v>4135</v>
      </c>
      <c r="O822" s="8" t="s">
        <v>4154</v>
      </c>
      <c r="P822" s="8" t="s">
        <v>4155</v>
      </c>
      <c r="Q822" s="22"/>
      <c r="R822" s="18"/>
      <c r="S822" s="18"/>
      <c r="T822" s="18"/>
      <c r="U822" s="18"/>
      <c r="V822" s="18"/>
      <c r="W822" s="18"/>
      <c r="X822" s="22"/>
      <c r="Y822" s="20" t="s">
        <v>2480</v>
      </c>
      <c r="Z822" s="21" t="s">
        <v>4156</v>
      </c>
      <c r="AA822" s="22" t="str">
        <f t="shared" si="1"/>
        <v>M3-MyM-16a-E-2</v>
      </c>
      <c r="AB822" s="20" t="s">
        <v>45</v>
      </c>
      <c r="AC822" s="24"/>
      <c r="AD822" s="9" t="s">
        <v>46</v>
      </c>
      <c r="AE822" s="9" t="s">
        <v>47</v>
      </c>
    </row>
    <row r="823" ht="112.5" customHeight="1">
      <c r="A823" s="9" t="s">
        <v>4157</v>
      </c>
      <c r="B823" s="78" t="s">
        <v>4158</v>
      </c>
      <c r="C823" s="9" t="s">
        <v>33</v>
      </c>
      <c r="D823" s="10" t="s">
        <v>34</v>
      </c>
      <c r="E823" s="11"/>
      <c r="F823" s="23" t="s">
        <v>4159</v>
      </c>
      <c r="G823" s="23"/>
      <c r="H823" s="96"/>
      <c r="I823" s="24" t="s">
        <v>36</v>
      </c>
      <c r="J823" s="24" t="s">
        <v>307</v>
      </c>
      <c r="K823" s="25" t="s">
        <v>4160</v>
      </c>
      <c r="L823" s="25" t="s">
        <v>4161</v>
      </c>
      <c r="M823" s="26" t="s">
        <v>40</v>
      </c>
      <c r="N823" s="34" t="s">
        <v>4162</v>
      </c>
      <c r="O823" s="88" t="s">
        <v>4163</v>
      </c>
      <c r="P823" s="69" t="s">
        <v>4164</v>
      </c>
      <c r="Q823" s="22"/>
      <c r="R823" s="18"/>
      <c r="S823" s="18"/>
      <c r="T823" s="18"/>
      <c r="U823" s="18"/>
      <c r="V823" s="18"/>
      <c r="W823" s="18"/>
      <c r="X823" s="22"/>
      <c r="Y823" s="20" t="s">
        <v>2480</v>
      </c>
      <c r="Z823" s="21" t="s">
        <v>4165</v>
      </c>
      <c r="AA823" s="22" t="str">
        <f t="shared" si="1"/>
        <v>M3-MyM-16b-I-1</v>
      </c>
      <c r="AB823" s="20" t="s">
        <v>45</v>
      </c>
      <c r="AC823" s="24"/>
      <c r="AD823" s="9" t="s">
        <v>46</v>
      </c>
      <c r="AE823" s="9" t="s">
        <v>47</v>
      </c>
    </row>
    <row r="824" ht="112.5" customHeight="1">
      <c r="A824" s="9" t="s">
        <v>4157</v>
      </c>
      <c r="B824" s="78" t="s">
        <v>4158</v>
      </c>
      <c r="C824" s="9" t="s">
        <v>33</v>
      </c>
      <c r="D824" s="10" t="s">
        <v>34</v>
      </c>
      <c r="E824" s="11"/>
      <c r="F824" s="23" t="s">
        <v>4166</v>
      </c>
      <c r="G824" s="23"/>
      <c r="H824" s="96"/>
      <c r="I824" s="24" t="s">
        <v>36</v>
      </c>
      <c r="J824" s="24" t="s">
        <v>37</v>
      </c>
      <c r="K824" s="23" t="s">
        <v>4167</v>
      </c>
      <c r="L824" s="23" t="s">
        <v>4168</v>
      </c>
      <c r="M824" s="24" t="s">
        <v>40</v>
      </c>
      <c r="N824" s="58" t="s">
        <v>4169</v>
      </c>
      <c r="O824" s="102" t="s">
        <v>4170</v>
      </c>
      <c r="P824" s="18"/>
      <c r="Q824" s="22"/>
      <c r="R824" s="18"/>
      <c r="S824" s="18"/>
      <c r="T824" s="18"/>
      <c r="U824" s="18"/>
      <c r="V824" s="18"/>
      <c r="W824" s="18"/>
      <c r="X824" s="22"/>
      <c r="Y824" s="20" t="s">
        <v>2480</v>
      </c>
      <c r="Z824" s="21" t="s">
        <v>4171</v>
      </c>
      <c r="AA824" s="22" t="str">
        <f t="shared" si="1"/>
        <v>M3-MyM-16b-I-2</v>
      </c>
      <c r="AB824" s="20" t="s">
        <v>45</v>
      </c>
      <c r="AC824" s="24"/>
      <c r="AD824" s="9" t="s">
        <v>46</v>
      </c>
      <c r="AE824" s="9" t="s">
        <v>47</v>
      </c>
    </row>
    <row r="825" ht="112.5" customHeight="1">
      <c r="A825" s="9" t="s">
        <v>4157</v>
      </c>
      <c r="B825" s="78" t="s">
        <v>4158</v>
      </c>
      <c r="C825" s="9" t="s">
        <v>33</v>
      </c>
      <c r="D825" s="10" t="s">
        <v>34</v>
      </c>
      <c r="E825" s="10" t="s">
        <v>36</v>
      </c>
      <c r="F825" s="23" t="s">
        <v>4172</v>
      </c>
      <c r="G825" s="23"/>
      <c r="H825" s="96"/>
      <c r="I825" s="24" t="s">
        <v>36</v>
      </c>
      <c r="J825" s="24" t="s">
        <v>307</v>
      </c>
      <c r="K825" s="23" t="s">
        <v>4173</v>
      </c>
      <c r="L825" s="25" t="s">
        <v>4174</v>
      </c>
      <c r="M825" s="26" t="s">
        <v>320</v>
      </c>
      <c r="N825" s="18"/>
      <c r="O825" s="8"/>
      <c r="P825" s="18"/>
      <c r="Q825" s="22"/>
      <c r="R825" s="23"/>
      <c r="S825" s="23" t="s">
        <v>4175</v>
      </c>
      <c r="T825" s="23" t="s">
        <v>4176</v>
      </c>
      <c r="U825" s="69" t="s">
        <v>4177</v>
      </c>
      <c r="V825" s="69" t="s">
        <v>4178</v>
      </c>
      <c r="W825" s="23" t="s">
        <v>4179</v>
      </c>
      <c r="X825" s="22"/>
      <c r="Y825" s="20" t="s">
        <v>2480</v>
      </c>
      <c r="Z825" s="21" t="s">
        <v>4180</v>
      </c>
      <c r="AA825" s="22" t="str">
        <f t="shared" si="1"/>
        <v>M3-MyM-16b-I-3</v>
      </c>
      <c r="AB825" s="20" t="s">
        <v>45</v>
      </c>
      <c r="AC825" s="24"/>
      <c r="AD825" s="9" t="s">
        <v>46</v>
      </c>
      <c r="AE825" s="9" t="s">
        <v>47</v>
      </c>
    </row>
    <row r="826" ht="112.5" customHeight="1">
      <c r="A826" s="9" t="s">
        <v>4157</v>
      </c>
      <c r="B826" s="78" t="s">
        <v>4158</v>
      </c>
      <c r="C826" s="9" t="s">
        <v>48</v>
      </c>
      <c r="D826" s="10" t="s">
        <v>34</v>
      </c>
      <c r="E826" s="11"/>
      <c r="F826" s="23" t="s">
        <v>4181</v>
      </c>
      <c r="G826" s="25"/>
      <c r="H826" s="96"/>
      <c r="I826" s="24" t="s">
        <v>36</v>
      </c>
      <c r="J826" s="24" t="s">
        <v>90</v>
      </c>
      <c r="K826" s="78" t="s">
        <v>4182</v>
      </c>
      <c r="L826" s="25" t="s">
        <v>4183</v>
      </c>
      <c r="M826" s="26" t="s">
        <v>320</v>
      </c>
      <c r="N826" s="18"/>
      <c r="O826" s="8"/>
      <c r="P826" s="18"/>
      <c r="Q826" s="22"/>
      <c r="R826" s="78"/>
      <c r="S826" s="78" t="s">
        <v>4184</v>
      </c>
      <c r="T826" s="78" t="s">
        <v>4185</v>
      </c>
      <c r="U826" s="23" t="s">
        <v>4186</v>
      </c>
      <c r="V826" s="23" t="s">
        <v>4187</v>
      </c>
      <c r="W826" s="23" t="s">
        <v>4188</v>
      </c>
      <c r="X826" s="22"/>
      <c r="Y826" s="20" t="s">
        <v>2480</v>
      </c>
      <c r="Z826" s="21" t="s">
        <v>4189</v>
      </c>
      <c r="AA826" s="22" t="str">
        <f t="shared" si="1"/>
        <v>M3-MyM-16b-E-1</v>
      </c>
      <c r="AB826" s="20" t="s">
        <v>45</v>
      </c>
      <c r="AC826" s="24"/>
      <c r="AD826" s="9" t="s">
        <v>46</v>
      </c>
      <c r="AE826" s="9" t="s">
        <v>47</v>
      </c>
    </row>
    <row r="827" ht="112.5" customHeight="1">
      <c r="A827" s="9" t="s">
        <v>4157</v>
      </c>
      <c r="B827" s="78" t="s">
        <v>4158</v>
      </c>
      <c r="C827" s="9" t="s">
        <v>48</v>
      </c>
      <c r="D827" s="10" t="s">
        <v>34</v>
      </c>
      <c r="E827" s="11"/>
      <c r="F827" s="23" t="s">
        <v>4190</v>
      </c>
      <c r="G827" s="23"/>
      <c r="H827" s="96"/>
      <c r="I827" s="24" t="s">
        <v>36</v>
      </c>
      <c r="J827" s="24" t="s">
        <v>90</v>
      </c>
      <c r="K827" s="25" t="s">
        <v>4191</v>
      </c>
      <c r="L827" s="25" t="s">
        <v>4192</v>
      </c>
      <c r="M827" s="26" t="s">
        <v>320</v>
      </c>
      <c r="N827" s="18"/>
      <c r="O827" s="8"/>
      <c r="P827" s="18"/>
      <c r="Q827" s="22"/>
      <c r="R827" s="23"/>
      <c r="S827" s="23" t="s">
        <v>4193</v>
      </c>
      <c r="T827" s="23" t="s">
        <v>4194</v>
      </c>
      <c r="U827" s="69" t="s">
        <v>4195</v>
      </c>
      <c r="V827" s="23" t="s">
        <v>4196</v>
      </c>
      <c r="W827" s="23" t="s">
        <v>4197</v>
      </c>
      <c r="X827" s="22"/>
      <c r="Y827" s="20" t="s">
        <v>2480</v>
      </c>
      <c r="Z827" s="21" t="s">
        <v>4198</v>
      </c>
      <c r="AA827" s="22" t="str">
        <f t="shared" si="1"/>
        <v>M3-MyM-16b-E-2</v>
      </c>
      <c r="AB827" s="20" t="s">
        <v>45</v>
      </c>
      <c r="AC827" s="24"/>
      <c r="AD827" s="9" t="s">
        <v>46</v>
      </c>
      <c r="AE827" s="9" t="s">
        <v>47</v>
      </c>
    </row>
    <row r="828" ht="112.5" customHeight="1">
      <c r="A828" s="9" t="s">
        <v>4157</v>
      </c>
      <c r="B828" s="78" t="s">
        <v>4158</v>
      </c>
      <c r="C828" s="9" t="s">
        <v>48</v>
      </c>
      <c r="D828" s="10" t="s">
        <v>34</v>
      </c>
      <c r="E828" s="11"/>
      <c r="F828" s="23" t="s">
        <v>4199</v>
      </c>
      <c r="G828" s="23"/>
      <c r="H828" s="96"/>
      <c r="I828" s="24" t="s">
        <v>36</v>
      </c>
      <c r="J828" s="24" t="s">
        <v>90</v>
      </c>
      <c r="K828" s="25" t="s">
        <v>4200</v>
      </c>
      <c r="L828" s="25" t="s">
        <v>4192</v>
      </c>
      <c r="M828" s="26" t="s">
        <v>320</v>
      </c>
      <c r="N828" s="18"/>
      <c r="O828" s="8"/>
      <c r="P828" s="18"/>
      <c r="Q828" s="22"/>
      <c r="R828" s="23"/>
      <c r="S828" s="23" t="s">
        <v>4201</v>
      </c>
      <c r="T828" s="23" t="s">
        <v>4202</v>
      </c>
      <c r="U828" s="23" t="s">
        <v>4195</v>
      </c>
      <c r="V828" s="23" t="s">
        <v>4203</v>
      </c>
      <c r="W828" s="23" t="s">
        <v>4204</v>
      </c>
      <c r="X828" s="22"/>
      <c r="Y828" s="20" t="s">
        <v>2480</v>
      </c>
      <c r="Z828" s="21" t="s">
        <v>4205</v>
      </c>
      <c r="AA828" s="22" t="str">
        <f t="shared" si="1"/>
        <v>M3-MyM-16b-E-3</v>
      </c>
      <c r="AB828" s="20" t="s">
        <v>45</v>
      </c>
      <c r="AC828" s="24"/>
      <c r="AD828" s="9" t="s">
        <v>46</v>
      </c>
      <c r="AE828" s="9" t="s">
        <v>47</v>
      </c>
    </row>
    <row r="829" ht="112.5" customHeight="1">
      <c r="A829" s="9" t="s">
        <v>4206</v>
      </c>
      <c r="B829" s="78" t="s">
        <v>4207</v>
      </c>
      <c r="C829" s="9" t="s">
        <v>33</v>
      </c>
      <c r="D829" s="10" t="s">
        <v>34</v>
      </c>
      <c r="E829" s="11"/>
      <c r="F829" s="13" t="s">
        <v>4208</v>
      </c>
      <c r="G829" s="13"/>
      <c r="H829" s="19"/>
      <c r="I829" s="11" t="s">
        <v>36</v>
      </c>
      <c r="J829" s="20" t="s">
        <v>619</v>
      </c>
      <c r="K829" s="12" t="s">
        <v>111</v>
      </c>
      <c r="L829" s="12" t="s">
        <v>111</v>
      </c>
      <c r="M829" s="11" t="s">
        <v>40</v>
      </c>
      <c r="N829" s="8" t="s">
        <v>4209</v>
      </c>
      <c r="O829" s="8" t="s">
        <v>4210</v>
      </c>
      <c r="P829" s="18"/>
      <c r="Q829" s="22"/>
      <c r="R829" s="18"/>
      <c r="S829" s="18"/>
      <c r="T829" s="18"/>
      <c r="U829" s="18"/>
      <c r="V829" s="18"/>
      <c r="W829" s="18"/>
      <c r="X829" s="22"/>
      <c r="Y829" s="20" t="s">
        <v>4211</v>
      </c>
      <c r="Z829" s="28" t="s">
        <v>4212</v>
      </c>
      <c r="AA829" s="22" t="str">
        <f t="shared" si="1"/>
        <v>M3-G-1a-I-1</v>
      </c>
      <c r="AB829" s="20" t="s">
        <v>45</v>
      </c>
      <c r="AC829" s="24"/>
      <c r="AD829" s="9" t="s">
        <v>46</v>
      </c>
      <c r="AE829" s="9" t="s">
        <v>47</v>
      </c>
    </row>
    <row r="830" ht="112.5" customHeight="1">
      <c r="A830" s="9" t="s">
        <v>4206</v>
      </c>
      <c r="B830" s="78" t="s">
        <v>4207</v>
      </c>
      <c r="C830" s="9" t="s">
        <v>48</v>
      </c>
      <c r="D830" s="10" t="s">
        <v>34</v>
      </c>
      <c r="E830" s="20"/>
      <c r="F830" s="12" t="s">
        <v>4213</v>
      </c>
      <c r="G830" s="12"/>
      <c r="H830" s="19"/>
      <c r="I830" s="11" t="s">
        <v>535</v>
      </c>
      <c r="J830" s="11" t="s">
        <v>50</v>
      </c>
      <c r="K830" s="12" t="s">
        <v>4214</v>
      </c>
      <c r="L830" s="43" t="s">
        <v>4215</v>
      </c>
      <c r="M830" s="11" t="s">
        <v>40</v>
      </c>
      <c r="N830" s="8" t="s">
        <v>4216</v>
      </c>
      <c r="O830" s="27" t="s">
        <v>4217</v>
      </c>
      <c r="P830" s="18"/>
      <c r="Q830" s="22"/>
      <c r="R830" s="18"/>
      <c r="S830" s="18"/>
      <c r="T830" s="18"/>
      <c r="U830" s="18"/>
      <c r="V830" s="18"/>
      <c r="W830" s="18"/>
      <c r="X830" s="22"/>
      <c r="Y830" s="20" t="s">
        <v>4211</v>
      </c>
      <c r="Z830" s="21" t="s">
        <v>4218</v>
      </c>
      <c r="AA830" s="22" t="str">
        <f t="shared" si="1"/>
        <v>M3-G-1a-E-1</v>
      </c>
      <c r="AB830" s="20" t="s">
        <v>45</v>
      </c>
      <c r="AC830" s="24"/>
      <c r="AD830" s="9" t="s">
        <v>46</v>
      </c>
      <c r="AE830" s="9" t="s">
        <v>47</v>
      </c>
    </row>
    <row r="831" ht="112.5" customHeight="1">
      <c r="A831" s="9" t="s">
        <v>4206</v>
      </c>
      <c r="B831" s="78" t="s">
        <v>4207</v>
      </c>
      <c r="C831" s="9" t="s">
        <v>48</v>
      </c>
      <c r="D831" s="10" t="s">
        <v>34</v>
      </c>
      <c r="E831" s="11"/>
      <c r="F831" s="12" t="s">
        <v>4213</v>
      </c>
      <c r="G831" s="12"/>
      <c r="H831" s="19"/>
      <c r="I831" s="11" t="s">
        <v>535</v>
      </c>
      <c r="J831" s="11" t="s">
        <v>50</v>
      </c>
      <c r="K831" s="12" t="s">
        <v>4214</v>
      </c>
      <c r="L831" s="43" t="s">
        <v>4219</v>
      </c>
      <c r="M831" s="11" t="s">
        <v>40</v>
      </c>
      <c r="N831" s="8" t="s">
        <v>4220</v>
      </c>
      <c r="O831" s="27" t="s">
        <v>4217</v>
      </c>
      <c r="P831" s="18"/>
      <c r="Q831" s="22"/>
      <c r="R831" s="18"/>
      <c r="S831" s="18"/>
      <c r="T831" s="18"/>
      <c r="U831" s="18"/>
      <c r="V831" s="18"/>
      <c r="W831" s="18"/>
      <c r="X831" s="22"/>
      <c r="Y831" s="20" t="s">
        <v>4211</v>
      </c>
      <c r="Z831" s="21" t="s">
        <v>4221</v>
      </c>
      <c r="AA831" s="22" t="str">
        <f t="shared" si="1"/>
        <v>M3-G-1a-E-2</v>
      </c>
      <c r="AB831" s="20" t="s">
        <v>45</v>
      </c>
      <c r="AC831" s="24"/>
      <c r="AD831" s="9" t="s">
        <v>46</v>
      </c>
      <c r="AE831" s="9" t="s">
        <v>47</v>
      </c>
    </row>
    <row r="832" ht="112.5" customHeight="1">
      <c r="A832" s="9" t="s">
        <v>4206</v>
      </c>
      <c r="B832" s="78" t="s">
        <v>4207</v>
      </c>
      <c r="C832" s="9" t="s">
        <v>48</v>
      </c>
      <c r="D832" s="10" t="s">
        <v>34</v>
      </c>
      <c r="E832" s="11"/>
      <c r="F832" s="12" t="s">
        <v>4213</v>
      </c>
      <c r="G832" s="12"/>
      <c r="H832" s="19"/>
      <c r="I832" s="11" t="s">
        <v>535</v>
      </c>
      <c r="J832" s="11" t="s">
        <v>50</v>
      </c>
      <c r="K832" s="12" t="s">
        <v>4214</v>
      </c>
      <c r="L832" s="43" t="s">
        <v>4222</v>
      </c>
      <c r="M832" s="11" t="s">
        <v>40</v>
      </c>
      <c r="N832" s="8" t="s">
        <v>4223</v>
      </c>
      <c r="O832" s="27" t="s">
        <v>4217</v>
      </c>
      <c r="P832" s="18"/>
      <c r="Q832" s="22"/>
      <c r="R832" s="18"/>
      <c r="S832" s="18"/>
      <c r="T832" s="18"/>
      <c r="U832" s="18"/>
      <c r="V832" s="18"/>
      <c r="W832" s="18"/>
      <c r="X832" s="22"/>
      <c r="Y832" s="20" t="s">
        <v>4211</v>
      </c>
      <c r="Z832" s="21" t="s">
        <v>4224</v>
      </c>
      <c r="AA832" s="22" t="str">
        <f t="shared" si="1"/>
        <v>M3-G-1a-E-3</v>
      </c>
      <c r="AB832" s="20" t="s">
        <v>45</v>
      </c>
      <c r="AC832" s="24"/>
      <c r="AD832" s="9" t="s">
        <v>46</v>
      </c>
      <c r="AE832" s="9" t="s">
        <v>47</v>
      </c>
    </row>
    <row r="833" ht="112.5" customHeight="1">
      <c r="A833" s="9" t="s">
        <v>4225</v>
      </c>
      <c r="B833" s="78" t="s">
        <v>4226</v>
      </c>
      <c r="C833" s="9" t="s">
        <v>33</v>
      </c>
      <c r="D833" s="10" t="s">
        <v>34</v>
      </c>
      <c r="E833" s="11"/>
      <c r="F833" s="13" t="s">
        <v>4227</v>
      </c>
      <c r="G833" s="13"/>
      <c r="H833" s="12"/>
      <c r="I833" s="11" t="s">
        <v>535</v>
      </c>
      <c r="J833" s="11" t="s">
        <v>619</v>
      </c>
      <c r="K833" s="12" t="s">
        <v>111</v>
      </c>
      <c r="L833" s="12" t="s">
        <v>111</v>
      </c>
      <c r="M833" s="11" t="s">
        <v>40</v>
      </c>
      <c r="N833" s="13" t="s">
        <v>4228</v>
      </c>
      <c r="O833" s="13" t="s">
        <v>4229</v>
      </c>
      <c r="P833" s="18"/>
      <c r="Q833" s="22"/>
      <c r="R833" s="18"/>
      <c r="S833" s="18"/>
      <c r="T833" s="18"/>
      <c r="U833" s="18"/>
      <c r="V833" s="18"/>
      <c r="W833" s="18"/>
      <c r="X833" s="22"/>
      <c r="Y833" s="20" t="s">
        <v>4211</v>
      </c>
      <c r="Z833" s="28" t="s">
        <v>4230</v>
      </c>
      <c r="AA833" s="22" t="str">
        <f t="shared" si="1"/>
        <v>M3-G-1b-I-1</v>
      </c>
      <c r="AB833" s="20" t="s">
        <v>45</v>
      </c>
      <c r="AC833" s="24"/>
      <c r="AD833" s="9" t="s">
        <v>46</v>
      </c>
      <c r="AE833" s="9" t="s">
        <v>47</v>
      </c>
    </row>
    <row r="834" ht="112.5" customHeight="1">
      <c r="A834" s="9" t="s">
        <v>4225</v>
      </c>
      <c r="B834" s="78" t="s">
        <v>4226</v>
      </c>
      <c r="C834" s="9" t="s">
        <v>33</v>
      </c>
      <c r="D834" s="10" t="s">
        <v>34</v>
      </c>
      <c r="E834" s="11"/>
      <c r="F834" s="13" t="s">
        <v>4231</v>
      </c>
      <c r="G834" s="13"/>
      <c r="H834" s="12"/>
      <c r="I834" s="11" t="s">
        <v>535</v>
      </c>
      <c r="J834" s="11" t="s">
        <v>619</v>
      </c>
      <c r="K834" s="12" t="s">
        <v>111</v>
      </c>
      <c r="L834" s="12" t="s">
        <v>111</v>
      </c>
      <c r="M834" s="11" t="s">
        <v>40</v>
      </c>
      <c r="N834" s="13" t="s">
        <v>4228</v>
      </c>
      <c r="O834" s="13" t="s">
        <v>4232</v>
      </c>
      <c r="P834" s="18"/>
      <c r="Q834" s="22"/>
      <c r="R834" s="18"/>
      <c r="S834" s="18"/>
      <c r="T834" s="18"/>
      <c r="U834" s="18"/>
      <c r="V834" s="18"/>
      <c r="W834" s="18"/>
      <c r="X834" s="22"/>
      <c r="Y834" s="20" t="s">
        <v>4211</v>
      </c>
      <c r="Z834" s="28" t="s">
        <v>4233</v>
      </c>
      <c r="AA834" s="22" t="str">
        <f t="shared" si="1"/>
        <v>M3-G-1b-I-2</v>
      </c>
      <c r="AB834" s="20" t="s">
        <v>45</v>
      </c>
      <c r="AC834" s="9"/>
      <c r="AD834" s="9" t="s">
        <v>46</v>
      </c>
      <c r="AE834" s="9" t="s">
        <v>47</v>
      </c>
    </row>
    <row r="835" ht="112.5" customHeight="1">
      <c r="A835" s="9" t="s">
        <v>4225</v>
      </c>
      <c r="B835" s="78" t="s">
        <v>4226</v>
      </c>
      <c r="C835" s="9" t="s">
        <v>48</v>
      </c>
      <c r="D835" s="10" t="s">
        <v>34</v>
      </c>
      <c r="E835" s="11"/>
      <c r="F835" s="13" t="s">
        <v>4234</v>
      </c>
      <c r="G835" s="13"/>
      <c r="H835" s="19" t="s">
        <v>4235</v>
      </c>
      <c r="I835" s="11" t="s">
        <v>535</v>
      </c>
      <c r="J835" s="11" t="s">
        <v>50</v>
      </c>
      <c r="K835" s="12" t="s">
        <v>111</v>
      </c>
      <c r="L835" s="13" t="s">
        <v>4236</v>
      </c>
      <c r="M835" s="11" t="s">
        <v>40</v>
      </c>
      <c r="N835" s="12" t="s">
        <v>4237</v>
      </c>
      <c r="O835" s="13" t="s">
        <v>4238</v>
      </c>
      <c r="P835" s="18"/>
      <c r="Q835" s="22"/>
      <c r="R835" s="18"/>
      <c r="S835" s="18"/>
      <c r="T835" s="18"/>
      <c r="U835" s="18"/>
      <c r="V835" s="18"/>
      <c r="W835" s="18"/>
      <c r="X835" s="22"/>
      <c r="Y835" s="20" t="s">
        <v>4211</v>
      </c>
      <c r="Z835" s="21" t="s">
        <v>4239</v>
      </c>
      <c r="AA835" s="22" t="str">
        <f t="shared" si="1"/>
        <v>M3-G-1b-E-1</v>
      </c>
      <c r="AB835" s="20" t="s">
        <v>45</v>
      </c>
      <c r="AC835" s="24"/>
      <c r="AD835" s="9" t="s">
        <v>46</v>
      </c>
      <c r="AE835" s="9" t="s">
        <v>47</v>
      </c>
    </row>
    <row r="836" ht="112.5" customHeight="1">
      <c r="A836" s="9" t="s">
        <v>4225</v>
      </c>
      <c r="B836" s="78" t="s">
        <v>4226</v>
      </c>
      <c r="C836" s="9" t="s">
        <v>48</v>
      </c>
      <c r="D836" s="10" t="s">
        <v>34</v>
      </c>
      <c r="E836" s="11"/>
      <c r="F836" s="13" t="s">
        <v>4240</v>
      </c>
      <c r="G836" s="13"/>
      <c r="H836" s="19"/>
      <c r="I836" s="11" t="s">
        <v>535</v>
      </c>
      <c r="J836" s="11" t="s">
        <v>50</v>
      </c>
      <c r="K836" s="12" t="s">
        <v>111</v>
      </c>
      <c r="L836" s="13" t="s">
        <v>4241</v>
      </c>
      <c r="M836" s="11" t="s">
        <v>40</v>
      </c>
      <c r="N836" s="12" t="s">
        <v>4237</v>
      </c>
      <c r="O836" s="13" t="s">
        <v>4238</v>
      </c>
      <c r="P836" s="18"/>
      <c r="Q836" s="22"/>
      <c r="R836" s="18"/>
      <c r="S836" s="18"/>
      <c r="T836" s="18"/>
      <c r="U836" s="18"/>
      <c r="V836" s="18"/>
      <c r="W836" s="18"/>
      <c r="X836" s="22"/>
      <c r="Y836" s="20" t="s">
        <v>4211</v>
      </c>
      <c r="Z836" s="21" t="s">
        <v>4242</v>
      </c>
      <c r="AA836" s="22" t="str">
        <f t="shared" si="1"/>
        <v>M3-G-1b-E-2</v>
      </c>
      <c r="AB836" s="20" t="s">
        <v>45</v>
      </c>
      <c r="AC836" s="24"/>
      <c r="AD836" s="9" t="s">
        <v>46</v>
      </c>
      <c r="AE836" s="9" t="s">
        <v>47</v>
      </c>
    </row>
    <row r="837" ht="112.5" customHeight="1">
      <c r="A837" s="9" t="s">
        <v>4225</v>
      </c>
      <c r="B837" s="78" t="s">
        <v>4226</v>
      </c>
      <c r="C837" s="9" t="s">
        <v>48</v>
      </c>
      <c r="D837" s="10" t="s">
        <v>34</v>
      </c>
      <c r="E837" s="11"/>
      <c r="F837" s="13" t="s">
        <v>4243</v>
      </c>
      <c r="G837" s="13"/>
      <c r="H837" s="19"/>
      <c r="I837" s="11" t="s">
        <v>535</v>
      </c>
      <c r="J837" s="11" t="s">
        <v>50</v>
      </c>
      <c r="K837" s="12" t="s">
        <v>111</v>
      </c>
      <c r="L837" s="13" t="s">
        <v>4244</v>
      </c>
      <c r="M837" s="11" t="s">
        <v>40</v>
      </c>
      <c r="N837" s="12" t="s">
        <v>4237</v>
      </c>
      <c r="O837" s="13" t="s">
        <v>4238</v>
      </c>
      <c r="P837" s="18"/>
      <c r="Q837" s="22"/>
      <c r="R837" s="18"/>
      <c r="S837" s="18"/>
      <c r="T837" s="18"/>
      <c r="U837" s="18"/>
      <c r="V837" s="18"/>
      <c r="W837" s="18"/>
      <c r="X837" s="22"/>
      <c r="Y837" s="20" t="s">
        <v>4211</v>
      </c>
      <c r="Z837" s="21" t="s">
        <v>4245</v>
      </c>
      <c r="AA837" s="22" t="str">
        <f t="shared" si="1"/>
        <v>M3-G-1b-E-3</v>
      </c>
      <c r="AB837" s="20" t="s">
        <v>45</v>
      </c>
      <c r="AC837" s="24"/>
      <c r="AD837" s="9" t="s">
        <v>46</v>
      </c>
      <c r="AE837" s="9" t="s">
        <v>47</v>
      </c>
    </row>
    <row r="838" ht="112.5" customHeight="1">
      <c r="A838" s="24" t="s">
        <v>4246</v>
      </c>
      <c r="B838" s="25" t="s">
        <v>4247</v>
      </c>
      <c r="C838" s="24" t="s">
        <v>33</v>
      </c>
      <c r="D838" s="10" t="s">
        <v>34</v>
      </c>
      <c r="E838" s="11"/>
      <c r="F838" s="23" t="s">
        <v>4248</v>
      </c>
      <c r="G838" s="23"/>
      <c r="H838" s="69"/>
      <c r="I838" s="24" t="s">
        <v>4120</v>
      </c>
      <c r="J838" s="24" t="s">
        <v>307</v>
      </c>
      <c r="K838" s="12" t="s">
        <v>111</v>
      </c>
      <c r="L838" s="12" t="s">
        <v>111</v>
      </c>
      <c r="M838" s="24" t="s">
        <v>40</v>
      </c>
      <c r="N838" s="25" t="s">
        <v>4249</v>
      </c>
      <c r="O838" s="23" t="s">
        <v>4250</v>
      </c>
      <c r="P838" s="18"/>
      <c r="Q838" s="22"/>
      <c r="R838" s="18"/>
      <c r="S838" s="18"/>
      <c r="T838" s="18"/>
      <c r="U838" s="18"/>
      <c r="V838" s="18"/>
      <c r="W838" s="18"/>
      <c r="X838" s="22"/>
      <c r="Y838" s="20" t="s">
        <v>4211</v>
      </c>
      <c r="Z838" s="74" t="s">
        <v>4251</v>
      </c>
      <c r="AA838" s="22" t="str">
        <f t="shared" si="1"/>
        <v>M3-G-14a-I-1</v>
      </c>
      <c r="AB838" s="22"/>
      <c r="AC838" s="24"/>
      <c r="AD838" s="9" t="s">
        <v>46</v>
      </c>
      <c r="AE838" s="9"/>
    </row>
    <row r="839" ht="112.5" customHeight="1">
      <c r="A839" s="24" t="s">
        <v>4246</v>
      </c>
      <c r="B839" s="25" t="s">
        <v>4247</v>
      </c>
      <c r="C839" s="24" t="s">
        <v>33</v>
      </c>
      <c r="D839" s="10" t="s">
        <v>34</v>
      </c>
      <c r="E839" s="11"/>
      <c r="F839" s="111" t="s">
        <v>4252</v>
      </c>
      <c r="G839" s="111"/>
      <c r="H839" s="69"/>
      <c r="I839" s="24" t="s">
        <v>4120</v>
      </c>
      <c r="J839" s="24" t="s">
        <v>307</v>
      </c>
      <c r="K839" s="12" t="s">
        <v>111</v>
      </c>
      <c r="L839" s="12" t="s">
        <v>111</v>
      </c>
      <c r="M839" s="24" t="s">
        <v>40</v>
      </c>
      <c r="N839" s="25" t="s">
        <v>4249</v>
      </c>
      <c r="O839" s="23" t="s">
        <v>4250</v>
      </c>
      <c r="P839" s="18"/>
      <c r="Q839" s="22"/>
      <c r="R839" s="18"/>
      <c r="S839" s="18"/>
      <c r="T839" s="18"/>
      <c r="U839" s="18"/>
      <c r="V839" s="18"/>
      <c r="W839" s="18"/>
      <c r="X839" s="22"/>
      <c r="Y839" s="20" t="s">
        <v>4211</v>
      </c>
      <c r="Z839" s="74" t="s">
        <v>4253</v>
      </c>
      <c r="AA839" s="22" t="str">
        <f t="shared" si="1"/>
        <v>M3-G-14a-I-2</v>
      </c>
      <c r="AB839" s="22"/>
      <c r="AC839" s="24"/>
      <c r="AD839" s="9" t="s">
        <v>46</v>
      </c>
      <c r="AE839" s="9"/>
    </row>
    <row r="840" ht="112.5" customHeight="1">
      <c r="A840" s="24" t="s">
        <v>4246</v>
      </c>
      <c r="B840" s="25" t="s">
        <v>4247</v>
      </c>
      <c r="C840" s="24" t="s">
        <v>48</v>
      </c>
      <c r="D840" s="10" t="s">
        <v>34</v>
      </c>
      <c r="E840" s="11"/>
      <c r="F840" s="112" t="s">
        <v>4254</v>
      </c>
      <c r="G840" s="112"/>
      <c r="H840" s="69"/>
      <c r="I840" s="24" t="s">
        <v>4255</v>
      </c>
      <c r="J840" s="24" t="s">
        <v>154</v>
      </c>
      <c r="K840" s="12" t="s">
        <v>111</v>
      </c>
      <c r="L840" s="25" t="s">
        <v>4256</v>
      </c>
      <c r="M840" s="24" t="s">
        <v>40</v>
      </c>
      <c r="N840" s="25" t="s">
        <v>4249</v>
      </c>
      <c r="O840" s="23" t="s">
        <v>4250</v>
      </c>
      <c r="P840" s="18"/>
      <c r="Q840" s="22"/>
      <c r="R840" s="18"/>
      <c r="S840" s="18"/>
      <c r="T840" s="18"/>
      <c r="U840" s="18"/>
      <c r="V840" s="18"/>
      <c r="W840" s="18"/>
      <c r="X840" s="22"/>
      <c r="Y840" s="20" t="s">
        <v>4211</v>
      </c>
      <c r="Z840" s="74" t="s">
        <v>4257</v>
      </c>
      <c r="AA840" s="22" t="str">
        <f t="shared" si="1"/>
        <v>M3-G-14a-E-1</v>
      </c>
      <c r="AB840" s="22"/>
      <c r="AC840" s="24"/>
      <c r="AD840" s="9" t="s">
        <v>46</v>
      </c>
      <c r="AE840" s="9"/>
    </row>
    <row r="841" ht="112.5" customHeight="1">
      <c r="A841" s="24" t="s">
        <v>4246</v>
      </c>
      <c r="B841" s="25" t="s">
        <v>4247</v>
      </c>
      <c r="C841" s="24" t="s">
        <v>48</v>
      </c>
      <c r="D841" s="10" t="s">
        <v>34</v>
      </c>
      <c r="E841" s="11"/>
      <c r="F841" s="112" t="s">
        <v>4258</v>
      </c>
      <c r="G841" s="112"/>
      <c r="H841" s="69"/>
      <c r="I841" s="24" t="s">
        <v>4255</v>
      </c>
      <c r="J841" s="24" t="s">
        <v>154</v>
      </c>
      <c r="K841" s="12" t="s">
        <v>111</v>
      </c>
      <c r="L841" s="25" t="s">
        <v>4259</v>
      </c>
      <c r="M841" s="24" t="s">
        <v>40</v>
      </c>
      <c r="N841" s="25" t="s">
        <v>4249</v>
      </c>
      <c r="O841" s="23" t="s">
        <v>4250</v>
      </c>
      <c r="P841" s="18"/>
      <c r="Q841" s="22"/>
      <c r="R841" s="18"/>
      <c r="S841" s="18"/>
      <c r="T841" s="18"/>
      <c r="U841" s="18"/>
      <c r="V841" s="18"/>
      <c r="W841" s="18"/>
      <c r="X841" s="22"/>
      <c r="Y841" s="20" t="s">
        <v>4211</v>
      </c>
      <c r="Z841" s="74" t="s">
        <v>4260</v>
      </c>
      <c r="AA841" s="22" t="str">
        <f t="shared" si="1"/>
        <v>M3-G-14a-E-2</v>
      </c>
      <c r="AB841" s="22"/>
      <c r="AC841" s="24"/>
      <c r="AD841" s="9" t="s">
        <v>46</v>
      </c>
      <c r="AE841" s="9"/>
    </row>
    <row r="842" ht="112.5" customHeight="1">
      <c r="A842" s="24" t="s">
        <v>4246</v>
      </c>
      <c r="B842" s="25" t="s">
        <v>4247</v>
      </c>
      <c r="C842" s="24" t="s">
        <v>48</v>
      </c>
      <c r="D842" s="10" t="s">
        <v>34</v>
      </c>
      <c r="E842" s="11"/>
      <c r="F842" s="112" t="s">
        <v>4261</v>
      </c>
      <c r="G842" s="112"/>
      <c r="H842" s="69"/>
      <c r="I842" s="24" t="s">
        <v>4255</v>
      </c>
      <c r="J842" s="24" t="s">
        <v>154</v>
      </c>
      <c r="K842" s="12" t="s">
        <v>111</v>
      </c>
      <c r="L842" s="25" t="s">
        <v>4262</v>
      </c>
      <c r="M842" s="24" t="s">
        <v>40</v>
      </c>
      <c r="N842" s="25" t="s">
        <v>4249</v>
      </c>
      <c r="O842" s="23" t="s">
        <v>4250</v>
      </c>
      <c r="P842" s="18"/>
      <c r="Q842" s="22"/>
      <c r="R842" s="18"/>
      <c r="S842" s="18"/>
      <c r="T842" s="18"/>
      <c r="U842" s="18"/>
      <c r="V842" s="18"/>
      <c r="W842" s="18"/>
      <c r="X842" s="22"/>
      <c r="Y842" s="20" t="s">
        <v>4211</v>
      </c>
      <c r="Z842" s="74" t="s">
        <v>4263</v>
      </c>
      <c r="AA842" s="22" t="str">
        <f t="shared" si="1"/>
        <v>M3-G-14a-E-3</v>
      </c>
      <c r="AB842" s="22"/>
      <c r="AC842" s="24"/>
      <c r="AD842" s="9" t="s">
        <v>46</v>
      </c>
      <c r="AE842" s="9"/>
    </row>
    <row r="843" ht="112.5" customHeight="1">
      <c r="A843" s="24" t="s">
        <v>4246</v>
      </c>
      <c r="B843" s="25" t="s">
        <v>4247</v>
      </c>
      <c r="C843" s="24" t="s">
        <v>48</v>
      </c>
      <c r="D843" s="10" t="s">
        <v>34</v>
      </c>
      <c r="E843" s="11"/>
      <c r="F843" s="112" t="s">
        <v>4264</v>
      </c>
      <c r="G843" s="112"/>
      <c r="H843" s="69"/>
      <c r="I843" s="24" t="s">
        <v>4255</v>
      </c>
      <c r="J843" s="24" t="s">
        <v>154</v>
      </c>
      <c r="K843" s="12" t="s">
        <v>111</v>
      </c>
      <c r="L843" s="25" t="s">
        <v>4265</v>
      </c>
      <c r="M843" s="24" t="s">
        <v>40</v>
      </c>
      <c r="N843" s="25" t="s">
        <v>4249</v>
      </c>
      <c r="O843" s="23" t="s">
        <v>4250</v>
      </c>
      <c r="P843" s="18"/>
      <c r="Q843" s="22"/>
      <c r="R843" s="18"/>
      <c r="S843" s="18"/>
      <c r="T843" s="18"/>
      <c r="U843" s="18"/>
      <c r="V843" s="18"/>
      <c r="W843" s="18"/>
      <c r="X843" s="22"/>
      <c r="Y843" s="20" t="s">
        <v>4211</v>
      </c>
      <c r="Z843" s="74" t="s">
        <v>4266</v>
      </c>
      <c r="AA843" s="22" t="str">
        <f t="shared" si="1"/>
        <v>M3-G-14a-E-4</v>
      </c>
      <c r="AB843" s="22"/>
      <c r="AC843" s="24"/>
      <c r="AD843" s="9" t="s">
        <v>46</v>
      </c>
      <c r="AE843" s="9"/>
    </row>
    <row r="844" ht="112.5" customHeight="1">
      <c r="A844" s="9" t="s">
        <v>4267</v>
      </c>
      <c r="B844" s="78" t="s">
        <v>4268</v>
      </c>
      <c r="C844" s="9" t="s">
        <v>33</v>
      </c>
      <c r="D844" s="10" t="s">
        <v>34</v>
      </c>
      <c r="E844" s="20"/>
      <c r="F844" s="13" t="s">
        <v>4269</v>
      </c>
      <c r="G844" s="13"/>
      <c r="H844" s="19"/>
      <c r="I844" s="11" t="s">
        <v>535</v>
      </c>
      <c r="J844" s="11" t="s">
        <v>1577</v>
      </c>
      <c r="K844" s="12" t="s">
        <v>4270</v>
      </c>
      <c r="L844" s="44" t="s">
        <v>111</v>
      </c>
      <c r="M844" s="11" t="s">
        <v>40</v>
      </c>
      <c r="N844" s="27" t="s">
        <v>4271</v>
      </c>
      <c r="O844" s="8" t="s">
        <v>4272</v>
      </c>
      <c r="P844" s="18"/>
      <c r="Q844" s="22"/>
      <c r="R844" s="18"/>
      <c r="S844" s="18"/>
      <c r="T844" s="18"/>
      <c r="U844" s="18"/>
      <c r="V844" s="18"/>
      <c r="W844" s="18"/>
      <c r="X844" s="22"/>
      <c r="Y844" s="20" t="s">
        <v>4211</v>
      </c>
      <c r="Z844" s="28" t="s">
        <v>4273</v>
      </c>
      <c r="AA844" s="22" t="str">
        <f t="shared" si="1"/>
        <v>M3-G-2a-I-1</v>
      </c>
      <c r="AB844" s="20" t="s">
        <v>45</v>
      </c>
      <c r="AC844" s="24"/>
      <c r="AD844" s="42"/>
      <c r="AE844" s="42"/>
    </row>
    <row r="845" ht="112.5" customHeight="1">
      <c r="A845" s="9" t="s">
        <v>4267</v>
      </c>
      <c r="B845" s="78" t="s">
        <v>4268</v>
      </c>
      <c r="C845" s="9" t="s">
        <v>33</v>
      </c>
      <c r="D845" s="10" t="s">
        <v>34</v>
      </c>
      <c r="E845" s="20"/>
      <c r="F845" s="13" t="s">
        <v>4269</v>
      </c>
      <c r="G845" s="13"/>
      <c r="H845" s="19"/>
      <c r="I845" s="11" t="s">
        <v>535</v>
      </c>
      <c r="J845" s="11" t="s">
        <v>1577</v>
      </c>
      <c r="K845" s="12" t="s">
        <v>4270</v>
      </c>
      <c r="L845" s="44" t="s">
        <v>111</v>
      </c>
      <c r="M845" s="11" t="s">
        <v>40</v>
      </c>
      <c r="N845" s="27" t="s">
        <v>4271</v>
      </c>
      <c r="O845" s="8" t="s">
        <v>4272</v>
      </c>
      <c r="P845" s="18"/>
      <c r="Q845" s="22"/>
      <c r="R845" s="18"/>
      <c r="S845" s="18"/>
      <c r="T845" s="18"/>
      <c r="U845" s="18"/>
      <c r="V845" s="18"/>
      <c r="W845" s="18"/>
      <c r="X845" s="22"/>
      <c r="Y845" s="20" t="s">
        <v>4211</v>
      </c>
      <c r="Z845" s="28" t="s">
        <v>4274</v>
      </c>
      <c r="AA845" s="22" t="str">
        <f t="shared" si="1"/>
        <v>M3-G-2a-I-2</v>
      </c>
      <c r="AB845" s="20" t="s">
        <v>45</v>
      </c>
      <c r="AC845" s="24"/>
      <c r="AD845" s="42"/>
      <c r="AE845" s="42"/>
    </row>
    <row r="846" ht="112.5" customHeight="1">
      <c r="A846" s="9" t="s">
        <v>4267</v>
      </c>
      <c r="B846" s="78" t="s">
        <v>4268</v>
      </c>
      <c r="C846" s="9" t="s">
        <v>33</v>
      </c>
      <c r="D846" s="10" t="s">
        <v>34</v>
      </c>
      <c r="E846" s="20"/>
      <c r="F846" s="13" t="s">
        <v>4269</v>
      </c>
      <c r="G846" s="13"/>
      <c r="H846" s="19"/>
      <c r="I846" s="11" t="s">
        <v>535</v>
      </c>
      <c r="J846" s="11" t="s">
        <v>1577</v>
      </c>
      <c r="K846" s="12" t="s">
        <v>4270</v>
      </c>
      <c r="L846" s="44" t="s">
        <v>111</v>
      </c>
      <c r="M846" s="11" t="s">
        <v>40</v>
      </c>
      <c r="N846" s="27" t="s">
        <v>4271</v>
      </c>
      <c r="O846" s="8" t="s">
        <v>4272</v>
      </c>
      <c r="P846" s="18"/>
      <c r="Q846" s="22"/>
      <c r="R846" s="18"/>
      <c r="S846" s="18"/>
      <c r="T846" s="18"/>
      <c r="U846" s="18"/>
      <c r="V846" s="18"/>
      <c r="W846" s="18"/>
      <c r="X846" s="22"/>
      <c r="Y846" s="20" t="s">
        <v>4211</v>
      </c>
      <c r="Z846" s="28" t="s">
        <v>4275</v>
      </c>
      <c r="AA846" s="22" t="str">
        <f t="shared" si="1"/>
        <v>M3-G-2a-I-3</v>
      </c>
      <c r="AB846" s="20" t="s">
        <v>45</v>
      </c>
      <c r="AC846" s="24"/>
      <c r="AD846" s="42"/>
      <c r="AE846" s="42"/>
    </row>
    <row r="847" ht="112.5" customHeight="1">
      <c r="A847" s="9" t="s">
        <v>4267</v>
      </c>
      <c r="B847" s="78" t="s">
        <v>4268</v>
      </c>
      <c r="C847" s="9" t="s">
        <v>33</v>
      </c>
      <c r="D847" s="10" t="s">
        <v>34</v>
      </c>
      <c r="E847" s="20"/>
      <c r="F847" s="13" t="s">
        <v>4276</v>
      </c>
      <c r="G847" s="13"/>
      <c r="H847" s="19"/>
      <c r="I847" s="11" t="s">
        <v>535</v>
      </c>
      <c r="J847" s="11" t="s">
        <v>1577</v>
      </c>
      <c r="K847" s="12" t="s">
        <v>4277</v>
      </c>
      <c r="L847" s="44" t="s">
        <v>111</v>
      </c>
      <c r="M847" s="11" t="s">
        <v>40</v>
      </c>
      <c r="N847" s="27" t="s">
        <v>4271</v>
      </c>
      <c r="O847" s="8" t="s">
        <v>4278</v>
      </c>
      <c r="P847" s="18"/>
      <c r="Q847" s="22"/>
      <c r="R847" s="18"/>
      <c r="S847" s="18"/>
      <c r="T847" s="18"/>
      <c r="U847" s="18"/>
      <c r="V847" s="18"/>
      <c r="W847" s="18"/>
      <c r="X847" s="22"/>
      <c r="Y847" s="20" t="s">
        <v>4211</v>
      </c>
      <c r="Z847" s="28" t="s">
        <v>4279</v>
      </c>
      <c r="AA847" s="22" t="str">
        <f t="shared" si="1"/>
        <v>M3-G-2a-I-4</v>
      </c>
      <c r="AB847" s="20" t="s">
        <v>45</v>
      </c>
      <c r="AC847" s="24"/>
      <c r="AD847" s="42"/>
      <c r="AE847" s="42"/>
    </row>
    <row r="848" ht="112.5" customHeight="1">
      <c r="A848" s="9" t="s">
        <v>4267</v>
      </c>
      <c r="B848" s="78" t="s">
        <v>4268</v>
      </c>
      <c r="C848" s="9" t="s">
        <v>33</v>
      </c>
      <c r="D848" s="10" t="s">
        <v>34</v>
      </c>
      <c r="E848" s="20"/>
      <c r="F848" s="13" t="s">
        <v>4276</v>
      </c>
      <c r="G848" s="13"/>
      <c r="H848" s="19"/>
      <c r="I848" s="11" t="s">
        <v>535</v>
      </c>
      <c r="J848" s="11" t="s">
        <v>1577</v>
      </c>
      <c r="K848" s="12" t="s">
        <v>4277</v>
      </c>
      <c r="L848" s="44" t="s">
        <v>111</v>
      </c>
      <c r="M848" s="11" t="s">
        <v>40</v>
      </c>
      <c r="N848" s="27" t="s">
        <v>4271</v>
      </c>
      <c r="O848" s="8" t="s">
        <v>4278</v>
      </c>
      <c r="P848" s="18"/>
      <c r="Q848" s="22"/>
      <c r="R848" s="18"/>
      <c r="S848" s="18"/>
      <c r="T848" s="18"/>
      <c r="U848" s="18"/>
      <c r="V848" s="18"/>
      <c r="W848" s="18"/>
      <c r="X848" s="22"/>
      <c r="Y848" s="20" t="s">
        <v>4211</v>
      </c>
      <c r="Z848" s="28" t="s">
        <v>4280</v>
      </c>
      <c r="AA848" s="22" t="str">
        <f t="shared" si="1"/>
        <v>M3-G-2a-I-5</v>
      </c>
      <c r="AB848" s="20" t="s">
        <v>45</v>
      </c>
      <c r="AC848" s="24"/>
      <c r="AD848" s="42"/>
      <c r="AE848" s="42"/>
    </row>
    <row r="849" ht="112.5" customHeight="1">
      <c r="A849" s="9" t="s">
        <v>4267</v>
      </c>
      <c r="B849" s="78" t="s">
        <v>4268</v>
      </c>
      <c r="C849" s="9" t="s">
        <v>33</v>
      </c>
      <c r="D849" s="10" t="s">
        <v>34</v>
      </c>
      <c r="E849" s="20"/>
      <c r="F849" s="13" t="s">
        <v>4276</v>
      </c>
      <c r="G849" s="13"/>
      <c r="H849" s="19"/>
      <c r="I849" s="11" t="s">
        <v>535</v>
      </c>
      <c r="J849" s="11" t="s">
        <v>1577</v>
      </c>
      <c r="K849" s="12" t="s">
        <v>4277</v>
      </c>
      <c r="L849" s="44" t="s">
        <v>111</v>
      </c>
      <c r="M849" s="11" t="s">
        <v>40</v>
      </c>
      <c r="N849" s="27" t="s">
        <v>4271</v>
      </c>
      <c r="O849" s="8" t="s">
        <v>4278</v>
      </c>
      <c r="P849" s="18"/>
      <c r="Q849" s="22"/>
      <c r="R849" s="18"/>
      <c r="S849" s="18"/>
      <c r="T849" s="18"/>
      <c r="U849" s="18"/>
      <c r="V849" s="18"/>
      <c r="W849" s="18"/>
      <c r="X849" s="22"/>
      <c r="Y849" s="20" t="s">
        <v>4211</v>
      </c>
      <c r="Z849" s="28" t="s">
        <v>4281</v>
      </c>
      <c r="AA849" s="22" t="str">
        <f t="shared" si="1"/>
        <v>M3-G-2a-I-6</v>
      </c>
      <c r="AB849" s="20" t="s">
        <v>45</v>
      </c>
      <c r="AC849" s="24"/>
      <c r="AD849" s="42"/>
      <c r="AE849" s="42"/>
    </row>
    <row r="850" ht="112.5" customHeight="1">
      <c r="A850" s="9" t="s">
        <v>4267</v>
      </c>
      <c r="B850" s="78" t="s">
        <v>4268</v>
      </c>
      <c r="C850" s="9" t="s">
        <v>48</v>
      </c>
      <c r="D850" s="10" t="s">
        <v>34</v>
      </c>
      <c r="E850" s="20"/>
      <c r="F850" s="13" t="s">
        <v>4282</v>
      </c>
      <c r="G850" s="13"/>
      <c r="H850" s="19"/>
      <c r="I850" s="11" t="s">
        <v>535</v>
      </c>
      <c r="J850" s="11" t="s">
        <v>50</v>
      </c>
      <c r="K850" s="44" t="s">
        <v>4283</v>
      </c>
      <c r="L850" s="12" t="s">
        <v>4284</v>
      </c>
      <c r="M850" s="11" t="s">
        <v>40</v>
      </c>
      <c r="N850" s="8" t="s">
        <v>4285</v>
      </c>
      <c r="O850" s="8" t="s">
        <v>4286</v>
      </c>
      <c r="P850" s="18"/>
      <c r="Q850" s="22"/>
      <c r="R850" s="18"/>
      <c r="S850" s="18"/>
      <c r="T850" s="18"/>
      <c r="U850" s="18"/>
      <c r="V850" s="18"/>
      <c r="W850" s="18"/>
      <c r="X850" s="22"/>
      <c r="Y850" s="20" t="s">
        <v>4211</v>
      </c>
      <c r="Z850" s="28" t="s">
        <v>4287</v>
      </c>
      <c r="AA850" s="22" t="str">
        <f t="shared" si="1"/>
        <v>M3-G-2a-E-1</v>
      </c>
      <c r="AB850" s="20" t="s">
        <v>45</v>
      </c>
      <c r="AC850" s="24"/>
      <c r="AD850" s="42"/>
      <c r="AE850" s="42"/>
    </row>
    <row r="851" ht="112.5" customHeight="1">
      <c r="A851" s="9" t="s">
        <v>4267</v>
      </c>
      <c r="B851" s="78" t="s">
        <v>4268</v>
      </c>
      <c r="C851" s="9" t="s">
        <v>48</v>
      </c>
      <c r="D851" s="10" t="s">
        <v>34</v>
      </c>
      <c r="E851" s="20"/>
      <c r="F851" s="13" t="s">
        <v>4282</v>
      </c>
      <c r="G851" s="13"/>
      <c r="H851" s="19"/>
      <c r="I851" s="11" t="s">
        <v>535</v>
      </c>
      <c r="J851" s="11" t="s">
        <v>50</v>
      </c>
      <c r="K851" s="44" t="s">
        <v>4283</v>
      </c>
      <c r="L851" s="12" t="s">
        <v>4284</v>
      </c>
      <c r="M851" s="11" t="s">
        <v>40</v>
      </c>
      <c r="N851" s="8" t="s">
        <v>4285</v>
      </c>
      <c r="O851" s="8" t="s">
        <v>4286</v>
      </c>
      <c r="P851" s="18"/>
      <c r="Q851" s="22"/>
      <c r="R851" s="18"/>
      <c r="S851" s="18"/>
      <c r="T851" s="18"/>
      <c r="U851" s="18"/>
      <c r="V851" s="18"/>
      <c r="W851" s="18"/>
      <c r="X851" s="22"/>
      <c r="Y851" s="20" t="s">
        <v>4211</v>
      </c>
      <c r="Z851" s="28" t="s">
        <v>4288</v>
      </c>
      <c r="AA851" s="22" t="str">
        <f t="shared" si="1"/>
        <v>M3-G-2a-E-2</v>
      </c>
      <c r="AB851" s="20" t="s">
        <v>45</v>
      </c>
      <c r="AC851" s="24"/>
      <c r="AD851" s="42"/>
      <c r="AE851" s="42"/>
    </row>
    <row r="852" ht="112.5" customHeight="1">
      <c r="A852" s="9" t="s">
        <v>4267</v>
      </c>
      <c r="B852" s="78" t="s">
        <v>4268</v>
      </c>
      <c r="C852" s="9" t="s">
        <v>48</v>
      </c>
      <c r="D852" s="10" t="s">
        <v>34</v>
      </c>
      <c r="E852" s="20"/>
      <c r="F852" s="13" t="s">
        <v>4282</v>
      </c>
      <c r="G852" s="13"/>
      <c r="H852" s="19"/>
      <c r="I852" s="11" t="s">
        <v>535</v>
      </c>
      <c r="J852" s="11" t="s">
        <v>50</v>
      </c>
      <c r="K852" s="44" t="s">
        <v>4283</v>
      </c>
      <c r="L852" s="12" t="s">
        <v>4284</v>
      </c>
      <c r="M852" s="11" t="s">
        <v>40</v>
      </c>
      <c r="N852" s="8" t="s">
        <v>4285</v>
      </c>
      <c r="O852" s="8" t="s">
        <v>4286</v>
      </c>
      <c r="P852" s="18"/>
      <c r="Q852" s="22"/>
      <c r="R852" s="18"/>
      <c r="S852" s="18"/>
      <c r="T852" s="18"/>
      <c r="U852" s="18"/>
      <c r="V852" s="18"/>
      <c r="W852" s="18"/>
      <c r="X852" s="22"/>
      <c r="Y852" s="20" t="s">
        <v>4211</v>
      </c>
      <c r="Z852" s="28" t="s">
        <v>4289</v>
      </c>
      <c r="AA852" s="22" t="str">
        <f t="shared" si="1"/>
        <v>M3-G-2a-E-3</v>
      </c>
      <c r="AB852" s="20" t="s">
        <v>45</v>
      </c>
      <c r="AC852" s="24"/>
      <c r="AD852" s="42"/>
      <c r="AE852" s="42"/>
    </row>
    <row r="853" ht="112.5" customHeight="1">
      <c r="A853" s="9" t="s">
        <v>4267</v>
      </c>
      <c r="B853" s="78" t="s">
        <v>4268</v>
      </c>
      <c r="C853" s="9" t="s">
        <v>48</v>
      </c>
      <c r="D853" s="10" t="s">
        <v>34</v>
      </c>
      <c r="E853" s="20"/>
      <c r="F853" s="13" t="s">
        <v>4290</v>
      </c>
      <c r="G853" s="13"/>
      <c r="H853" s="19"/>
      <c r="I853" s="11" t="s">
        <v>535</v>
      </c>
      <c r="J853" s="11" t="s">
        <v>50</v>
      </c>
      <c r="K853" s="44" t="s">
        <v>4283</v>
      </c>
      <c r="L853" s="12" t="s">
        <v>4291</v>
      </c>
      <c r="M853" s="11" t="s">
        <v>40</v>
      </c>
      <c r="N853" s="8" t="s">
        <v>4285</v>
      </c>
      <c r="O853" s="8" t="s">
        <v>4292</v>
      </c>
      <c r="P853" s="18"/>
      <c r="Q853" s="22"/>
      <c r="R853" s="18"/>
      <c r="S853" s="18"/>
      <c r="T853" s="18"/>
      <c r="U853" s="18"/>
      <c r="V853" s="18"/>
      <c r="W853" s="18"/>
      <c r="X853" s="22"/>
      <c r="Y853" s="20" t="s">
        <v>4211</v>
      </c>
      <c r="Z853" s="28" t="s">
        <v>4293</v>
      </c>
      <c r="AA853" s="22" t="str">
        <f t="shared" si="1"/>
        <v>M3-G-2a-E-4</v>
      </c>
      <c r="AB853" s="20" t="s">
        <v>45</v>
      </c>
      <c r="AC853" s="24"/>
      <c r="AD853" s="42"/>
      <c r="AE853" s="42"/>
    </row>
    <row r="854" ht="112.5" customHeight="1">
      <c r="A854" s="9" t="s">
        <v>4267</v>
      </c>
      <c r="B854" s="78" t="s">
        <v>4268</v>
      </c>
      <c r="C854" s="9" t="s">
        <v>48</v>
      </c>
      <c r="D854" s="10" t="s">
        <v>34</v>
      </c>
      <c r="E854" s="20"/>
      <c r="F854" s="13" t="s">
        <v>4290</v>
      </c>
      <c r="G854" s="13"/>
      <c r="H854" s="19"/>
      <c r="I854" s="11" t="s">
        <v>535</v>
      </c>
      <c r="J854" s="11" t="s">
        <v>50</v>
      </c>
      <c r="K854" s="44" t="s">
        <v>4283</v>
      </c>
      <c r="L854" s="12" t="s">
        <v>4291</v>
      </c>
      <c r="M854" s="11" t="s">
        <v>40</v>
      </c>
      <c r="N854" s="8" t="s">
        <v>4285</v>
      </c>
      <c r="O854" s="8" t="s">
        <v>4292</v>
      </c>
      <c r="P854" s="18"/>
      <c r="Q854" s="22"/>
      <c r="R854" s="18"/>
      <c r="S854" s="18"/>
      <c r="T854" s="18"/>
      <c r="U854" s="18"/>
      <c r="V854" s="18"/>
      <c r="W854" s="18"/>
      <c r="X854" s="22"/>
      <c r="Y854" s="20" t="s">
        <v>4211</v>
      </c>
      <c r="Z854" s="28" t="s">
        <v>4294</v>
      </c>
      <c r="AA854" s="22" t="str">
        <f t="shared" si="1"/>
        <v>M3-G-2a-E-5</v>
      </c>
      <c r="AB854" s="20" t="s">
        <v>45</v>
      </c>
      <c r="AC854" s="24"/>
      <c r="AD854" s="42"/>
      <c r="AE854" s="42"/>
    </row>
    <row r="855" ht="112.5" customHeight="1">
      <c r="A855" s="9" t="s">
        <v>4267</v>
      </c>
      <c r="B855" s="78" t="s">
        <v>4268</v>
      </c>
      <c r="C855" s="9" t="s">
        <v>48</v>
      </c>
      <c r="D855" s="10" t="s">
        <v>34</v>
      </c>
      <c r="E855" s="20"/>
      <c r="F855" s="13" t="s">
        <v>4290</v>
      </c>
      <c r="G855" s="13"/>
      <c r="H855" s="19"/>
      <c r="I855" s="11" t="s">
        <v>535</v>
      </c>
      <c r="J855" s="11" t="s">
        <v>50</v>
      </c>
      <c r="K855" s="44" t="s">
        <v>4283</v>
      </c>
      <c r="L855" s="12" t="s">
        <v>4291</v>
      </c>
      <c r="M855" s="11" t="s">
        <v>40</v>
      </c>
      <c r="N855" s="8" t="s">
        <v>4285</v>
      </c>
      <c r="O855" s="8" t="s">
        <v>4292</v>
      </c>
      <c r="P855" s="18"/>
      <c r="Q855" s="22"/>
      <c r="R855" s="18"/>
      <c r="S855" s="18"/>
      <c r="T855" s="18"/>
      <c r="U855" s="18"/>
      <c r="V855" s="18"/>
      <c r="W855" s="18"/>
      <c r="X855" s="22"/>
      <c r="Y855" s="20" t="s">
        <v>4211</v>
      </c>
      <c r="Z855" s="28" t="s">
        <v>4295</v>
      </c>
      <c r="AA855" s="22" t="str">
        <f t="shared" si="1"/>
        <v>M3-G-2a-E-6</v>
      </c>
      <c r="AB855" s="20" t="s">
        <v>45</v>
      </c>
      <c r="AC855" s="24"/>
      <c r="AD855" s="42"/>
      <c r="AE855" s="42"/>
    </row>
    <row r="856" ht="112.5" customHeight="1">
      <c r="A856" s="9" t="s">
        <v>4296</v>
      </c>
      <c r="B856" s="78" t="s">
        <v>4297</v>
      </c>
      <c r="C856" s="9" t="s">
        <v>33</v>
      </c>
      <c r="D856" s="10" t="s">
        <v>34</v>
      </c>
      <c r="E856" s="11"/>
      <c r="F856" s="12" t="s">
        <v>4298</v>
      </c>
      <c r="G856" s="12"/>
      <c r="H856" s="19"/>
      <c r="I856" s="11" t="s">
        <v>4299</v>
      </c>
      <c r="J856" s="20" t="s">
        <v>307</v>
      </c>
      <c r="K856" s="12" t="s">
        <v>111</v>
      </c>
      <c r="L856" s="12" t="s">
        <v>111</v>
      </c>
      <c r="M856" s="11" t="s">
        <v>40</v>
      </c>
      <c r="N856" s="27" t="s">
        <v>4300</v>
      </c>
      <c r="O856" s="27" t="s">
        <v>4301</v>
      </c>
      <c r="P856" s="18"/>
      <c r="Q856" s="22"/>
      <c r="R856" s="18"/>
      <c r="S856" s="18"/>
      <c r="T856" s="18"/>
      <c r="U856" s="18"/>
      <c r="V856" s="18"/>
      <c r="W856" s="18"/>
      <c r="X856" s="22"/>
      <c r="Y856" s="20" t="s">
        <v>4211</v>
      </c>
      <c r="Z856" s="28" t="s">
        <v>4302</v>
      </c>
      <c r="AA856" s="22" t="str">
        <f t="shared" si="1"/>
        <v>M3-G-2b-I-1</v>
      </c>
      <c r="AB856" s="20" t="s">
        <v>45</v>
      </c>
      <c r="AC856" s="24"/>
      <c r="AD856" s="42"/>
      <c r="AE856" s="42"/>
    </row>
    <row r="857" ht="112.5" customHeight="1">
      <c r="A857" s="9" t="s">
        <v>4296</v>
      </c>
      <c r="B857" s="78" t="s">
        <v>4297</v>
      </c>
      <c r="C857" s="9" t="s">
        <v>33</v>
      </c>
      <c r="D857" s="10" t="s">
        <v>34</v>
      </c>
      <c r="E857" s="11"/>
      <c r="F857" s="12" t="s">
        <v>4303</v>
      </c>
      <c r="G857" s="12"/>
      <c r="H857" s="19"/>
      <c r="I857" s="11" t="s">
        <v>4299</v>
      </c>
      <c r="J857" s="20" t="s">
        <v>307</v>
      </c>
      <c r="K857" s="12" t="s">
        <v>111</v>
      </c>
      <c r="L857" s="12" t="s">
        <v>111</v>
      </c>
      <c r="M857" s="11" t="s">
        <v>40</v>
      </c>
      <c r="N857" s="8" t="s">
        <v>4304</v>
      </c>
      <c r="O857" s="8" t="s">
        <v>4305</v>
      </c>
      <c r="P857" s="18"/>
      <c r="Q857" s="22"/>
      <c r="R857" s="18"/>
      <c r="S857" s="18"/>
      <c r="T857" s="18"/>
      <c r="U857" s="18"/>
      <c r="V857" s="18"/>
      <c r="W857" s="18"/>
      <c r="X857" s="22"/>
      <c r="Y857" s="20" t="s">
        <v>4211</v>
      </c>
      <c r="Z857" s="28" t="s">
        <v>4306</v>
      </c>
      <c r="AA857" s="22" t="str">
        <f t="shared" si="1"/>
        <v>M3-G-2b-I-2</v>
      </c>
      <c r="AB857" s="20" t="s">
        <v>45</v>
      </c>
      <c r="AC857" s="24"/>
      <c r="AD857" s="42"/>
      <c r="AE857" s="42"/>
    </row>
    <row r="858" ht="112.5" customHeight="1">
      <c r="A858" s="9" t="s">
        <v>4296</v>
      </c>
      <c r="B858" s="78" t="s">
        <v>4297</v>
      </c>
      <c r="C858" s="9" t="s">
        <v>33</v>
      </c>
      <c r="D858" s="10" t="s">
        <v>34</v>
      </c>
      <c r="E858" s="11"/>
      <c r="F858" s="13" t="s">
        <v>4307</v>
      </c>
      <c r="G858" s="13"/>
      <c r="H858" s="19"/>
      <c r="I858" s="11" t="s">
        <v>535</v>
      </c>
      <c r="J858" s="20" t="s">
        <v>307</v>
      </c>
      <c r="K858" s="12" t="s">
        <v>111</v>
      </c>
      <c r="L858" s="12" t="s">
        <v>111</v>
      </c>
      <c r="M858" s="11" t="s">
        <v>40</v>
      </c>
      <c r="N858" s="27" t="s">
        <v>4308</v>
      </c>
      <c r="O858" s="8" t="s">
        <v>4309</v>
      </c>
      <c r="P858" s="18"/>
      <c r="Q858" s="22"/>
      <c r="R858" s="18"/>
      <c r="S858" s="18"/>
      <c r="T858" s="18"/>
      <c r="U858" s="18"/>
      <c r="V858" s="18"/>
      <c r="W858" s="18"/>
      <c r="X858" s="22"/>
      <c r="Y858" s="20" t="s">
        <v>4211</v>
      </c>
      <c r="Z858" s="28" t="s">
        <v>4310</v>
      </c>
      <c r="AA858" s="22" t="str">
        <f t="shared" si="1"/>
        <v>M3-G-2b-I-3</v>
      </c>
      <c r="AB858" s="20" t="s">
        <v>45</v>
      </c>
      <c r="AC858" s="24"/>
      <c r="AD858" s="42"/>
      <c r="AE858" s="42"/>
    </row>
    <row r="859" ht="112.5" customHeight="1">
      <c r="A859" s="9" t="s">
        <v>4296</v>
      </c>
      <c r="B859" s="78" t="s">
        <v>4297</v>
      </c>
      <c r="C859" s="9" t="s">
        <v>48</v>
      </c>
      <c r="D859" s="10" t="s">
        <v>34</v>
      </c>
      <c r="E859" s="11"/>
      <c r="F859" s="12" t="s">
        <v>4311</v>
      </c>
      <c r="G859" s="12"/>
      <c r="H859" s="19"/>
      <c r="I859" s="11" t="s">
        <v>535</v>
      </c>
      <c r="J859" s="11" t="s">
        <v>50</v>
      </c>
      <c r="K859" s="12" t="s">
        <v>111</v>
      </c>
      <c r="L859" s="13" t="s">
        <v>4312</v>
      </c>
      <c r="M859" s="11" t="s">
        <v>40</v>
      </c>
      <c r="N859" s="8" t="s">
        <v>4313</v>
      </c>
      <c r="O859" s="15" t="s">
        <v>4314</v>
      </c>
      <c r="P859" s="18"/>
      <c r="Q859" s="22"/>
      <c r="R859" s="18"/>
      <c r="S859" s="18"/>
      <c r="T859" s="18"/>
      <c r="U859" s="18"/>
      <c r="V859" s="18"/>
      <c r="W859" s="18"/>
      <c r="X859" s="22"/>
      <c r="Y859" s="20" t="s">
        <v>4211</v>
      </c>
      <c r="Z859" s="28" t="s">
        <v>4315</v>
      </c>
      <c r="AA859" s="22" t="str">
        <f t="shared" si="1"/>
        <v>M3-G-2b-E-1</v>
      </c>
      <c r="AB859" s="20" t="s">
        <v>45</v>
      </c>
      <c r="AC859" s="24"/>
      <c r="AD859" s="42"/>
      <c r="AE859" s="42"/>
    </row>
    <row r="860" ht="112.5" customHeight="1">
      <c r="A860" s="9" t="s">
        <v>4296</v>
      </c>
      <c r="B860" s="78" t="s">
        <v>4297</v>
      </c>
      <c r="C860" s="9" t="s">
        <v>48</v>
      </c>
      <c r="D860" s="10" t="s">
        <v>34</v>
      </c>
      <c r="E860" s="11"/>
      <c r="F860" s="12" t="s">
        <v>4311</v>
      </c>
      <c r="G860" s="12"/>
      <c r="H860" s="19"/>
      <c r="I860" s="11" t="s">
        <v>535</v>
      </c>
      <c r="J860" s="11" t="s">
        <v>50</v>
      </c>
      <c r="K860" s="12" t="s">
        <v>111</v>
      </c>
      <c r="L860" s="13" t="s">
        <v>4316</v>
      </c>
      <c r="M860" s="11" t="s">
        <v>40</v>
      </c>
      <c r="N860" s="8" t="s">
        <v>4313</v>
      </c>
      <c r="O860" s="15" t="s">
        <v>4317</v>
      </c>
      <c r="P860" s="18"/>
      <c r="Q860" s="22"/>
      <c r="R860" s="18"/>
      <c r="S860" s="18"/>
      <c r="T860" s="18"/>
      <c r="U860" s="18"/>
      <c r="V860" s="18"/>
      <c r="W860" s="18"/>
      <c r="X860" s="22"/>
      <c r="Y860" s="20" t="s">
        <v>4211</v>
      </c>
      <c r="Z860" s="28" t="s">
        <v>4318</v>
      </c>
      <c r="AA860" s="22" t="str">
        <f t="shared" si="1"/>
        <v>M3-G-2b-E-2</v>
      </c>
      <c r="AB860" s="20" t="s">
        <v>45</v>
      </c>
      <c r="AC860" s="24"/>
      <c r="AD860" s="42"/>
      <c r="AE860" s="42"/>
    </row>
    <row r="861" ht="112.5" customHeight="1">
      <c r="A861" s="9" t="s">
        <v>4296</v>
      </c>
      <c r="B861" s="78" t="s">
        <v>4297</v>
      </c>
      <c r="C861" s="9" t="s">
        <v>48</v>
      </c>
      <c r="D861" s="10" t="s">
        <v>34</v>
      </c>
      <c r="E861" s="11"/>
      <c r="F861" s="12" t="s">
        <v>4311</v>
      </c>
      <c r="G861" s="12"/>
      <c r="H861" s="19"/>
      <c r="I861" s="11" t="s">
        <v>535</v>
      </c>
      <c r="J861" s="11" t="s">
        <v>50</v>
      </c>
      <c r="K861" s="12" t="s">
        <v>111</v>
      </c>
      <c r="L861" s="13" t="s">
        <v>4319</v>
      </c>
      <c r="M861" s="11" t="s">
        <v>40</v>
      </c>
      <c r="N861" s="8" t="s">
        <v>4313</v>
      </c>
      <c r="O861" s="8" t="s">
        <v>4320</v>
      </c>
      <c r="P861" s="18"/>
      <c r="Q861" s="22"/>
      <c r="R861" s="18"/>
      <c r="S861" s="18"/>
      <c r="T861" s="18"/>
      <c r="U861" s="18"/>
      <c r="V861" s="18"/>
      <c r="W861" s="18"/>
      <c r="X861" s="22"/>
      <c r="Y861" s="20" t="s">
        <v>4211</v>
      </c>
      <c r="Z861" s="28" t="s">
        <v>4321</v>
      </c>
      <c r="AA861" s="22" t="str">
        <f t="shared" si="1"/>
        <v>M3-G-2b-E-3</v>
      </c>
      <c r="AB861" s="20" t="s">
        <v>45</v>
      </c>
      <c r="AC861" s="24"/>
      <c r="AD861" s="42"/>
      <c r="AE861" s="42"/>
    </row>
    <row r="862" ht="112.5" customHeight="1">
      <c r="A862" s="9" t="s">
        <v>4322</v>
      </c>
      <c r="B862" s="78" t="s">
        <v>4323</v>
      </c>
      <c r="C862" s="24" t="s">
        <v>33</v>
      </c>
      <c r="D862" s="10" t="s">
        <v>34</v>
      </c>
      <c r="E862" s="11"/>
      <c r="F862" s="13" t="s">
        <v>4324</v>
      </c>
      <c r="G862" s="12"/>
      <c r="H862" s="19"/>
      <c r="I862" s="11" t="s">
        <v>535</v>
      </c>
      <c r="J862" s="11" t="s">
        <v>563</v>
      </c>
      <c r="K862" s="12" t="s">
        <v>4325</v>
      </c>
      <c r="L862" s="12" t="s">
        <v>111</v>
      </c>
      <c r="M862" s="11" t="s">
        <v>40</v>
      </c>
      <c r="N862" s="27" t="s">
        <v>4326</v>
      </c>
      <c r="O862" s="27" t="s">
        <v>4327</v>
      </c>
      <c r="P862" s="18"/>
      <c r="Q862" s="22"/>
      <c r="R862" s="18"/>
      <c r="S862" s="18"/>
      <c r="T862" s="18"/>
      <c r="U862" s="18"/>
      <c r="V862" s="18"/>
      <c r="W862" s="18"/>
      <c r="X862" s="22"/>
      <c r="Y862" s="20" t="s">
        <v>4211</v>
      </c>
      <c r="Z862" s="21" t="s">
        <v>4328</v>
      </c>
      <c r="AA862" s="22" t="str">
        <f t="shared" si="1"/>
        <v>M3-G-3a-I-1</v>
      </c>
      <c r="AB862" s="20" t="s">
        <v>45</v>
      </c>
      <c r="AC862" s="24"/>
      <c r="AD862" s="42"/>
      <c r="AE862" s="9" t="s">
        <v>47</v>
      </c>
    </row>
    <row r="863" ht="112.5" customHeight="1">
      <c r="A863" s="9" t="s">
        <v>4322</v>
      </c>
      <c r="B863" s="78" t="s">
        <v>4323</v>
      </c>
      <c r="C863" s="24" t="s">
        <v>33</v>
      </c>
      <c r="D863" s="10" t="s">
        <v>34</v>
      </c>
      <c r="E863" s="11"/>
      <c r="F863" s="13" t="s">
        <v>4329</v>
      </c>
      <c r="G863" s="13"/>
      <c r="H863" s="19"/>
      <c r="I863" s="11" t="s">
        <v>535</v>
      </c>
      <c r="J863" s="11" t="s">
        <v>563</v>
      </c>
      <c r="K863" s="12" t="s">
        <v>4330</v>
      </c>
      <c r="L863" s="12" t="s">
        <v>111</v>
      </c>
      <c r="M863" s="11" t="s">
        <v>40</v>
      </c>
      <c r="N863" s="27" t="s">
        <v>4326</v>
      </c>
      <c r="O863" s="27" t="s">
        <v>4327</v>
      </c>
      <c r="P863" s="18"/>
      <c r="Q863" s="22"/>
      <c r="R863" s="18"/>
      <c r="S863" s="18"/>
      <c r="T863" s="18"/>
      <c r="U863" s="18"/>
      <c r="V863" s="18"/>
      <c r="W863" s="18"/>
      <c r="X863" s="22"/>
      <c r="Y863" s="20" t="s">
        <v>4211</v>
      </c>
      <c r="Z863" s="21" t="s">
        <v>4331</v>
      </c>
      <c r="AA863" s="22" t="str">
        <f t="shared" si="1"/>
        <v>M3-G-3a-I-2</v>
      </c>
      <c r="AB863" s="20" t="s">
        <v>45</v>
      </c>
      <c r="AC863" s="24"/>
      <c r="AD863" s="42"/>
      <c r="AE863" s="9" t="s">
        <v>47</v>
      </c>
    </row>
    <row r="864" ht="112.5" customHeight="1">
      <c r="A864" s="9" t="s">
        <v>4322</v>
      </c>
      <c r="B864" s="78" t="s">
        <v>4323</v>
      </c>
      <c r="C864" s="9" t="s">
        <v>48</v>
      </c>
      <c r="D864" s="10" t="s">
        <v>34</v>
      </c>
      <c r="E864" s="11"/>
      <c r="F864" s="13" t="s">
        <v>4332</v>
      </c>
      <c r="G864" s="12"/>
      <c r="H864" s="19"/>
      <c r="I864" s="11" t="s">
        <v>535</v>
      </c>
      <c r="J864" s="11" t="s">
        <v>50</v>
      </c>
      <c r="K864" s="12" t="s">
        <v>4333</v>
      </c>
      <c r="L864" s="12" t="s">
        <v>111</v>
      </c>
      <c r="M864" s="11" t="s">
        <v>40</v>
      </c>
      <c r="N864" s="27" t="s">
        <v>4326</v>
      </c>
      <c r="O864" s="27" t="s">
        <v>4327</v>
      </c>
      <c r="P864" s="18"/>
      <c r="Q864" s="22"/>
      <c r="R864" s="18"/>
      <c r="S864" s="18"/>
      <c r="T864" s="18"/>
      <c r="U864" s="18"/>
      <c r="V864" s="18"/>
      <c r="W864" s="18"/>
      <c r="X864" s="22"/>
      <c r="Y864" s="20" t="s">
        <v>4211</v>
      </c>
      <c r="Z864" s="21" t="s">
        <v>4334</v>
      </c>
      <c r="AA864" s="22" t="str">
        <f t="shared" si="1"/>
        <v>M3-G-3a-E-1</v>
      </c>
      <c r="AB864" s="20" t="s">
        <v>45</v>
      </c>
      <c r="AC864" s="24"/>
      <c r="AD864" s="42"/>
      <c r="AE864" s="9" t="s">
        <v>47</v>
      </c>
    </row>
    <row r="865" ht="112.5" customHeight="1">
      <c r="A865" s="9" t="s">
        <v>4322</v>
      </c>
      <c r="B865" s="78" t="s">
        <v>4323</v>
      </c>
      <c r="C865" s="9" t="s">
        <v>48</v>
      </c>
      <c r="D865" s="10" t="s">
        <v>34</v>
      </c>
      <c r="E865" s="11"/>
      <c r="F865" s="12" t="s">
        <v>4335</v>
      </c>
      <c r="G865" s="12"/>
      <c r="H865" s="19"/>
      <c r="I865" s="11" t="s">
        <v>535</v>
      </c>
      <c r="J865" s="11" t="s">
        <v>50</v>
      </c>
      <c r="K865" s="12" t="s">
        <v>4336</v>
      </c>
      <c r="L865" s="12" t="s">
        <v>111</v>
      </c>
      <c r="M865" s="11" t="s">
        <v>40</v>
      </c>
      <c r="N865" s="27" t="s">
        <v>4326</v>
      </c>
      <c r="O865" s="27" t="s">
        <v>4337</v>
      </c>
      <c r="P865" s="18"/>
      <c r="Q865" s="22"/>
      <c r="R865" s="18"/>
      <c r="S865" s="18"/>
      <c r="T865" s="18"/>
      <c r="U865" s="18"/>
      <c r="V865" s="18"/>
      <c r="W865" s="18"/>
      <c r="X865" s="22"/>
      <c r="Y865" s="20" t="s">
        <v>4211</v>
      </c>
      <c r="Z865" s="21" t="s">
        <v>4338</v>
      </c>
      <c r="AA865" s="22" t="str">
        <f t="shared" si="1"/>
        <v>M3-G-3a-E-2</v>
      </c>
      <c r="AB865" s="20" t="s">
        <v>45</v>
      </c>
      <c r="AC865" s="24"/>
      <c r="AD865" s="42"/>
      <c r="AE865" s="9" t="s">
        <v>47</v>
      </c>
    </row>
    <row r="866" ht="112.5" customHeight="1">
      <c r="A866" s="9" t="s">
        <v>4339</v>
      </c>
      <c r="B866" s="78" t="s">
        <v>4340</v>
      </c>
      <c r="C866" s="24" t="s">
        <v>33</v>
      </c>
      <c r="D866" s="10" t="s">
        <v>34</v>
      </c>
      <c r="E866" s="11"/>
      <c r="F866" s="12" t="s">
        <v>4341</v>
      </c>
      <c r="G866" s="12"/>
      <c r="H866" s="19"/>
      <c r="I866" s="11" t="s">
        <v>36</v>
      </c>
      <c r="J866" s="11" t="s">
        <v>3489</v>
      </c>
      <c r="K866" s="44" t="s">
        <v>111</v>
      </c>
      <c r="L866" s="12" t="s">
        <v>111</v>
      </c>
      <c r="M866" s="14" t="s">
        <v>40</v>
      </c>
      <c r="N866" s="27" t="s">
        <v>4342</v>
      </c>
      <c r="O866" s="8" t="s">
        <v>4343</v>
      </c>
      <c r="P866" s="18"/>
      <c r="Q866" s="22" t="s">
        <v>535</v>
      </c>
      <c r="R866" s="18"/>
      <c r="S866" s="18"/>
      <c r="T866" s="18"/>
      <c r="U866" s="18"/>
      <c r="V866" s="18"/>
      <c r="W866" s="18"/>
      <c r="X866" s="22"/>
      <c r="Y866" s="20" t="s">
        <v>4211</v>
      </c>
      <c r="Z866" s="21" t="s">
        <v>4344</v>
      </c>
      <c r="AA866" s="22" t="str">
        <f t="shared" si="1"/>
        <v>M3-G-4a-I-1</v>
      </c>
      <c r="AB866" s="20" t="s">
        <v>45</v>
      </c>
      <c r="AC866" s="24"/>
      <c r="AD866" s="42"/>
      <c r="AE866" s="42"/>
    </row>
    <row r="867" ht="112.5" customHeight="1">
      <c r="A867" s="9" t="s">
        <v>4339</v>
      </c>
      <c r="B867" s="78" t="s">
        <v>4340</v>
      </c>
      <c r="C867" s="9" t="s">
        <v>48</v>
      </c>
      <c r="D867" s="10" t="s">
        <v>34</v>
      </c>
      <c r="E867" s="11"/>
      <c r="F867" s="12" t="s">
        <v>4345</v>
      </c>
      <c r="G867" s="12"/>
      <c r="H867" s="19"/>
      <c r="I867" s="22" t="s">
        <v>535</v>
      </c>
      <c r="J867" s="11" t="s">
        <v>563</v>
      </c>
      <c r="K867" s="44" t="s">
        <v>111</v>
      </c>
      <c r="L867" s="12" t="s">
        <v>4346</v>
      </c>
      <c r="M867" s="14" t="s">
        <v>40</v>
      </c>
      <c r="N867" s="27" t="s">
        <v>4342</v>
      </c>
      <c r="O867" s="8" t="s">
        <v>4347</v>
      </c>
      <c r="P867" s="18"/>
      <c r="Q867" s="22"/>
      <c r="R867" s="18"/>
      <c r="S867" s="18"/>
      <c r="T867" s="18"/>
      <c r="U867" s="18"/>
      <c r="V867" s="18"/>
      <c r="W867" s="18"/>
      <c r="X867" s="22"/>
      <c r="Y867" s="20" t="s">
        <v>4211</v>
      </c>
      <c r="Z867" s="21" t="s">
        <v>4348</v>
      </c>
      <c r="AA867" s="22" t="str">
        <f t="shared" si="1"/>
        <v>M3-G-4a-E-1</v>
      </c>
      <c r="AB867" s="20" t="s">
        <v>45</v>
      </c>
      <c r="AC867" s="24"/>
      <c r="AD867" s="42"/>
      <c r="AE867" s="42"/>
    </row>
    <row r="868" ht="112.5" customHeight="1">
      <c r="A868" s="9" t="s">
        <v>4339</v>
      </c>
      <c r="B868" s="78" t="s">
        <v>4340</v>
      </c>
      <c r="C868" s="9" t="s">
        <v>48</v>
      </c>
      <c r="D868" s="10" t="s">
        <v>34</v>
      </c>
      <c r="E868" s="11"/>
      <c r="F868" s="12" t="s">
        <v>4349</v>
      </c>
      <c r="G868" s="12"/>
      <c r="H868" s="19"/>
      <c r="I868" s="22" t="s">
        <v>535</v>
      </c>
      <c r="J868" s="11" t="s">
        <v>563</v>
      </c>
      <c r="K868" s="44" t="s">
        <v>111</v>
      </c>
      <c r="L868" s="12" t="s">
        <v>4350</v>
      </c>
      <c r="M868" s="14" t="s">
        <v>40</v>
      </c>
      <c r="N868" s="27" t="s">
        <v>4342</v>
      </c>
      <c r="O868" s="8" t="s">
        <v>4347</v>
      </c>
      <c r="P868" s="18"/>
      <c r="Q868" s="22"/>
      <c r="R868" s="18"/>
      <c r="S868" s="18"/>
      <c r="T868" s="18"/>
      <c r="U868" s="18"/>
      <c r="V868" s="18"/>
      <c r="W868" s="18"/>
      <c r="X868" s="22"/>
      <c r="Y868" s="20" t="s">
        <v>4211</v>
      </c>
      <c r="Z868" s="21" t="s">
        <v>4351</v>
      </c>
      <c r="AA868" s="22" t="str">
        <f t="shared" si="1"/>
        <v>M3-G-4a-E-2</v>
      </c>
      <c r="AB868" s="20" t="s">
        <v>45</v>
      </c>
      <c r="AC868" s="24"/>
      <c r="AD868" s="42"/>
      <c r="AE868" s="42"/>
    </row>
    <row r="869" ht="112.5" customHeight="1">
      <c r="A869" s="9" t="s">
        <v>4352</v>
      </c>
      <c r="B869" s="78" t="s">
        <v>4353</v>
      </c>
      <c r="C869" s="24" t="s">
        <v>33</v>
      </c>
      <c r="D869" s="10" t="s">
        <v>34</v>
      </c>
      <c r="E869" s="11"/>
      <c r="F869" s="23" t="s">
        <v>4354</v>
      </c>
      <c r="G869" s="23"/>
      <c r="H869" s="25"/>
      <c r="I869" s="24" t="s">
        <v>535</v>
      </c>
      <c r="J869" s="11" t="s">
        <v>4355</v>
      </c>
      <c r="K869" s="25" t="s">
        <v>111</v>
      </c>
      <c r="L869" s="25" t="s">
        <v>111</v>
      </c>
      <c r="M869" s="24" t="s">
        <v>40</v>
      </c>
      <c r="N869" s="23" t="s">
        <v>4356</v>
      </c>
      <c r="O869" s="23" t="s">
        <v>4357</v>
      </c>
      <c r="P869" s="18"/>
      <c r="Q869" s="22"/>
      <c r="R869" s="18"/>
      <c r="S869" s="18"/>
      <c r="T869" s="18"/>
      <c r="U869" s="18"/>
      <c r="V869" s="18"/>
      <c r="W869" s="18"/>
      <c r="X869" s="22"/>
      <c r="Y869" s="20" t="s">
        <v>4211</v>
      </c>
      <c r="Z869" s="21" t="s">
        <v>4358</v>
      </c>
      <c r="AA869" s="22" t="str">
        <f t="shared" si="1"/>
        <v>M3-G-5a-I-1</v>
      </c>
      <c r="AB869" s="20" t="s">
        <v>45</v>
      </c>
      <c r="AC869" s="24"/>
      <c r="AD869" s="42"/>
      <c r="AE869" s="9" t="s">
        <v>47</v>
      </c>
    </row>
    <row r="870" ht="112.5" customHeight="1">
      <c r="A870" s="9" t="s">
        <v>4352</v>
      </c>
      <c r="B870" s="78" t="s">
        <v>4353</v>
      </c>
      <c r="C870" s="24" t="s">
        <v>33</v>
      </c>
      <c r="D870" s="10" t="s">
        <v>34</v>
      </c>
      <c r="E870" s="11"/>
      <c r="F870" s="23" t="s">
        <v>4359</v>
      </c>
      <c r="G870" s="23"/>
      <c r="H870" s="25"/>
      <c r="I870" s="24" t="s">
        <v>535</v>
      </c>
      <c r="J870" s="11" t="s">
        <v>4355</v>
      </c>
      <c r="K870" s="25" t="s">
        <v>111</v>
      </c>
      <c r="L870" s="25" t="s">
        <v>111</v>
      </c>
      <c r="M870" s="24" t="s">
        <v>40</v>
      </c>
      <c r="N870" s="23" t="s">
        <v>4356</v>
      </c>
      <c r="O870" s="23" t="s">
        <v>4360</v>
      </c>
      <c r="P870" s="18"/>
      <c r="Q870" s="22"/>
      <c r="R870" s="18"/>
      <c r="S870" s="18"/>
      <c r="T870" s="18"/>
      <c r="U870" s="18"/>
      <c r="V870" s="18"/>
      <c r="W870" s="18"/>
      <c r="X870" s="22"/>
      <c r="Y870" s="20" t="s">
        <v>4211</v>
      </c>
      <c r="Z870" s="21" t="s">
        <v>4361</v>
      </c>
      <c r="AA870" s="22" t="str">
        <f t="shared" si="1"/>
        <v>M3-G-5a-I-2</v>
      </c>
      <c r="AB870" s="20" t="s">
        <v>45</v>
      </c>
      <c r="AC870" s="24"/>
      <c r="AD870" s="42"/>
      <c r="AE870" s="9" t="s">
        <v>47</v>
      </c>
    </row>
    <row r="871" ht="112.5" customHeight="1">
      <c r="A871" s="9" t="s">
        <v>4352</v>
      </c>
      <c r="B871" s="78" t="s">
        <v>4353</v>
      </c>
      <c r="C871" s="24" t="s">
        <v>33</v>
      </c>
      <c r="D871" s="10" t="s">
        <v>34</v>
      </c>
      <c r="E871" s="11"/>
      <c r="F871" s="23" t="s">
        <v>4362</v>
      </c>
      <c r="G871" s="23"/>
      <c r="H871" s="25"/>
      <c r="I871" s="24" t="s">
        <v>535</v>
      </c>
      <c r="J871" s="11" t="s">
        <v>4355</v>
      </c>
      <c r="K871" s="25" t="s">
        <v>111</v>
      </c>
      <c r="L871" s="25" t="s">
        <v>111</v>
      </c>
      <c r="M871" s="24" t="s">
        <v>40</v>
      </c>
      <c r="N871" s="23" t="s">
        <v>4356</v>
      </c>
      <c r="O871" s="23" t="s">
        <v>4363</v>
      </c>
      <c r="P871" s="18"/>
      <c r="Q871" s="22"/>
      <c r="R871" s="18"/>
      <c r="S871" s="18"/>
      <c r="T871" s="18"/>
      <c r="U871" s="18"/>
      <c r="V871" s="18"/>
      <c r="W871" s="18"/>
      <c r="X871" s="22"/>
      <c r="Y871" s="20" t="s">
        <v>4211</v>
      </c>
      <c r="Z871" s="21" t="s">
        <v>4364</v>
      </c>
      <c r="AA871" s="22" t="str">
        <f t="shared" si="1"/>
        <v>M3-G-5a-I-3</v>
      </c>
      <c r="AB871" s="20" t="s">
        <v>45</v>
      </c>
      <c r="AC871" s="24"/>
      <c r="AD871" s="42"/>
      <c r="AE871" s="9" t="s">
        <v>47</v>
      </c>
    </row>
    <row r="872" ht="112.5" customHeight="1">
      <c r="A872" s="9" t="s">
        <v>4352</v>
      </c>
      <c r="B872" s="78" t="s">
        <v>4353</v>
      </c>
      <c r="C872" s="9" t="s">
        <v>48</v>
      </c>
      <c r="D872" s="10" t="s">
        <v>34</v>
      </c>
      <c r="E872" s="11"/>
      <c r="F872" s="13" t="s">
        <v>4365</v>
      </c>
      <c r="G872" s="13"/>
      <c r="H872" s="19"/>
      <c r="I872" s="11" t="s">
        <v>535</v>
      </c>
      <c r="J872" s="11" t="s">
        <v>3489</v>
      </c>
      <c r="K872" s="12" t="s">
        <v>111</v>
      </c>
      <c r="L872" s="12" t="s">
        <v>111</v>
      </c>
      <c r="M872" s="11" t="s">
        <v>40</v>
      </c>
      <c r="N872" s="23" t="s">
        <v>4356</v>
      </c>
      <c r="O872" s="78" t="s">
        <v>4366</v>
      </c>
      <c r="P872" s="18"/>
      <c r="Q872" s="22"/>
      <c r="R872" s="18"/>
      <c r="S872" s="18"/>
      <c r="T872" s="18"/>
      <c r="U872" s="18"/>
      <c r="V872" s="18"/>
      <c r="W872" s="18"/>
      <c r="X872" s="19"/>
      <c r="Y872" s="20" t="s">
        <v>4211</v>
      </c>
      <c r="Z872" s="28" t="s">
        <v>4367</v>
      </c>
      <c r="AA872" s="22" t="str">
        <f t="shared" si="1"/>
        <v>M3-G-5a-E-1</v>
      </c>
      <c r="AB872" s="20" t="s">
        <v>45</v>
      </c>
      <c r="AC872" s="9"/>
      <c r="AD872" s="42"/>
      <c r="AE872" s="9" t="s">
        <v>47</v>
      </c>
    </row>
    <row r="873" ht="112.5" customHeight="1">
      <c r="A873" s="9" t="s">
        <v>4352</v>
      </c>
      <c r="B873" s="78" t="s">
        <v>4353</v>
      </c>
      <c r="C873" s="9" t="s">
        <v>48</v>
      </c>
      <c r="D873" s="10" t="s">
        <v>34</v>
      </c>
      <c r="E873" s="11"/>
      <c r="F873" s="13" t="s">
        <v>4368</v>
      </c>
      <c r="G873" s="13"/>
      <c r="H873" s="18"/>
      <c r="I873" s="20"/>
      <c r="J873" s="20" t="s">
        <v>4134</v>
      </c>
      <c r="K873" s="12" t="s">
        <v>111</v>
      </c>
      <c r="L873" s="12" t="s">
        <v>111</v>
      </c>
      <c r="M873" s="11" t="s">
        <v>40</v>
      </c>
      <c r="N873" s="23" t="s">
        <v>4356</v>
      </c>
      <c r="O873" s="78" t="s">
        <v>4366</v>
      </c>
      <c r="P873" s="18"/>
      <c r="Q873" s="22"/>
      <c r="R873" s="18"/>
      <c r="S873" s="18"/>
      <c r="T873" s="18"/>
      <c r="U873" s="18"/>
      <c r="V873" s="18"/>
      <c r="W873" s="18"/>
      <c r="X873" s="22"/>
      <c r="Y873" s="20" t="s">
        <v>4211</v>
      </c>
      <c r="Z873" s="28" t="s">
        <v>4369</v>
      </c>
      <c r="AA873" s="22" t="str">
        <f t="shared" si="1"/>
        <v>M3-G-5a-E-2</v>
      </c>
      <c r="AB873" s="20" t="s">
        <v>45</v>
      </c>
      <c r="AC873" s="24"/>
      <c r="AD873" s="42"/>
      <c r="AE873" s="9" t="s">
        <v>47</v>
      </c>
    </row>
    <row r="874" ht="112.5" customHeight="1">
      <c r="A874" s="9" t="s">
        <v>4352</v>
      </c>
      <c r="B874" s="78" t="s">
        <v>4353</v>
      </c>
      <c r="C874" s="9" t="s">
        <v>48</v>
      </c>
      <c r="D874" s="10" t="s">
        <v>34</v>
      </c>
      <c r="E874" s="11"/>
      <c r="F874" s="23" t="s">
        <v>4370</v>
      </c>
      <c r="G874" s="23"/>
      <c r="H874" s="18"/>
      <c r="I874" s="20"/>
      <c r="J874" s="20" t="s">
        <v>4134</v>
      </c>
      <c r="K874" s="12" t="s">
        <v>111</v>
      </c>
      <c r="L874" s="12" t="s">
        <v>111</v>
      </c>
      <c r="M874" s="11" t="s">
        <v>40</v>
      </c>
      <c r="N874" s="23" t="s">
        <v>4356</v>
      </c>
      <c r="O874" s="78" t="s">
        <v>4366</v>
      </c>
      <c r="P874" s="18"/>
      <c r="Q874" s="22"/>
      <c r="R874" s="18"/>
      <c r="S874" s="18"/>
      <c r="T874" s="18"/>
      <c r="U874" s="18"/>
      <c r="V874" s="18"/>
      <c r="W874" s="18"/>
      <c r="X874" s="22"/>
      <c r="Y874" s="20" t="s">
        <v>4211</v>
      </c>
      <c r="Z874" s="28" t="s">
        <v>4371</v>
      </c>
      <c r="AA874" s="22" t="str">
        <f t="shared" si="1"/>
        <v>M3-G-5a-E-3</v>
      </c>
      <c r="AB874" s="20" t="s">
        <v>45</v>
      </c>
      <c r="AC874" s="24"/>
      <c r="AD874" s="42"/>
      <c r="AE874" s="9" t="s">
        <v>47</v>
      </c>
    </row>
    <row r="875" ht="112.5" customHeight="1">
      <c r="A875" s="9" t="s">
        <v>4372</v>
      </c>
      <c r="B875" s="78" t="s">
        <v>4373</v>
      </c>
      <c r="C875" s="24" t="s">
        <v>33</v>
      </c>
      <c r="D875" s="10" t="s">
        <v>34</v>
      </c>
      <c r="E875" s="11"/>
      <c r="F875" s="12" t="s">
        <v>4374</v>
      </c>
      <c r="G875" s="12"/>
      <c r="H875" s="19" t="s">
        <v>4375</v>
      </c>
      <c r="I875" s="11" t="s">
        <v>535</v>
      </c>
      <c r="J875" s="20" t="s">
        <v>307</v>
      </c>
      <c r="K875" s="12" t="s">
        <v>111</v>
      </c>
      <c r="L875" s="12" t="s">
        <v>111</v>
      </c>
      <c r="M875" s="11" t="s">
        <v>40</v>
      </c>
      <c r="N875" s="12" t="s">
        <v>4376</v>
      </c>
      <c r="O875" s="12" t="s">
        <v>4377</v>
      </c>
      <c r="P875" s="18"/>
      <c r="Q875" s="22"/>
      <c r="R875" s="18"/>
      <c r="S875" s="18"/>
      <c r="T875" s="18"/>
      <c r="U875" s="18"/>
      <c r="V875" s="18"/>
      <c r="W875" s="18"/>
      <c r="X875" s="22"/>
      <c r="Y875" s="20" t="s">
        <v>4211</v>
      </c>
      <c r="Z875" s="21" t="s">
        <v>4378</v>
      </c>
      <c r="AA875" s="22" t="str">
        <f t="shared" si="1"/>
        <v>M3-G-5b-I-1</v>
      </c>
      <c r="AB875" s="20" t="s">
        <v>45</v>
      </c>
      <c r="AC875" s="24"/>
      <c r="AD875" s="42"/>
      <c r="AE875" s="9" t="s">
        <v>47</v>
      </c>
    </row>
    <row r="876" ht="112.5" customHeight="1">
      <c r="A876" s="9" t="s">
        <v>4372</v>
      </c>
      <c r="B876" s="78" t="s">
        <v>4373</v>
      </c>
      <c r="C876" s="24" t="s">
        <v>48</v>
      </c>
      <c r="D876" s="10" t="s">
        <v>34</v>
      </c>
      <c r="E876" s="11"/>
      <c r="F876" s="13" t="s">
        <v>4379</v>
      </c>
      <c r="G876" s="13"/>
      <c r="H876" s="19" t="s">
        <v>4380</v>
      </c>
      <c r="I876" s="11" t="s">
        <v>535</v>
      </c>
      <c r="J876" s="20" t="s">
        <v>307</v>
      </c>
      <c r="K876" s="12" t="s">
        <v>111</v>
      </c>
      <c r="L876" s="12" t="s">
        <v>111</v>
      </c>
      <c r="M876" s="11" t="s">
        <v>40</v>
      </c>
      <c r="N876" s="12" t="s">
        <v>4376</v>
      </c>
      <c r="O876" s="12" t="s">
        <v>4377</v>
      </c>
      <c r="P876" s="18"/>
      <c r="Q876" s="22"/>
      <c r="R876" s="18"/>
      <c r="S876" s="18"/>
      <c r="T876" s="18"/>
      <c r="U876" s="18"/>
      <c r="V876" s="18"/>
      <c r="W876" s="18"/>
      <c r="X876" s="22"/>
      <c r="Y876" s="20" t="s">
        <v>4211</v>
      </c>
      <c r="Z876" s="21" t="s">
        <v>4381</v>
      </c>
      <c r="AA876" s="22" t="str">
        <f t="shared" si="1"/>
        <v>M3-G-5b-E-1</v>
      </c>
      <c r="AB876" s="20" t="s">
        <v>45</v>
      </c>
      <c r="AC876" s="24"/>
      <c r="AD876" s="42"/>
      <c r="AE876" s="9" t="s">
        <v>47</v>
      </c>
    </row>
    <row r="877" ht="112.5" customHeight="1">
      <c r="A877" s="9" t="s">
        <v>4372</v>
      </c>
      <c r="B877" s="78" t="s">
        <v>4373</v>
      </c>
      <c r="C877" s="24" t="s">
        <v>48</v>
      </c>
      <c r="D877" s="10" t="s">
        <v>34</v>
      </c>
      <c r="E877" s="11"/>
      <c r="F877" s="12" t="s">
        <v>4382</v>
      </c>
      <c r="G877" s="12"/>
      <c r="H877" s="19"/>
      <c r="I877" s="11" t="s">
        <v>535</v>
      </c>
      <c r="J877" s="20" t="s">
        <v>307</v>
      </c>
      <c r="K877" s="12" t="s">
        <v>111</v>
      </c>
      <c r="L877" s="12" t="s">
        <v>111</v>
      </c>
      <c r="M877" s="11" t="s">
        <v>40</v>
      </c>
      <c r="N877" s="12" t="s">
        <v>4376</v>
      </c>
      <c r="O877" s="12" t="s">
        <v>4377</v>
      </c>
      <c r="P877" s="18"/>
      <c r="Q877" s="22"/>
      <c r="R877" s="18"/>
      <c r="S877" s="18"/>
      <c r="T877" s="18"/>
      <c r="U877" s="18"/>
      <c r="V877" s="18"/>
      <c r="W877" s="18"/>
      <c r="X877" s="22"/>
      <c r="Y877" s="20" t="s">
        <v>4211</v>
      </c>
      <c r="Z877" s="28" t="s">
        <v>4383</v>
      </c>
      <c r="AA877" s="22" t="str">
        <f t="shared" si="1"/>
        <v>M3-G-5b-E-2</v>
      </c>
      <c r="AB877" s="20" t="s">
        <v>45</v>
      </c>
      <c r="AC877" s="24"/>
      <c r="AD877" s="42"/>
      <c r="AE877" s="9" t="s">
        <v>47</v>
      </c>
    </row>
    <row r="878" ht="112.5" customHeight="1">
      <c r="A878" s="9" t="s">
        <v>4372</v>
      </c>
      <c r="B878" s="78" t="s">
        <v>4373</v>
      </c>
      <c r="C878" s="24" t="s">
        <v>48</v>
      </c>
      <c r="D878" s="10" t="s">
        <v>34</v>
      </c>
      <c r="E878" s="11"/>
      <c r="F878" s="12" t="s">
        <v>4384</v>
      </c>
      <c r="G878" s="12"/>
      <c r="H878" s="19"/>
      <c r="I878" s="11" t="s">
        <v>535</v>
      </c>
      <c r="J878" s="20" t="s">
        <v>307</v>
      </c>
      <c r="K878" s="12" t="s">
        <v>111</v>
      </c>
      <c r="L878" s="12" t="s">
        <v>111</v>
      </c>
      <c r="M878" s="11" t="s">
        <v>40</v>
      </c>
      <c r="N878" s="12" t="s">
        <v>4376</v>
      </c>
      <c r="O878" s="12" t="s">
        <v>4377</v>
      </c>
      <c r="P878" s="18"/>
      <c r="Q878" s="22"/>
      <c r="R878" s="18"/>
      <c r="S878" s="18"/>
      <c r="T878" s="18"/>
      <c r="U878" s="18"/>
      <c r="V878" s="18"/>
      <c r="W878" s="18"/>
      <c r="X878" s="22"/>
      <c r="Y878" s="20" t="s">
        <v>4211</v>
      </c>
      <c r="Z878" s="21" t="s">
        <v>4385</v>
      </c>
      <c r="AA878" s="22" t="str">
        <f t="shared" si="1"/>
        <v>M3-G-5b-E-3</v>
      </c>
      <c r="AB878" s="20" t="s">
        <v>45</v>
      </c>
      <c r="AC878" s="24"/>
      <c r="AD878" s="42"/>
      <c r="AE878" s="9" t="s">
        <v>47</v>
      </c>
    </row>
    <row r="879" ht="112.5" customHeight="1">
      <c r="A879" s="9" t="s">
        <v>4372</v>
      </c>
      <c r="B879" s="78" t="s">
        <v>4373</v>
      </c>
      <c r="C879" s="24" t="s">
        <v>48</v>
      </c>
      <c r="D879" s="10" t="s">
        <v>34</v>
      </c>
      <c r="E879" s="11"/>
      <c r="F879" s="13" t="s">
        <v>4386</v>
      </c>
      <c r="G879" s="13"/>
      <c r="H879" s="8"/>
      <c r="I879" s="24" t="s">
        <v>535</v>
      </c>
      <c r="J879" s="9" t="s">
        <v>307</v>
      </c>
      <c r="K879" s="25" t="s">
        <v>111</v>
      </c>
      <c r="L879" s="25" t="s">
        <v>111</v>
      </c>
      <c r="M879" s="24" t="s">
        <v>40</v>
      </c>
      <c r="N879" s="23" t="s">
        <v>4356</v>
      </c>
      <c r="O879" s="78" t="s">
        <v>4387</v>
      </c>
      <c r="P879" s="18"/>
      <c r="Q879" s="22"/>
      <c r="R879" s="18"/>
      <c r="S879" s="18"/>
      <c r="T879" s="18"/>
      <c r="U879" s="18"/>
      <c r="V879" s="18"/>
      <c r="W879" s="18"/>
      <c r="X879" s="22"/>
      <c r="Y879" s="20" t="s">
        <v>4211</v>
      </c>
      <c r="Z879" s="28" t="s">
        <v>4388</v>
      </c>
      <c r="AA879" s="22" t="str">
        <f t="shared" si="1"/>
        <v>M3-G-5b-E-4</v>
      </c>
      <c r="AB879" s="20" t="s">
        <v>45</v>
      </c>
      <c r="AC879" s="24"/>
      <c r="AD879" s="42"/>
      <c r="AE879" s="9" t="s">
        <v>47</v>
      </c>
    </row>
    <row r="880" ht="112.5" customHeight="1">
      <c r="A880" s="9" t="s">
        <v>4372</v>
      </c>
      <c r="B880" s="78" t="s">
        <v>4373</v>
      </c>
      <c r="C880" s="24" t="s">
        <v>48</v>
      </c>
      <c r="D880" s="10" t="s">
        <v>34</v>
      </c>
      <c r="E880" s="11"/>
      <c r="F880" s="13" t="s">
        <v>4389</v>
      </c>
      <c r="G880" s="13"/>
      <c r="H880" s="8"/>
      <c r="I880" s="24" t="s">
        <v>535</v>
      </c>
      <c r="J880" s="9" t="s">
        <v>307</v>
      </c>
      <c r="K880" s="25" t="s">
        <v>111</v>
      </c>
      <c r="L880" s="25" t="s">
        <v>111</v>
      </c>
      <c r="M880" s="24" t="s">
        <v>40</v>
      </c>
      <c r="N880" s="23" t="s">
        <v>4356</v>
      </c>
      <c r="O880" s="78" t="s">
        <v>4390</v>
      </c>
      <c r="P880" s="18"/>
      <c r="Q880" s="22"/>
      <c r="R880" s="18"/>
      <c r="S880" s="18"/>
      <c r="T880" s="18"/>
      <c r="U880" s="18"/>
      <c r="V880" s="18"/>
      <c r="W880" s="18"/>
      <c r="X880" s="22"/>
      <c r="Y880" s="20" t="s">
        <v>4211</v>
      </c>
      <c r="Z880" s="28" t="s">
        <v>4391</v>
      </c>
      <c r="AA880" s="22" t="str">
        <f t="shared" si="1"/>
        <v>M3-G-5b-E-5</v>
      </c>
      <c r="AB880" s="20" t="s">
        <v>45</v>
      </c>
      <c r="AC880" s="24"/>
      <c r="AD880" s="42"/>
      <c r="AE880" s="9" t="s">
        <v>47</v>
      </c>
    </row>
    <row r="881" ht="112.5" customHeight="1">
      <c r="A881" s="9" t="s">
        <v>4372</v>
      </c>
      <c r="B881" s="78" t="s">
        <v>4373</v>
      </c>
      <c r="C881" s="24" t="s">
        <v>48</v>
      </c>
      <c r="D881" s="10" t="s">
        <v>34</v>
      </c>
      <c r="E881" s="11"/>
      <c r="F881" s="13" t="s">
        <v>4392</v>
      </c>
      <c r="G881" s="13"/>
      <c r="H881" s="8"/>
      <c r="I881" s="24" t="s">
        <v>535</v>
      </c>
      <c r="J881" s="9" t="s">
        <v>307</v>
      </c>
      <c r="K881" s="25" t="s">
        <v>111</v>
      </c>
      <c r="L881" s="25" t="s">
        <v>111</v>
      </c>
      <c r="M881" s="24" t="s">
        <v>40</v>
      </c>
      <c r="N881" s="23" t="s">
        <v>4356</v>
      </c>
      <c r="O881" s="78" t="s">
        <v>4393</v>
      </c>
      <c r="P881" s="18"/>
      <c r="Q881" s="22"/>
      <c r="R881" s="18"/>
      <c r="S881" s="18"/>
      <c r="T881" s="18"/>
      <c r="U881" s="18"/>
      <c r="V881" s="18"/>
      <c r="W881" s="18"/>
      <c r="X881" s="22"/>
      <c r="Y881" s="20" t="s">
        <v>4211</v>
      </c>
      <c r="Z881" s="28" t="s">
        <v>4394</v>
      </c>
      <c r="AA881" s="22" t="str">
        <f t="shared" si="1"/>
        <v>M3-G-5b-E-6</v>
      </c>
      <c r="AB881" s="20" t="s">
        <v>45</v>
      </c>
      <c r="AC881" s="24"/>
      <c r="AD881" s="42"/>
      <c r="AE881" s="9" t="s">
        <v>47</v>
      </c>
    </row>
    <row r="882" ht="112.5" customHeight="1">
      <c r="A882" s="9" t="s">
        <v>4372</v>
      </c>
      <c r="B882" s="78" t="s">
        <v>4373</v>
      </c>
      <c r="C882" s="24" t="s">
        <v>66</v>
      </c>
      <c r="D882" s="10" t="s">
        <v>34</v>
      </c>
      <c r="E882" s="11"/>
      <c r="F882" s="13" t="s">
        <v>4395</v>
      </c>
      <c r="G882" s="13"/>
      <c r="H882" s="19"/>
      <c r="I882" s="11" t="s">
        <v>535</v>
      </c>
      <c r="J882" s="20" t="s">
        <v>4134</v>
      </c>
      <c r="K882" s="19" t="s">
        <v>111</v>
      </c>
      <c r="L882" s="19" t="s">
        <v>111</v>
      </c>
      <c r="M882" s="22" t="s">
        <v>40</v>
      </c>
      <c r="N882" s="19" t="s">
        <v>4376</v>
      </c>
      <c r="O882" s="19" t="s">
        <v>4377</v>
      </c>
      <c r="P882" s="18"/>
      <c r="Q882" s="22"/>
      <c r="R882" s="18"/>
      <c r="S882" s="18"/>
      <c r="T882" s="18"/>
      <c r="U882" s="18"/>
      <c r="V882" s="18"/>
      <c r="W882" s="18"/>
      <c r="X882" s="22"/>
      <c r="Y882" s="20" t="s">
        <v>4211</v>
      </c>
      <c r="Z882" s="28" t="s">
        <v>4396</v>
      </c>
      <c r="AA882" s="22" t="str">
        <f t="shared" si="1"/>
        <v>M3-G-5b-A-1</v>
      </c>
      <c r="AB882" s="20" t="s">
        <v>45</v>
      </c>
      <c r="AC882" s="24"/>
      <c r="AD882" s="42"/>
      <c r="AE882" s="9" t="s">
        <v>47</v>
      </c>
    </row>
    <row r="883" ht="112.5" customHeight="1">
      <c r="A883" s="9" t="s">
        <v>4372</v>
      </c>
      <c r="B883" s="78" t="s">
        <v>4373</v>
      </c>
      <c r="C883" s="24" t="s">
        <v>66</v>
      </c>
      <c r="D883" s="10" t="s">
        <v>34</v>
      </c>
      <c r="E883" s="11"/>
      <c r="F883" s="13" t="s">
        <v>4395</v>
      </c>
      <c r="G883" s="13"/>
      <c r="H883" s="19" t="s">
        <v>4397</v>
      </c>
      <c r="I883" s="11" t="s">
        <v>535</v>
      </c>
      <c r="J883" s="20" t="s">
        <v>4134</v>
      </c>
      <c r="K883" s="19" t="s">
        <v>111</v>
      </c>
      <c r="L883" s="19" t="s">
        <v>111</v>
      </c>
      <c r="M883" s="22" t="s">
        <v>40</v>
      </c>
      <c r="N883" s="19" t="s">
        <v>4376</v>
      </c>
      <c r="O883" s="19" t="s">
        <v>4377</v>
      </c>
      <c r="P883" s="18"/>
      <c r="Q883" s="22"/>
      <c r="R883" s="18"/>
      <c r="S883" s="18"/>
      <c r="T883" s="18"/>
      <c r="U883" s="18"/>
      <c r="V883" s="18"/>
      <c r="W883" s="18"/>
      <c r="X883" s="22"/>
      <c r="Y883" s="20" t="s">
        <v>4211</v>
      </c>
      <c r="Z883" s="28" t="s">
        <v>4398</v>
      </c>
      <c r="AA883" s="22" t="str">
        <f t="shared" si="1"/>
        <v>M3-G-5b-A-2</v>
      </c>
      <c r="AB883" s="20" t="s">
        <v>45</v>
      </c>
      <c r="AC883" s="24"/>
      <c r="AD883" s="42"/>
      <c r="AE883" s="9" t="s">
        <v>47</v>
      </c>
    </row>
    <row r="884" ht="112.5" customHeight="1">
      <c r="A884" s="9" t="s">
        <v>4372</v>
      </c>
      <c r="B884" s="78" t="s">
        <v>4373</v>
      </c>
      <c r="C884" s="24" t="s">
        <v>66</v>
      </c>
      <c r="D884" s="10" t="s">
        <v>34</v>
      </c>
      <c r="E884" s="11"/>
      <c r="F884" s="13" t="s">
        <v>4395</v>
      </c>
      <c r="G884" s="13"/>
      <c r="H884" s="19" t="s">
        <v>4399</v>
      </c>
      <c r="I884" s="11" t="s">
        <v>535</v>
      </c>
      <c r="J884" s="20" t="s">
        <v>4134</v>
      </c>
      <c r="K884" s="19" t="s">
        <v>111</v>
      </c>
      <c r="L884" s="19" t="s">
        <v>111</v>
      </c>
      <c r="M884" s="22" t="s">
        <v>40</v>
      </c>
      <c r="N884" s="19" t="s">
        <v>4376</v>
      </c>
      <c r="O884" s="19" t="s">
        <v>4377</v>
      </c>
      <c r="P884" s="18"/>
      <c r="Q884" s="22"/>
      <c r="R884" s="18"/>
      <c r="S884" s="18"/>
      <c r="T884" s="18"/>
      <c r="U884" s="18"/>
      <c r="V884" s="18"/>
      <c r="W884" s="18"/>
      <c r="X884" s="22"/>
      <c r="Y884" s="20" t="s">
        <v>4211</v>
      </c>
      <c r="Z884" s="28" t="s">
        <v>4400</v>
      </c>
      <c r="AA884" s="22" t="str">
        <f t="shared" si="1"/>
        <v>M3-G-5b-A-3</v>
      </c>
      <c r="AB884" s="20" t="s">
        <v>45</v>
      </c>
      <c r="AC884" s="24"/>
      <c r="AD884" s="42"/>
      <c r="AE884" s="9" t="s">
        <v>47</v>
      </c>
    </row>
    <row r="885" ht="112.5" customHeight="1">
      <c r="A885" s="9" t="s">
        <v>4372</v>
      </c>
      <c r="B885" s="78" t="s">
        <v>4373</v>
      </c>
      <c r="C885" s="24" t="s">
        <v>66</v>
      </c>
      <c r="D885" s="10" t="s">
        <v>34</v>
      </c>
      <c r="E885" s="11"/>
      <c r="F885" s="13" t="s">
        <v>4395</v>
      </c>
      <c r="G885" s="13"/>
      <c r="H885" s="19" t="s">
        <v>4401</v>
      </c>
      <c r="I885" s="11" t="s">
        <v>535</v>
      </c>
      <c r="J885" s="20" t="s">
        <v>4134</v>
      </c>
      <c r="K885" s="19" t="s">
        <v>111</v>
      </c>
      <c r="L885" s="19" t="s">
        <v>111</v>
      </c>
      <c r="M885" s="22" t="s">
        <v>40</v>
      </c>
      <c r="N885" s="19" t="s">
        <v>4376</v>
      </c>
      <c r="O885" s="19" t="s">
        <v>4377</v>
      </c>
      <c r="P885" s="18"/>
      <c r="Q885" s="22"/>
      <c r="R885" s="18"/>
      <c r="S885" s="18"/>
      <c r="T885" s="18"/>
      <c r="U885" s="18"/>
      <c r="V885" s="18"/>
      <c r="W885" s="18"/>
      <c r="X885" s="22"/>
      <c r="Y885" s="20" t="s">
        <v>4211</v>
      </c>
      <c r="Z885" s="28" t="s">
        <v>4402</v>
      </c>
      <c r="AA885" s="22" t="str">
        <f t="shared" si="1"/>
        <v>M3-G-5b-A-4</v>
      </c>
      <c r="AB885" s="20" t="s">
        <v>45</v>
      </c>
      <c r="AC885" s="24"/>
      <c r="AD885" s="42"/>
      <c r="AE885" s="9" t="s">
        <v>47</v>
      </c>
    </row>
    <row r="886" ht="112.5" customHeight="1">
      <c r="A886" s="9" t="s">
        <v>4372</v>
      </c>
      <c r="B886" s="78" t="s">
        <v>4373</v>
      </c>
      <c r="C886" s="24" t="s">
        <v>66</v>
      </c>
      <c r="D886" s="10" t="s">
        <v>34</v>
      </c>
      <c r="E886" s="11"/>
      <c r="F886" s="13" t="s">
        <v>4395</v>
      </c>
      <c r="G886" s="13"/>
      <c r="H886" s="19" t="s">
        <v>4403</v>
      </c>
      <c r="I886" s="11" t="s">
        <v>535</v>
      </c>
      <c r="J886" s="20" t="s">
        <v>4134</v>
      </c>
      <c r="K886" s="19" t="s">
        <v>111</v>
      </c>
      <c r="L886" s="19" t="s">
        <v>111</v>
      </c>
      <c r="M886" s="22" t="s">
        <v>40</v>
      </c>
      <c r="N886" s="19" t="s">
        <v>4376</v>
      </c>
      <c r="O886" s="19" t="s">
        <v>4377</v>
      </c>
      <c r="P886" s="18"/>
      <c r="Q886" s="22"/>
      <c r="R886" s="18"/>
      <c r="S886" s="18"/>
      <c r="T886" s="18"/>
      <c r="U886" s="18"/>
      <c r="V886" s="18"/>
      <c r="W886" s="18"/>
      <c r="X886" s="22"/>
      <c r="Y886" s="20" t="s">
        <v>4211</v>
      </c>
      <c r="Z886" s="28" t="s">
        <v>4404</v>
      </c>
      <c r="AA886" s="22" t="str">
        <f t="shared" si="1"/>
        <v>M3-G-5b-A-5</v>
      </c>
      <c r="AB886" s="20" t="s">
        <v>45</v>
      </c>
      <c r="AC886" s="24"/>
      <c r="AD886" s="42"/>
      <c r="AE886" s="9" t="s">
        <v>47</v>
      </c>
    </row>
    <row r="887" ht="112.5" customHeight="1">
      <c r="A887" s="9" t="s">
        <v>4405</v>
      </c>
      <c r="B887" s="78" t="s">
        <v>4406</v>
      </c>
      <c r="C887" s="9" t="s">
        <v>33</v>
      </c>
      <c r="D887" s="10" t="s">
        <v>34</v>
      </c>
      <c r="E887" s="11"/>
      <c r="F887" s="23" t="s">
        <v>4407</v>
      </c>
      <c r="G887" s="23"/>
      <c r="H887" s="69" t="s">
        <v>4408</v>
      </c>
      <c r="I887" s="24" t="s">
        <v>535</v>
      </c>
      <c r="J887" s="42" t="s">
        <v>4134</v>
      </c>
      <c r="K887" s="69" t="s">
        <v>111</v>
      </c>
      <c r="L887" s="69" t="s">
        <v>111</v>
      </c>
      <c r="M887" s="57" t="s">
        <v>40</v>
      </c>
      <c r="N887" s="58" t="s">
        <v>4409</v>
      </c>
      <c r="O887" s="35" t="s">
        <v>4410</v>
      </c>
      <c r="P887" s="18"/>
      <c r="Q887" s="22"/>
      <c r="R887" s="18"/>
      <c r="S887" s="18"/>
      <c r="T887" s="18"/>
      <c r="U887" s="18"/>
      <c r="V887" s="18"/>
      <c r="W887" s="18"/>
      <c r="X887" s="22"/>
      <c r="Y887" s="20" t="s">
        <v>4211</v>
      </c>
      <c r="Z887" s="28" t="s">
        <v>4411</v>
      </c>
      <c r="AA887" s="22" t="str">
        <f t="shared" si="1"/>
        <v>M3-G-5c-I-1</v>
      </c>
      <c r="AB887" s="20" t="s">
        <v>45</v>
      </c>
      <c r="AC887" s="24"/>
      <c r="AD887" s="42"/>
      <c r="AE887" s="9" t="s">
        <v>47</v>
      </c>
    </row>
    <row r="888" ht="112.5" customHeight="1">
      <c r="A888" s="9" t="s">
        <v>4405</v>
      </c>
      <c r="B888" s="78" t="s">
        <v>4406</v>
      </c>
      <c r="C888" s="9" t="s">
        <v>33</v>
      </c>
      <c r="D888" s="10" t="s">
        <v>34</v>
      </c>
      <c r="E888" s="11"/>
      <c r="F888" s="23" t="s">
        <v>4412</v>
      </c>
      <c r="G888" s="23"/>
      <c r="H888" s="69" t="s">
        <v>4408</v>
      </c>
      <c r="I888" s="24" t="s">
        <v>535</v>
      </c>
      <c r="J888" s="42" t="s">
        <v>4134</v>
      </c>
      <c r="K888" s="69" t="s">
        <v>111</v>
      </c>
      <c r="L888" s="69" t="s">
        <v>111</v>
      </c>
      <c r="M888" s="57" t="s">
        <v>40</v>
      </c>
      <c r="N888" s="58" t="s">
        <v>4409</v>
      </c>
      <c r="O888" s="35" t="s">
        <v>4413</v>
      </c>
      <c r="P888" s="18"/>
      <c r="Q888" s="22"/>
      <c r="R888" s="18"/>
      <c r="S888" s="18"/>
      <c r="T888" s="18"/>
      <c r="U888" s="18"/>
      <c r="V888" s="18"/>
      <c r="W888" s="18"/>
      <c r="X888" s="22"/>
      <c r="Y888" s="20" t="s">
        <v>4211</v>
      </c>
      <c r="Z888" s="28" t="s">
        <v>4414</v>
      </c>
      <c r="AA888" s="22" t="str">
        <f t="shared" si="1"/>
        <v>M3-G-5c-I-2</v>
      </c>
      <c r="AB888" s="20" t="s">
        <v>45</v>
      </c>
      <c r="AC888" s="24"/>
      <c r="AD888" s="42"/>
      <c r="AE888" s="9" t="s">
        <v>47</v>
      </c>
    </row>
    <row r="889" ht="112.5" customHeight="1">
      <c r="A889" s="9" t="s">
        <v>4405</v>
      </c>
      <c r="B889" s="78" t="s">
        <v>4406</v>
      </c>
      <c r="C889" s="9" t="s">
        <v>33</v>
      </c>
      <c r="D889" s="10" t="s">
        <v>34</v>
      </c>
      <c r="E889" s="11"/>
      <c r="F889" s="23" t="s">
        <v>4415</v>
      </c>
      <c r="G889" s="23"/>
      <c r="H889" s="69" t="s">
        <v>4408</v>
      </c>
      <c r="I889" s="24" t="s">
        <v>535</v>
      </c>
      <c r="J889" s="42" t="s">
        <v>4134</v>
      </c>
      <c r="K889" s="69" t="s">
        <v>111</v>
      </c>
      <c r="L889" s="69" t="s">
        <v>111</v>
      </c>
      <c r="M889" s="57" t="s">
        <v>40</v>
      </c>
      <c r="N889" s="58" t="s">
        <v>4409</v>
      </c>
      <c r="O889" s="58" t="s">
        <v>4416</v>
      </c>
      <c r="P889" s="18"/>
      <c r="Q889" s="22"/>
      <c r="R889" s="18"/>
      <c r="S889" s="18"/>
      <c r="T889" s="18"/>
      <c r="U889" s="18"/>
      <c r="V889" s="18"/>
      <c r="W889" s="18"/>
      <c r="X889" s="22"/>
      <c r="Y889" s="20" t="s">
        <v>4211</v>
      </c>
      <c r="Z889" s="28" t="s">
        <v>4417</v>
      </c>
      <c r="AA889" s="22" t="str">
        <f t="shared" si="1"/>
        <v>M3-G-5c-I-3</v>
      </c>
      <c r="AB889" s="20" t="s">
        <v>45</v>
      </c>
      <c r="AC889" s="24"/>
      <c r="AD889" s="42"/>
      <c r="AE889" s="9" t="s">
        <v>47</v>
      </c>
    </row>
    <row r="890" ht="112.5" customHeight="1">
      <c r="A890" s="9" t="s">
        <v>4418</v>
      </c>
      <c r="B890" s="78" t="s">
        <v>4419</v>
      </c>
      <c r="C890" s="9" t="s">
        <v>33</v>
      </c>
      <c r="D890" s="10" t="s">
        <v>34</v>
      </c>
      <c r="E890" s="24"/>
      <c r="F890" s="23" t="s">
        <v>4420</v>
      </c>
      <c r="G890" s="23"/>
      <c r="H890" s="69" t="s">
        <v>4421</v>
      </c>
      <c r="I890" s="24" t="s">
        <v>535</v>
      </c>
      <c r="J890" s="42" t="s">
        <v>4134</v>
      </c>
      <c r="K890" s="69" t="s">
        <v>111</v>
      </c>
      <c r="L890" s="69" t="s">
        <v>111</v>
      </c>
      <c r="M890" s="42" t="s">
        <v>40</v>
      </c>
      <c r="N890" s="69" t="s">
        <v>4422</v>
      </c>
      <c r="O890" s="23" t="s">
        <v>4423</v>
      </c>
      <c r="P890" s="89"/>
      <c r="Q890" s="42"/>
      <c r="R890" s="89"/>
      <c r="S890" s="89"/>
      <c r="T890" s="89"/>
      <c r="U890" s="89"/>
      <c r="V890" s="89"/>
      <c r="W890" s="89"/>
      <c r="X890" s="42"/>
      <c r="Y890" s="9" t="s">
        <v>4211</v>
      </c>
      <c r="Z890" s="28" t="s">
        <v>4424</v>
      </c>
      <c r="AA890" s="22" t="str">
        <f t="shared" si="1"/>
        <v>M3-G-5d-I-1</v>
      </c>
      <c r="AB890" s="20" t="s">
        <v>45</v>
      </c>
      <c r="AC890" s="24"/>
      <c r="AD890" s="42"/>
      <c r="AE890" s="9" t="s">
        <v>47</v>
      </c>
    </row>
    <row r="891" ht="112.5" customHeight="1">
      <c r="A891" s="9" t="s">
        <v>4418</v>
      </c>
      <c r="B891" s="78" t="s">
        <v>4419</v>
      </c>
      <c r="C891" s="9" t="s">
        <v>33</v>
      </c>
      <c r="D891" s="10" t="s">
        <v>34</v>
      </c>
      <c r="E891" s="11"/>
      <c r="F891" s="23" t="s">
        <v>4425</v>
      </c>
      <c r="G891" s="23"/>
      <c r="H891" s="69" t="s">
        <v>4421</v>
      </c>
      <c r="I891" s="24" t="s">
        <v>535</v>
      </c>
      <c r="J891" s="42" t="s">
        <v>4134</v>
      </c>
      <c r="K891" s="69" t="s">
        <v>111</v>
      </c>
      <c r="L891" s="69" t="s">
        <v>111</v>
      </c>
      <c r="M891" s="42" t="s">
        <v>40</v>
      </c>
      <c r="N891" s="69" t="s">
        <v>4422</v>
      </c>
      <c r="O891" s="69" t="s">
        <v>4426</v>
      </c>
      <c r="P891" s="18"/>
      <c r="Q891" s="22"/>
      <c r="R891" s="18"/>
      <c r="S891" s="18"/>
      <c r="T891" s="18"/>
      <c r="U891" s="18"/>
      <c r="V891" s="18"/>
      <c r="W891" s="18"/>
      <c r="X891" s="22"/>
      <c r="Y891" s="20" t="s">
        <v>4211</v>
      </c>
      <c r="Z891" s="28" t="s">
        <v>4427</v>
      </c>
      <c r="AA891" s="22" t="str">
        <f t="shared" si="1"/>
        <v>M3-G-5d-I-2</v>
      </c>
      <c r="AB891" s="20" t="s">
        <v>45</v>
      </c>
      <c r="AC891" s="24"/>
      <c r="AD891" s="42"/>
      <c r="AE891" s="9" t="s">
        <v>47</v>
      </c>
    </row>
    <row r="892" ht="112.5" customHeight="1">
      <c r="A892" s="9" t="s">
        <v>4418</v>
      </c>
      <c r="B892" s="78" t="s">
        <v>4419</v>
      </c>
      <c r="C892" s="9" t="s">
        <v>33</v>
      </c>
      <c r="D892" s="10" t="s">
        <v>34</v>
      </c>
      <c r="E892" s="11"/>
      <c r="F892" s="23" t="s">
        <v>4428</v>
      </c>
      <c r="G892" s="23"/>
      <c r="H892" s="69" t="s">
        <v>4421</v>
      </c>
      <c r="I892" s="24" t="s">
        <v>535</v>
      </c>
      <c r="J892" s="42" t="s">
        <v>4134</v>
      </c>
      <c r="K892" s="69" t="s">
        <v>111</v>
      </c>
      <c r="L892" s="69" t="s">
        <v>111</v>
      </c>
      <c r="M892" s="42" t="s">
        <v>40</v>
      </c>
      <c r="N892" s="69" t="s">
        <v>4422</v>
      </c>
      <c r="O892" s="69" t="s">
        <v>4429</v>
      </c>
      <c r="P892" s="18"/>
      <c r="Q892" s="22"/>
      <c r="R892" s="18"/>
      <c r="S892" s="18"/>
      <c r="T892" s="18"/>
      <c r="U892" s="18"/>
      <c r="V892" s="18"/>
      <c r="W892" s="18"/>
      <c r="X892" s="22"/>
      <c r="Y892" s="20" t="s">
        <v>4211</v>
      </c>
      <c r="Z892" s="28" t="s">
        <v>4430</v>
      </c>
      <c r="AA892" s="22" t="str">
        <f t="shared" si="1"/>
        <v>M3-G-5d-I-3</v>
      </c>
      <c r="AB892" s="20" t="s">
        <v>45</v>
      </c>
      <c r="AC892" s="24"/>
      <c r="AD892" s="42"/>
      <c r="AE892" s="9" t="s">
        <v>47</v>
      </c>
    </row>
    <row r="893" ht="112.5" customHeight="1">
      <c r="A893" s="9" t="s">
        <v>4431</v>
      </c>
      <c r="B893" s="78" t="s">
        <v>4432</v>
      </c>
      <c r="C893" s="24" t="s">
        <v>33</v>
      </c>
      <c r="D893" s="10" t="s">
        <v>34</v>
      </c>
      <c r="E893" s="11"/>
      <c r="F893" s="23" t="s">
        <v>4433</v>
      </c>
      <c r="G893" s="23"/>
      <c r="H893" s="69" t="s">
        <v>4434</v>
      </c>
      <c r="I893" s="24" t="s">
        <v>535</v>
      </c>
      <c r="J893" s="24" t="s">
        <v>3489</v>
      </c>
      <c r="K893" s="58" t="s">
        <v>111</v>
      </c>
      <c r="L893" s="25"/>
      <c r="M893" s="26" t="s">
        <v>40</v>
      </c>
      <c r="N893" s="35" t="s">
        <v>4435</v>
      </c>
      <c r="O893" s="34" t="s">
        <v>4436</v>
      </c>
      <c r="P893" s="18"/>
      <c r="Q893" s="22"/>
      <c r="R893" s="18"/>
      <c r="S893" s="18"/>
      <c r="T893" s="18"/>
      <c r="U893" s="18"/>
      <c r="V893" s="18"/>
      <c r="W893" s="18"/>
      <c r="X893" s="22"/>
      <c r="Y893" s="20" t="s">
        <v>4211</v>
      </c>
      <c r="Z893" s="21" t="s">
        <v>4437</v>
      </c>
      <c r="AA893" s="22" t="str">
        <f t="shared" si="1"/>
        <v>M3-G-6a-I-1</v>
      </c>
      <c r="AB893" s="20" t="s">
        <v>45</v>
      </c>
      <c r="AC893" s="24"/>
      <c r="AD893" s="9" t="s">
        <v>46</v>
      </c>
      <c r="AE893" s="9"/>
    </row>
    <row r="894" ht="112.5" customHeight="1">
      <c r="A894" s="9" t="s">
        <v>4431</v>
      </c>
      <c r="B894" s="78" t="s">
        <v>4432</v>
      </c>
      <c r="C894" s="24" t="s">
        <v>48</v>
      </c>
      <c r="D894" s="10" t="s">
        <v>34</v>
      </c>
      <c r="E894" s="11"/>
      <c r="F894" s="23" t="s">
        <v>4438</v>
      </c>
      <c r="G894" s="23"/>
      <c r="H894" s="69" t="s">
        <v>4439</v>
      </c>
      <c r="I894" s="24" t="s">
        <v>535</v>
      </c>
      <c r="J894" s="24" t="s">
        <v>4134</v>
      </c>
      <c r="K894" s="34" t="s">
        <v>4440</v>
      </c>
      <c r="L894" s="25" t="s">
        <v>111</v>
      </c>
      <c r="M894" s="26" t="s">
        <v>40</v>
      </c>
      <c r="N894" s="35" t="s">
        <v>4435</v>
      </c>
      <c r="O894" s="34" t="s">
        <v>4441</v>
      </c>
      <c r="P894" s="18"/>
      <c r="Q894" s="22"/>
      <c r="R894" s="18"/>
      <c r="S894" s="18"/>
      <c r="T894" s="18"/>
      <c r="U894" s="18"/>
      <c r="V894" s="18"/>
      <c r="W894" s="18"/>
      <c r="X894" s="22"/>
      <c r="Y894" s="20" t="s">
        <v>4211</v>
      </c>
      <c r="Z894" s="28" t="s">
        <v>4442</v>
      </c>
      <c r="AA894" s="22" t="str">
        <f t="shared" si="1"/>
        <v>M3-G-6a-E-1</v>
      </c>
      <c r="AB894" s="20" t="s">
        <v>45</v>
      </c>
      <c r="AC894" s="24"/>
      <c r="AD894" s="9" t="s">
        <v>46</v>
      </c>
      <c r="AE894" s="9"/>
    </row>
    <row r="895" ht="112.5" customHeight="1">
      <c r="A895" s="9" t="s">
        <v>4431</v>
      </c>
      <c r="B895" s="78" t="s">
        <v>4432</v>
      </c>
      <c r="C895" s="24" t="s">
        <v>66</v>
      </c>
      <c r="D895" s="10" t="s">
        <v>34</v>
      </c>
      <c r="E895" s="11"/>
      <c r="F895" s="23" t="s">
        <v>4443</v>
      </c>
      <c r="G895" s="23"/>
      <c r="H895" s="69" t="s">
        <v>4444</v>
      </c>
      <c r="I895" s="24" t="s">
        <v>535</v>
      </c>
      <c r="J895" s="9" t="s">
        <v>4445</v>
      </c>
      <c r="K895" s="34" t="s">
        <v>111</v>
      </c>
      <c r="L895" s="25" t="s">
        <v>4446</v>
      </c>
      <c r="M895" s="26" t="s">
        <v>40</v>
      </c>
      <c r="N895" s="35" t="s">
        <v>4435</v>
      </c>
      <c r="O895" s="35" t="s">
        <v>4447</v>
      </c>
      <c r="P895" s="18"/>
      <c r="Q895" s="22"/>
      <c r="R895" s="18"/>
      <c r="S895" s="18"/>
      <c r="T895" s="18"/>
      <c r="U895" s="18"/>
      <c r="V895" s="18"/>
      <c r="W895" s="18"/>
      <c r="X895" s="22"/>
      <c r="Y895" s="20" t="s">
        <v>4211</v>
      </c>
      <c r="Z895" s="28" t="s">
        <v>4448</v>
      </c>
      <c r="AA895" s="22" t="str">
        <f t="shared" si="1"/>
        <v>M3-G-6a-A-1</v>
      </c>
      <c r="AB895" s="20" t="s">
        <v>45</v>
      </c>
      <c r="AC895" s="24"/>
      <c r="AD895" s="9" t="s">
        <v>46</v>
      </c>
      <c r="AE895" s="9"/>
    </row>
    <row r="896" ht="112.5" customHeight="1">
      <c r="A896" s="9" t="s">
        <v>4431</v>
      </c>
      <c r="B896" s="78" t="s">
        <v>4432</v>
      </c>
      <c r="C896" s="24" t="s">
        <v>66</v>
      </c>
      <c r="D896" s="10" t="s">
        <v>34</v>
      </c>
      <c r="E896" s="11"/>
      <c r="F896" s="23" t="s">
        <v>4449</v>
      </c>
      <c r="G896" s="23"/>
      <c r="H896" s="69" t="s">
        <v>4450</v>
      </c>
      <c r="I896" s="24" t="s">
        <v>535</v>
      </c>
      <c r="J896" s="9" t="s">
        <v>4445</v>
      </c>
      <c r="K896" s="34" t="s">
        <v>111</v>
      </c>
      <c r="L896" s="25" t="s">
        <v>4451</v>
      </c>
      <c r="M896" s="26" t="s">
        <v>40</v>
      </c>
      <c r="N896" s="35" t="s">
        <v>4435</v>
      </c>
      <c r="O896" s="35" t="s">
        <v>4452</v>
      </c>
      <c r="P896" s="18"/>
      <c r="Q896" s="22"/>
      <c r="R896" s="18"/>
      <c r="S896" s="18"/>
      <c r="T896" s="18"/>
      <c r="U896" s="18"/>
      <c r="V896" s="18"/>
      <c r="W896" s="18"/>
      <c r="X896" s="22"/>
      <c r="Y896" s="20" t="s">
        <v>4211</v>
      </c>
      <c r="Z896" s="28" t="s">
        <v>4453</v>
      </c>
      <c r="AA896" s="22" t="str">
        <f t="shared" si="1"/>
        <v>M3-G-6a-A-2</v>
      </c>
      <c r="AB896" s="20" t="s">
        <v>45</v>
      </c>
      <c r="AC896" s="24"/>
      <c r="AD896" s="9" t="s">
        <v>46</v>
      </c>
      <c r="AE896" s="9"/>
    </row>
    <row r="897" ht="112.5" customHeight="1">
      <c r="A897" s="9" t="s">
        <v>4431</v>
      </c>
      <c r="B897" s="78" t="s">
        <v>4432</v>
      </c>
      <c r="C897" s="24" t="s">
        <v>66</v>
      </c>
      <c r="D897" s="10" t="s">
        <v>34</v>
      </c>
      <c r="E897" s="11"/>
      <c r="F897" s="23" t="s">
        <v>4454</v>
      </c>
      <c r="G897" s="23"/>
      <c r="H897" s="69" t="s">
        <v>4455</v>
      </c>
      <c r="I897" s="24" t="s">
        <v>535</v>
      </c>
      <c r="J897" s="9" t="s">
        <v>4445</v>
      </c>
      <c r="K897" s="34" t="s">
        <v>111</v>
      </c>
      <c r="L897" s="25" t="s">
        <v>4456</v>
      </c>
      <c r="M897" s="26" t="s">
        <v>40</v>
      </c>
      <c r="N897" s="35" t="s">
        <v>4435</v>
      </c>
      <c r="O897" s="58" t="s">
        <v>4441</v>
      </c>
      <c r="P897" s="18"/>
      <c r="Q897" s="22"/>
      <c r="R897" s="18"/>
      <c r="S897" s="18"/>
      <c r="T897" s="18"/>
      <c r="U897" s="18"/>
      <c r="V897" s="18"/>
      <c r="W897" s="18"/>
      <c r="X897" s="22"/>
      <c r="Y897" s="20" t="s">
        <v>4211</v>
      </c>
      <c r="Z897" s="28" t="s">
        <v>4457</v>
      </c>
      <c r="AA897" s="22" t="str">
        <f t="shared" si="1"/>
        <v>M3-G-6a-A-3</v>
      </c>
      <c r="AB897" s="20" t="s">
        <v>45</v>
      </c>
      <c r="AC897" s="24"/>
      <c r="AD897" s="9" t="s">
        <v>46</v>
      </c>
      <c r="AE897" s="9"/>
    </row>
    <row r="898" ht="112.5" customHeight="1">
      <c r="A898" s="24" t="s">
        <v>4458</v>
      </c>
      <c r="B898" s="25" t="s">
        <v>4459</v>
      </c>
      <c r="C898" s="24" t="s">
        <v>33</v>
      </c>
      <c r="D898" s="10" t="s">
        <v>34</v>
      </c>
      <c r="E898" s="11"/>
      <c r="F898" s="25" t="s">
        <v>4460</v>
      </c>
      <c r="G898" s="23"/>
      <c r="H898" s="69"/>
      <c r="I898" s="24"/>
      <c r="J898" s="24" t="s">
        <v>4461</v>
      </c>
      <c r="K898" s="25"/>
      <c r="L898" s="25"/>
      <c r="M898" s="9" t="s">
        <v>40</v>
      </c>
      <c r="N898" s="25" t="s">
        <v>4462</v>
      </c>
      <c r="O898" s="25" t="s">
        <v>4462</v>
      </c>
      <c r="P898" s="18"/>
      <c r="Q898" s="22"/>
      <c r="R898" s="18"/>
      <c r="S898" s="18"/>
      <c r="T898" s="18"/>
      <c r="U898" s="18"/>
      <c r="V898" s="18"/>
      <c r="W898" s="18"/>
      <c r="X898" s="22"/>
      <c r="Y898" s="20" t="s">
        <v>4211</v>
      </c>
      <c r="Z898" s="28" t="s">
        <v>4463</v>
      </c>
      <c r="AA898" s="22" t="str">
        <f t="shared" si="1"/>
        <v>M3-G-16a-I-1</v>
      </c>
      <c r="AB898" s="20" t="s">
        <v>45</v>
      </c>
      <c r="AC898" s="9" t="s">
        <v>278</v>
      </c>
      <c r="AD898" s="9" t="s">
        <v>46</v>
      </c>
      <c r="AE898" s="9"/>
    </row>
    <row r="899" ht="112.5" customHeight="1">
      <c r="A899" s="24" t="s">
        <v>4458</v>
      </c>
      <c r="B899" s="25" t="s">
        <v>4459</v>
      </c>
      <c r="C899" s="24" t="s">
        <v>33</v>
      </c>
      <c r="D899" s="10" t="s">
        <v>34</v>
      </c>
      <c r="E899" s="11"/>
      <c r="F899" s="25" t="s">
        <v>4464</v>
      </c>
      <c r="G899" s="23"/>
      <c r="H899" s="69"/>
      <c r="I899" s="24"/>
      <c r="J899" s="24" t="s">
        <v>4461</v>
      </c>
      <c r="K899" s="25"/>
      <c r="L899" s="25"/>
      <c r="M899" s="9" t="s">
        <v>40</v>
      </c>
      <c r="N899" s="25" t="s">
        <v>4462</v>
      </c>
      <c r="O899" s="25" t="s">
        <v>4462</v>
      </c>
      <c r="P899" s="18"/>
      <c r="Q899" s="22"/>
      <c r="R899" s="18"/>
      <c r="S899" s="18"/>
      <c r="T899" s="18"/>
      <c r="U899" s="18"/>
      <c r="V899" s="18"/>
      <c r="W899" s="18"/>
      <c r="X899" s="22"/>
      <c r="Y899" s="20" t="s">
        <v>4211</v>
      </c>
      <c r="Z899" s="28" t="s">
        <v>4465</v>
      </c>
      <c r="AA899" s="22" t="str">
        <f t="shared" si="1"/>
        <v>M3-G-16a-I-2</v>
      </c>
      <c r="AB899" s="20" t="s">
        <v>45</v>
      </c>
      <c r="AC899" s="9" t="s">
        <v>278</v>
      </c>
      <c r="AD899" s="9" t="s">
        <v>46</v>
      </c>
      <c r="AE899" s="9"/>
    </row>
    <row r="900" ht="112.5" customHeight="1">
      <c r="A900" s="24" t="s">
        <v>4458</v>
      </c>
      <c r="B900" s="25" t="s">
        <v>4459</v>
      </c>
      <c r="C900" s="24" t="s">
        <v>33</v>
      </c>
      <c r="D900" s="10" t="s">
        <v>34</v>
      </c>
      <c r="E900" s="11"/>
      <c r="F900" s="25" t="s">
        <v>4466</v>
      </c>
      <c r="G900" s="23"/>
      <c r="H900" s="69"/>
      <c r="I900" s="24"/>
      <c r="J900" s="24" t="s">
        <v>4461</v>
      </c>
      <c r="K900" s="25"/>
      <c r="L900" s="25"/>
      <c r="M900" s="9" t="s">
        <v>40</v>
      </c>
      <c r="N900" s="25" t="s">
        <v>4462</v>
      </c>
      <c r="O900" s="25" t="s">
        <v>4462</v>
      </c>
      <c r="P900" s="18"/>
      <c r="Q900" s="22"/>
      <c r="R900" s="18"/>
      <c r="S900" s="18"/>
      <c r="T900" s="18"/>
      <c r="U900" s="18"/>
      <c r="V900" s="18"/>
      <c r="W900" s="18"/>
      <c r="X900" s="22"/>
      <c r="Y900" s="20" t="s">
        <v>4211</v>
      </c>
      <c r="Z900" s="28" t="s">
        <v>4467</v>
      </c>
      <c r="AA900" s="22" t="str">
        <f t="shared" si="1"/>
        <v>M3-G-16a-I-3</v>
      </c>
      <c r="AB900" s="20" t="s">
        <v>45</v>
      </c>
      <c r="AC900" s="9" t="s">
        <v>278</v>
      </c>
      <c r="AD900" s="9" t="s">
        <v>46</v>
      </c>
      <c r="AE900" s="9"/>
    </row>
    <row r="901" ht="112.5" customHeight="1">
      <c r="A901" s="9" t="s">
        <v>4468</v>
      </c>
      <c r="B901" s="8" t="s">
        <v>4469</v>
      </c>
      <c r="C901" s="42" t="s">
        <v>33</v>
      </c>
      <c r="D901" s="10" t="s">
        <v>34</v>
      </c>
      <c r="E901" s="20"/>
      <c r="F901" s="13" t="s">
        <v>4470</v>
      </c>
      <c r="G901" s="13"/>
      <c r="H901" s="19"/>
      <c r="I901" s="22" t="s">
        <v>36</v>
      </c>
      <c r="J901" s="20" t="s">
        <v>619</v>
      </c>
      <c r="K901" s="44" t="s">
        <v>111</v>
      </c>
      <c r="L901" s="12" t="s">
        <v>111</v>
      </c>
      <c r="M901" s="14" t="s">
        <v>40</v>
      </c>
      <c r="N901" s="27" t="s">
        <v>4471</v>
      </c>
      <c r="O901" s="15" t="s">
        <v>4472</v>
      </c>
      <c r="P901" s="18"/>
      <c r="Q901" s="22" t="s">
        <v>535</v>
      </c>
      <c r="R901" s="18"/>
      <c r="S901" s="18"/>
      <c r="T901" s="18"/>
      <c r="U901" s="18"/>
      <c r="V901" s="18"/>
      <c r="W901" s="18"/>
      <c r="X901" s="22"/>
      <c r="Y901" s="20" t="s">
        <v>4211</v>
      </c>
      <c r="Z901" s="21" t="s">
        <v>4473</v>
      </c>
      <c r="AA901" s="22" t="str">
        <f t="shared" si="1"/>
        <v>M3-G-7a-I-1</v>
      </c>
      <c r="AB901" s="20" t="s">
        <v>45</v>
      </c>
      <c r="AC901" s="24"/>
      <c r="AD901" s="9" t="s">
        <v>46</v>
      </c>
      <c r="AE901" s="9" t="s">
        <v>47</v>
      </c>
    </row>
    <row r="902" ht="112.5" customHeight="1">
      <c r="A902" s="9" t="s">
        <v>4468</v>
      </c>
      <c r="B902" s="8" t="s">
        <v>4469</v>
      </c>
      <c r="C902" s="42" t="s">
        <v>48</v>
      </c>
      <c r="D902" s="10" t="s">
        <v>34</v>
      </c>
      <c r="E902" s="11"/>
      <c r="F902" s="12" t="s">
        <v>4474</v>
      </c>
      <c r="G902" s="12"/>
      <c r="H902" s="19"/>
      <c r="I902" s="22" t="s">
        <v>535</v>
      </c>
      <c r="J902" s="11" t="s">
        <v>90</v>
      </c>
      <c r="K902" s="44" t="s">
        <v>4475</v>
      </c>
      <c r="L902" s="13" t="s">
        <v>4476</v>
      </c>
      <c r="M902" s="14" t="s">
        <v>40</v>
      </c>
      <c r="N902" s="18" t="s">
        <v>4477</v>
      </c>
      <c r="O902" s="15" t="s">
        <v>4478</v>
      </c>
      <c r="P902" s="18"/>
      <c r="Q902" s="22"/>
      <c r="R902" s="18"/>
      <c r="S902" s="18"/>
      <c r="T902" s="18"/>
      <c r="U902" s="18"/>
      <c r="V902" s="18"/>
      <c r="W902" s="18"/>
      <c r="X902" s="22"/>
      <c r="Y902" s="20" t="s">
        <v>4211</v>
      </c>
      <c r="Z902" s="21" t="s">
        <v>4479</v>
      </c>
      <c r="AA902" s="22" t="str">
        <f t="shared" si="1"/>
        <v>M3-G-7a-E-1</v>
      </c>
      <c r="AB902" s="20" t="s">
        <v>45</v>
      </c>
      <c r="AC902" s="24"/>
      <c r="AD902" s="9" t="s">
        <v>46</v>
      </c>
      <c r="AE902" s="9" t="s">
        <v>47</v>
      </c>
    </row>
    <row r="903" ht="112.5" customHeight="1">
      <c r="A903" s="9" t="s">
        <v>4468</v>
      </c>
      <c r="B903" s="8" t="s">
        <v>4469</v>
      </c>
      <c r="C903" s="42" t="s">
        <v>48</v>
      </c>
      <c r="D903" s="10" t="s">
        <v>34</v>
      </c>
      <c r="E903" s="11"/>
      <c r="F903" s="12" t="s">
        <v>4480</v>
      </c>
      <c r="G903" s="12"/>
      <c r="H903" s="19"/>
      <c r="I903" s="22" t="s">
        <v>535</v>
      </c>
      <c r="J903" s="11" t="s">
        <v>90</v>
      </c>
      <c r="K903" s="44" t="s">
        <v>111</v>
      </c>
      <c r="L903" s="13" t="s">
        <v>4481</v>
      </c>
      <c r="M903" s="14" t="s">
        <v>40</v>
      </c>
      <c r="N903" s="18" t="s">
        <v>4482</v>
      </c>
      <c r="O903" s="15" t="s">
        <v>4483</v>
      </c>
      <c r="P903" s="18"/>
      <c r="Q903" s="22"/>
      <c r="R903" s="18"/>
      <c r="S903" s="18"/>
      <c r="T903" s="18"/>
      <c r="U903" s="18"/>
      <c r="V903" s="18"/>
      <c r="W903" s="18"/>
      <c r="X903" s="22"/>
      <c r="Y903" s="20" t="s">
        <v>4211</v>
      </c>
      <c r="Z903" s="21" t="s">
        <v>4484</v>
      </c>
      <c r="AA903" s="22" t="str">
        <f t="shared" si="1"/>
        <v>M3-G-7a-E-2</v>
      </c>
      <c r="AB903" s="20" t="s">
        <v>45</v>
      </c>
      <c r="AC903" s="24"/>
      <c r="AD903" s="9" t="s">
        <v>46</v>
      </c>
      <c r="AE903" s="9" t="s">
        <v>47</v>
      </c>
    </row>
    <row r="904" ht="112.5" customHeight="1">
      <c r="A904" s="9" t="s">
        <v>4468</v>
      </c>
      <c r="B904" s="8" t="s">
        <v>4469</v>
      </c>
      <c r="C904" s="42" t="s">
        <v>48</v>
      </c>
      <c r="D904" s="10" t="s">
        <v>34</v>
      </c>
      <c r="E904" s="11"/>
      <c r="F904" s="12" t="s">
        <v>4485</v>
      </c>
      <c r="G904" s="12"/>
      <c r="H904" s="19"/>
      <c r="I904" s="22" t="s">
        <v>535</v>
      </c>
      <c r="J904" s="11" t="s">
        <v>90</v>
      </c>
      <c r="K904" s="12" t="s">
        <v>111</v>
      </c>
      <c r="L904" s="13" t="s">
        <v>4486</v>
      </c>
      <c r="M904" s="11" t="s">
        <v>40</v>
      </c>
      <c r="N904" s="18" t="s">
        <v>4487</v>
      </c>
      <c r="O904" s="8" t="s">
        <v>4488</v>
      </c>
      <c r="P904" s="18"/>
      <c r="Q904" s="22"/>
      <c r="R904" s="18"/>
      <c r="S904" s="18"/>
      <c r="T904" s="18"/>
      <c r="U904" s="18"/>
      <c r="V904" s="18"/>
      <c r="W904" s="18"/>
      <c r="X904" s="22"/>
      <c r="Y904" s="20" t="s">
        <v>4211</v>
      </c>
      <c r="Z904" s="21" t="s">
        <v>4489</v>
      </c>
      <c r="AA904" s="22" t="str">
        <f t="shared" si="1"/>
        <v>M3-G-7a-E-3</v>
      </c>
      <c r="AB904" s="20" t="s">
        <v>45</v>
      </c>
      <c r="AC904" s="24"/>
      <c r="AD904" s="9" t="s">
        <v>46</v>
      </c>
      <c r="AE904" s="9" t="s">
        <v>47</v>
      </c>
    </row>
    <row r="905" ht="112.5" customHeight="1">
      <c r="A905" s="9" t="s">
        <v>4490</v>
      </c>
      <c r="B905" s="78" t="s">
        <v>4491</v>
      </c>
      <c r="C905" s="42" t="s">
        <v>33</v>
      </c>
      <c r="D905" s="10" t="s">
        <v>34</v>
      </c>
      <c r="E905" s="11"/>
      <c r="F905" s="13" t="s">
        <v>4492</v>
      </c>
      <c r="G905" s="13"/>
      <c r="H905" s="12"/>
      <c r="I905" s="11" t="s">
        <v>36</v>
      </c>
      <c r="J905" s="11" t="s">
        <v>4493</v>
      </c>
      <c r="K905" s="12" t="s">
        <v>111</v>
      </c>
      <c r="L905" s="12" t="s">
        <v>111</v>
      </c>
      <c r="M905" s="11" t="s">
        <v>40</v>
      </c>
      <c r="N905" s="8" t="s">
        <v>4494</v>
      </c>
      <c r="O905" s="8" t="s">
        <v>4495</v>
      </c>
      <c r="P905" s="18"/>
      <c r="Q905" s="22" t="s">
        <v>535</v>
      </c>
      <c r="R905" s="18"/>
      <c r="S905" s="18"/>
      <c r="T905" s="18"/>
      <c r="U905" s="18"/>
      <c r="V905" s="18"/>
      <c r="W905" s="18"/>
      <c r="X905" s="22"/>
      <c r="Y905" s="20" t="s">
        <v>4211</v>
      </c>
      <c r="Z905" s="21" t="s">
        <v>4496</v>
      </c>
      <c r="AA905" s="22" t="str">
        <f t="shared" si="1"/>
        <v>M3-G-8a-I-1</v>
      </c>
      <c r="AB905" s="20" t="s">
        <v>45</v>
      </c>
      <c r="AC905" s="24"/>
      <c r="AD905" s="9" t="s">
        <v>46</v>
      </c>
      <c r="AE905" s="9" t="s">
        <v>47</v>
      </c>
    </row>
    <row r="906" ht="112.5" customHeight="1">
      <c r="A906" s="9" t="s">
        <v>4490</v>
      </c>
      <c r="B906" s="78" t="s">
        <v>4491</v>
      </c>
      <c r="C906" s="42" t="s">
        <v>48</v>
      </c>
      <c r="D906" s="10" t="s">
        <v>34</v>
      </c>
      <c r="E906" s="11"/>
      <c r="F906" s="12" t="s">
        <v>4497</v>
      </c>
      <c r="G906" s="12"/>
      <c r="H906" s="19"/>
      <c r="I906" s="11" t="s">
        <v>535</v>
      </c>
      <c r="J906" s="11" t="s">
        <v>50</v>
      </c>
      <c r="K906" s="12" t="s">
        <v>4214</v>
      </c>
      <c r="L906" s="13" t="s">
        <v>4498</v>
      </c>
      <c r="M906" s="22" t="s">
        <v>40</v>
      </c>
      <c r="N906" s="8" t="s">
        <v>4494</v>
      </c>
      <c r="O906" s="8" t="s">
        <v>4499</v>
      </c>
      <c r="P906" s="18"/>
      <c r="Q906" s="22" t="s">
        <v>535</v>
      </c>
      <c r="R906" s="18"/>
      <c r="S906" s="18"/>
      <c r="T906" s="18"/>
      <c r="U906" s="18"/>
      <c r="V906" s="18"/>
      <c r="W906" s="18"/>
      <c r="X906" s="22"/>
      <c r="Y906" s="20" t="s">
        <v>4211</v>
      </c>
      <c r="Z906" s="21" t="s">
        <v>4500</v>
      </c>
      <c r="AA906" s="22" t="str">
        <f t="shared" si="1"/>
        <v>M3-G-8a-E-1</v>
      </c>
      <c r="AB906" s="20" t="s">
        <v>45</v>
      </c>
      <c r="AC906" s="24"/>
      <c r="AD906" s="9" t="s">
        <v>46</v>
      </c>
      <c r="AE906" s="9" t="s">
        <v>47</v>
      </c>
    </row>
    <row r="907" ht="112.5" customHeight="1">
      <c r="A907" s="9" t="s">
        <v>4490</v>
      </c>
      <c r="B907" s="78" t="s">
        <v>4491</v>
      </c>
      <c r="C907" s="9" t="s">
        <v>48</v>
      </c>
      <c r="D907" s="10" t="s">
        <v>34</v>
      </c>
      <c r="E907" s="11"/>
      <c r="F907" s="12" t="s">
        <v>4501</v>
      </c>
      <c r="G907" s="12"/>
      <c r="H907" s="12"/>
      <c r="I907" s="11" t="s">
        <v>535</v>
      </c>
      <c r="J907" s="11" t="s">
        <v>50</v>
      </c>
      <c r="K907" s="12" t="s">
        <v>111</v>
      </c>
      <c r="L907" s="13" t="s">
        <v>4502</v>
      </c>
      <c r="M907" s="22" t="s">
        <v>40</v>
      </c>
      <c r="N907" s="8" t="s">
        <v>4494</v>
      </c>
      <c r="O907" s="8" t="s">
        <v>4499</v>
      </c>
      <c r="P907" s="18"/>
      <c r="Q907" s="22" t="s">
        <v>535</v>
      </c>
      <c r="R907" s="18"/>
      <c r="S907" s="18"/>
      <c r="T907" s="18"/>
      <c r="U907" s="18"/>
      <c r="V907" s="18"/>
      <c r="W907" s="18"/>
      <c r="X907" s="22"/>
      <c r="Y907" s="20" t="s">
        <v>4211</v>
      </c>
      <c r="Z907" s="21" t="s">
        <v>4503</v>
      </c>
      <c r="AA907" s="22" t="str">
        <f t="shared" si="1"/>
        <v>M3-G-8a-E-2</v>
      </c>
      <c r="AB907" s="20" t="s">
        <v>45</v>
      </c>
      <c r="AC907" s="24"/>
      <c r="AD907" s="9" t="s">
        <v>46</v>
      </c>
      <c r="AE907" s="9" t="s">
        <v>47</v>
      </c>
    </row>
    <row r="908" ht="112.5" customHeight="1">
      <c r="A908" s="9" t="s">
        <v>4490</v>
      </c>
      <c r="B908" s="78" t="s">
        <v>4491</v>
      </c>
      <c r="C908" s="9" t="s">
        <v>48</v>
      </c>
      <c r="D908" s="10" t="s">
        <v>34</v>
      </c>
      <c r="E908" s="11"/>
      <c r="F908" s="12" t="s">
        <v>4504</v>
      </c>
      <c r="G908" s="12"/>
      <c r="H908" s="12"/>
      <c r="I908" s="11" t="s">
        <v>535</v>
      </c>
      <c r="J908" s="11" t="s">
        <v>50</v>
      </c>
      <c r="K908" s="12" t="s">
        <v>111</v>
      </c>
      <c r="L908" s="13" t="s">
        <v>4505</v>
      </c>
      <c r="M908" s="22" t="s">
        <v>40</v>
      </c>
      <c r="N908" s="8" t="s">
        <v>4494</v>
      </c>
      <c r="O908" s="8" t="s">
        <v>4499</v>
      </c>
      <c r="P908" s="18"/>
      <c r="Q908" s="22" t="s">
        <v>535</v>
      </c>
      <c r="R908" s="18"/>
      <c r="S908" s="18"/>
      <c r="T908" s="18"/>
      <c r="U908" s="18"/>
      <c r="V908" s="18"/>
      <c r="W908" s="18"/>
      <c r="X908" s="22"/>
      <c r="Y908" s="20" t="s">
        <v>4211</v>
      </c>
      <c r="Z908" s="21" t="s">
        <v>4506</v>
      </c>
      <c r="AA908" s="22" t="str">
        <f t="shared" si="1"/>
        <v>M3-G-8a-E-3</v>
      </c>
      <c r="AB908" s="20" t="s">
        <v>45</v>
      </c>
      <c r="AC908" s="24"/>
      <c r="AD908" s="9" t="s">
        <v>46</v>
      </c>
      <c r="AE908" s="9" t="s">
        <v>47</v>
      </c>
    </row>
    <row r="909" ht="112.5" customHeight="1">
      <c r="A909" s="9" t="s">
        <v>4507</v>
      </c>
      <c r="B909" s="78" t="s">
        <v>4508</v>
      </c>
      <c r="C909" s="42" t="s">
        <v>33</v>
      </c>
      <c r="D909" s="10" t="s">
        <v>34</v>
      </c>
      <c r="E909" s="11"/>
      <c r="F909" s="13" t="s">
        <v>4509</v>
      </c>
      <c r="G909" s="13"/>
      <c r="H909" s="19"/>
      <c r="I909" s="11" t="s">
        <v>36</v>
      </c>
      <c r="J909" s="11" t="s">
        <v>307</v>
      </c>
      <c r="K909" s="12" t="s">
        <v>111</v>
      </c>
      <c r="L909" s="12" t="s">
        <v>111</v>
      </c>
      <c r="M909" s="11" t="s">
        <v>40</v>
      </c>
      <c r="N909" s="8" t="s">
        <v>4510</v>
      </c>
      <c r="O909" s="8" t="s">
        <v>4511</v>
      </c>
      <c r="P909" s="18"/>
      <c r="Q909" s="22" t="s">
        <v>535</v>
      </c>
      <c r="R909" s="18"/>
      <c r="S909" s="18"/>
      <c r="T909" s="18"/>
      <c r="U909" s="18"/>
      <c r="V909" s="18"/>
      <c r="W909" s="18"/>
      <c r="X909" s="22"/>
      <c r="Y909" s="20" t="s">
        <v>4211</v>
      </c>
      <c r="Z909" s="21" t="s">
        <v>4512</v>
      </c>
      <c r="AA909" s="22" t="str">
        <f t="shared" si="1"/>
        <v>M3-G-8b-I-1</v>
      </c>
      <c r="AB909" s="20" t="s">
        <v>45</v>
      </c>
      <c r="AC909" s="24"/>
      <c r="AD909" s="9" t="s">
        <v>46</v>
      </c>
      <c r="AE909" s="9" t="s">
        <v>47</v>
      </c>
    </row>
    <row r="910" ht="112.5" customHeight="1">
      <c r="A910" s="9" t="s">
        <v>4507</v>
      </c>
      <c r="B910" s="78" t="s">
        <v>4508</v>
      </c>
      <c r="C910" s="42" t="s">
        <v>48</v>
      </c>
      <c r="D910" s="10" t="s">
        <v>34</v>
      </c>
      <c r="E910" s="11"/>
      <c r="F910" s="12" t="s">
        <v>4513</v>
      </c>
      <c r="G910" s="12"/>
      <c r="H910" s="19"/>
      <c r="I910" s="11" t="s">
        <v>535</v>
      </c>
      <c r="J910" s="11" t="s">
        <v>50</v>
      </c>
      <c r="K910" s="12" t="s">
        <v>4514</v>
      </c>
      <c r="L910" s="13" t="s">
        <v>4515</v>
      </c>
      <c r="M910" s="22" t="s">
        <v>40</v>
      </c>
      <c r="N910" s="8" t="s">
        <v>4510</v>
      </c>
      <c r="O910" s="8" t="s">
        <v>4516</v>
      </c>
      <c r="P910" s="18"/>
      <c r="Q910" s="22" t="s">
        <v>535</v>
      </c>
      <c r="R910" s="18"/>
      <c r="S910" s="18"/>
      <c r="T910" s="18"/>
      <c r="U910" s="18"/>
      <c r="V910" s="18"/>
      <c r="W910" s="18"/>
      <c r="X910" s="22"/>
      <c r="Y910" s="20" t="s">
        <v>4211</v>
      </c>
      <c r="Z910" s="21" t="s">
        <v>4517</v>
      </c>
      <c r="AA910" s="22" t="str">
        <f t="shared" si="1"/>
        <v>M3-G-8b-E-1</v>
      </c>
      <c r="AB910" s="20" t="s">
        <v>45</v>
      </c>
      <c r="AC910" s="24"/>
      <c r="AD910" s="9" t="s">
        <v>46</v>
      </c>
      <c r="AE910" s="9" t="s">
        <v>47</v>
      </c>
    </row>
    <row r="911" ht="112.5" customHeight="1">
      <c r="A911" s="9" t="s">
        <v>4507</v>
      </c>
      <c r="B911" s="78" t="s">
        <v>4508</v>
      </c>
      <c r="C911" s="9" t="s">
        <v>48</v>
      </c>
      <c r="D911" s="10" t="s">
        <v>34</v>
      </c>
      <c r="E911" s="11"/>
      <c r="F911" s="12" t="s">
        <v>4518</v>
      </c>
      <c r="G911" s="12"/>
      <c r="H911" s="12"/>
      <c r="I911" s="11" t="s">
        <v>535</v>
      </c>
      <c r="J911" s="11" t="s">
        <v>50</v>
      </c>
      <c r="K911" s="12" t="s">
        <v>111</v>
      </c>
      <c r="L911" s="13" t="s">
        <v>4519</v>
      </c>
      <c r="M911" s="22" t="s">
        <v>40</v>
      </c>
      <c r="N911" s="8" t="s">
        <v>4510</v>
      </c>
      <c r="O911" s="8" t="s">
        <v>4516</v>
      </c>
      <c r="P911" s="18"/>
      <c r="Q911" s="22" t="s">
        <v>535</v>
      </c>
      <c r="R911" s="18"/>
      <c r="S911" s="18"/>
      <c r="T911" s="18"/>
      <c r="U911" s="18"/>
      <c r="V911" s="18"/>
      <c r="W911" s="18"/>
      <c r="X911" s="22"/>
      <c r="Y911" s="20" t="s">
        <v>4211</v>
      </c>
      <c r="Z911" s="28" t="s">
        <v>4520</v>
      </c>
      <c r="AA911" s="22" t="str">
        <f t="shared" si="1"/>
        <v>M3-G-8b-E-2</v>
      </c>
      <c r="AB911" s="20" t="s">
        <v>45</v>
      </c>
      <c r="AC911" s="24"/>
      <c r="AD911" s="9" t="s">
        <v>46</v>
      </c>
      <c r="AE911" s="9" t="s">
        <v>47</v>
      </c>
    </row>
    <row r="912" ht="112.5" customHeight="1">
      <c r="A912" s="9" t="s">
        <v>4507</v>
      </c>
      <c r="B912" s="78" t="s">
        <v>4508</v>
      </c>
      <c r="C912" s="9" t="s">
        <v>48</v>
      </c>
      <c r="D912" s="10" t="s">
        <v>34</v>
      </c>
      <c r="E912" s="11"/>
      <c r="F912" s="12" t="s">
        <v>4521</v>
      </c>
      <c r="G912" s="12"/>
      <c r="H912" s="12"/>
      <c r="I912" s="11" t="s">
        <v>535</v>
      </c>
      <c r="J912" s="11" t="s">
        <v>50</v>
      </c>
      <c r="K912" s="12" t="s">
        <v>111</v>
      </c>
      <c r="L912" s="13" t="s">
        <v>4522</v>
      </c>
      <c r="M912" s="22" t="s">
        <v>40</v>
      </c>
      <c r="N912" s="8" t="s">
        <v>4510</v>
      </c>
      <c r="O912" s="8" t="s">
        <v>4516</v>
      </c>
      <c r="P912" s="18"/>
      <c r="Q912" s="22" t="s">
        <v>535</v>
      </c>
      <c r="R912" s="18"/>
      <c r="S912" s="18"/>
      <c r="T912" s="18"/>
      <c r="U912" s="18"/>
      <c r="V912" s="18"/>
      <c r="W912" s="18"/>
      <c r="X912" s="22"/>
      <c r="Y912" s="20" t="s">
        <v>4211</v>
      </c>
      <c r="Z912" s="113" t="s">
        <v>4523</v>
      </c>
      <c r="AA912" s="22" t="str">
        <f t="shared" si="1"/>
        <v>M3-G-8b-E-3</v>
      </c>
      <c r="AB912" s="20" t="s">
        <v>45</v>
      </c>
      <c r="AC912" s="24"/>
      <c r="AD912" s="9" t="s">
        <v>46</v>
      </c>
      <c r="AE912" s="9" t="s">
        <v>47</v>
      </c>
    </row>
    <row r="913" ht="112.5" customHeight="1">
      <c r="A913" s="9" t="s">
        <v>4524</v>
      </c>
      <c r="B913" s="78" t="s">
        <v>4525</v>
      </c>
      <c r="C913" s="42" t="s">
        <v>33</v>
      </c>
      <c r="D913" s="9" t="s">
        <v>34</v>
      </c>
      <c r="E913" s="11"/>
      <c r="F913" s="12" t="s">
        <v>4526</v>
      </c>
      <c r="G913" s="12"/>
      <c r="H913" s="12"/>
      <c r="I913" s="11" t="s">
        <v>36</v>
      </c>
      <c r="J913" s="20" t="s">
        <v>619</v>
      </c>
      <c r="K913" s="12" t="s">
        <v>4527</v>
      </c>
      <c r="L913" s="12" t="s">
        <v>4527</v>
      </c>
      <c r="M913" s="11" t="s">
        <v>40</v>
      </c>
      <c r="N913" s="8" t="s">
        <v>4528</v>
      </c>
      <c r="O913" s="8" t="s">
        <v>4529</v>
      </c>
      <c r="P913" s="18"/>
      <c r="Q913" s="22" t="s">
        <v>535</v>
      </c>
      <c r="R913" s="18"/>
      <c r="S913" s="18"/>
      <c r="T913" s="18"/>
      <c r="U913" s="18"/>
      <c r="V913" s="18"/>
      <c r="W913" s="18"/>
      <c r="X913" s="22"/>
      <c r="Y913" s="20" t="s">
        <v>4211</v>
      </c>
      <c r="Z913" s="28" t="s">
        <v>4530</v>
      </c>
      <c r="AA913" s="22" t="str">
        <f t="shared" si="1"/>
        <v>M3-G-9a-I-1</v>
      </c>
      <c r="AB913" s="20" t="s">
        <v>45</v>
      </c>
      <c r="AC913" s="24"/>
      <c r="AD913" s="9" t="s">
        <v>46</v>
      </c>
      <c r="AE913" s="9" t="s">
        <v>47</v>
      </c>
    </row>
    <row r="914" ht="112.5" customHeight="1">
      <c r="A914" s="9" t="s">
        <v>4524</v>
      </c>
      <c r="B914" s="78" t="s">
        <v>4525</v>
      </c>
      <c r="C914" s="42" t="s">
        <v>48</v>
      </c>
      <c r="D914" s="10" t="s">
        <v>34</v>
      </c>
      <c r="E914" s="11"/>
      <c r="F914" s="12" t="s">
        <v>4531</v>
      </c>
      <c r="G914" s="12"/>
      <c r="H914" s="12"/>
      <c r="I914" s="11" t="s">
        <v>535</v>
      </c>
      <c r="J914" s="11" t="s">
        <v>50</v>
      </c>
      <c r="K914" s="12" t="s">
        <v>4532</v>
      </c>
      <c r="L914" s="12" t="s">
        <v>4527</v>
      </c>
      <c r="M914" s="11" t="s">
        <v>40</v>
      </c>
      <c r="N914" s="8" t="s">
        <v>4528</v>
      </c>
      <c r="O914" s="8" t="s">
        <v>4533</v>
      </c>
      <c r="P914" s="18"/>
      <c r="Q914" s="22" t="s">
        <v>535</v>
      </c>
      <c r="R914" s="18"/>
      <c r="S914" s="18"/>
      <c r="T914" s="18"/>
      <c r="U914" s="18"/>
      <c r="V914" s="18"/>
      <c r="W914" s="18"/>
      <c r="X914" s="22"/>
      <c r="Y914" s="20" t="s">
        <v>4211</v>
      </c>
      <c r="Z914" s="28" t="s">
        <v>4534</v>
      </c>
      <c r="AA914" s="22" t="str">
        <f t="shared" si="1"/>
        <v>M3-G-9a-E-1</v>
      </c>
      <c r="AB914" s="20" t="s">
        <v>45</v>
      </c>
      <c r="AC914" s="24"/>
      <c r="AD914" s="9" t="s">
        <v>46</v>
      </c>
      <c r="AE914" s="9" t="s">
        <v>47</v>
      </c>
    </row>
    <row r="915" ht="112.5" customHeight="1">
      <c r="A915" s="9" t="s">
        <v>4524</v>
      </c>
      <c r="B915" s="78" t="s">
        <v>4525</v>
      </c>
      <c r="C915" s="9" t="s">
        <v>48</v>
      </c>
      <c r="D915" s="10" t="s">
        <v>34</v>
      </c>
      <c r="E915" s="11"/>
      <c r="F915" s="12" t="s">
        <v>4531</v>
      </c>
      <c r="G915" s="12"/>
      <c r="H915" s="12"/>
      <c r="I915" s="11" t="s">
        <v>535</v>
      </c>
      <c r="J915" s="11" t="s">
        <v>50</v>
      </c>
      <c r="K915" s="13" t="s">
        <v>4535</v>
      </c>
      <c r="L915" s="12" t="s">
        <v>4527</v>
      </c>
      <c r="M915" s="11" t="s">
        <v>40</v>
      </c>
      <c r="N915" s="8" t="s">
        <v>4528</v>
      </c>
      <c r="O915" s="8" t="s">
        <v>4533</v>
      </c>
      <c r="P915" s="18"/>
      <c r="Q915" s="22" t="s">
        <v>535</v>
      </c>
      <c r="R915" s="18"/>
      <c r="S915" s="18"/>
      <c r="T915" s="18"/>
      <c r="U915" s="18"/>
      <c r="V915" s="18"/>
      <c r="W915" s="18"/>
      <c r="X915" s="22"/>
      <c r="Y915" s="20" t="s">
        <v>4211</v>
      </c>
      <c r="Z915" s="28" t="s">
        <v>4536</v>
      </c>
      <c r="AA915" s="22" t="str">
        <f t="shared" si="1"/>
        <v>M3-G-9a-E-2</v>
      </c>
      <c r="AB915" s="20" t="s">
        <v>45</v>
      </c>
      <c r="AC915" s="24"/>
      <c r="AD915" s="9" t="s">
        <v>46</v>
      </c>
      <c r="AE915" s="9" t="s">
        <v>47</v>
      </c>
    </row>
    <row r="916" ht="112.5" customHeight="1">
      <c r="A916" s="9" t="s">
        <v>4524</v>
      </c>
      <c r="B916" s="78" t="s">
        <v>4525</v>
      </c>
      <c r="C916" s="9" t="s">
        <v>48</v>
      </c>
      <c r="D916" s="10" t="s">
        <v>34</v>
      </c>
      <c r="E916" s="11"/>
      <c r="F916" s="12" t="s">
        <v>4531</v>
      </c>
      <c r="G916" s="12"/>
      <c r="H916" s="12"/>
      <c r="I916" s="11" t="s">
        <v>535</v>
      </c>
      <c r="J916" s="11" t="s">
        <v>50</v>
      </c>
      <c r="K916" s="12" t="s">
        <v>4537</v>
      </c>
      <c r="L916" s="12" t="s">
        <v>4527</v>
      </c>
      <c r="M916" s="11" t="s">
        <v>40</v>
      </c>
      <c r="N916" s="8" t="s">
        <v>4528</v>
      </c>
      <c r="O916" s="8" t="s">
        <v>4533</v>
      </c>
      <c r="P916" s="18"/>
      <c r="Q916" s="22" t="s">
        <v>535</v>
      </c>
      <c r="R916" s="18"/>
      <c r="S916" s="18"/>
      <c r="T916" s="18"/>
      <c r="U916" s="18"/>
      <c r="V916" s="18"/>
      <c r="W916" s="18"/>
      <c r="X916" s="22"/>
      <c r="Y916" s="20" t="s">
        <v>4211</v>
      </c>
      <c r="Z916" s="28" t="s">
        <v>4538</v>
      </c>
      <c r="AA916" s="22" t="str">
        <f t="shared" si="1"/>
        <v>M3-G-9a-E-3</v>
      </c>
      <c r="AB916" s="20" t="s">
        <v>45</v>
      </c>
      <c r="AC916" s="24"/>
      <c r="AD916" s="9" t="s">
        <v>46</v>
      </c>
      <c r="AE916" s="9" t="s">
        <v>47</v>
      </c>
    </row>
    <row r="917" ht="112.5" customHeight="1">
      <c r="A917" s="9" t="s">
        <v>4539</v>
      </c>
      <c r="B917" s="78" t="s">
        <v>4540</v>
      </c>
      <c r="C917" s="42" t="s">
        <v>33</v>
      </c>
      <c r="D917" s="10" t="s">
        <v>34</v>
      </c>
      <c r="E917" s="20"/>
      <c r="F917" s="13" t="s">
        <v>4541</v>
      </c>
      <c r="G917" s="13"/>
      <c r="H917" s="12"/>
      <c r="I917" s="11" t="s">
        <v>36</v>
      </c>
      <c r="J917" s="20" t="s">
        <v>619</v>
      </c>
      <c r="K917" s="12" t="s">
        <v>111</v>
      </c>
      <c r="L917" s="12" t="s">
        <v>111</v>
      </c>
      <c r="M917" s="11" t="s">
        <v>40</v>
      </c>
      <c r="N917" s="8" t="s">
        <v>4542</v>
      </c>
      <c r="O917" s="8" t="s">
        <v>4543</v>
      </c>
      <c r="P917" s="18"/>
      <c r="Q917" s="22"/>
      <c r="R917" s="18"/>
      <c r="S917" s="18"/>
      <c r="T917" s="18"/>
      <c r="U917" s="18"/>
      <c r="V917" s="18"/>
      <c r="W917" s="18"/>
      <c r="X917" s="22"/>
      <c r="Y917" s="20" t="s">
        <v>4211</v>
      </c>
      <c r="Z917" s="28" t="s">
        <v>4544</v>
      </c>
      <c r="AA917" s="22" t="str">
        <f t="shared" si="1"/>
        <v>M3-G-10a-I-1</v>
      </c>
      <c r="AB917" s="20" t="s">
        <v>45</v>
      </c>
      <c r="AC917" s="24"/>
      <c r="AD917" s="9" t="s">
        <v>46</v>
      </c>
      <c r="AE917" s="9"/>
    </row>
    <row r="918" ht="112.5" customHeight="1">
      <c r="A918" s="9" t="s">
        <v>4539</v>
      </c>
      <c r="B918" s="78" t="s">
        <v>4540</v>
      </c>
      <c r="C918" s="42" t="s">
        <v>48</v>
      </c>
      <c r="D918" s="10" t="s">
        <v>34</v>
      </c>
      <c r="E918" s="10"/>
      <c r="F918" s="13" t="s">
        <v>4545</v>
      </c>
      <c r="G918" s="13"/>
      <c r="H918" s="12"/>
      <c r="I918" s="11" t="s">
        <v>535</v>
      </c>
      <c r="J918" s="11" t="s">
        <v>4355</v>
      </c>
      <c r="K918" s="13" t="s">
        <v>4546</v>
      </c>
      <c r="L918" s="12" t="s">
        <v>111</v>
      </c>
      <c r="M918" s="11" t="s">
        <v>40</v>
      </c>
      <c r="N918" s="23" t="s">
        <v>4547</v>
      </c>
      <c r="O918" s="8" t="s">
        <v>4548</v>
      </c>
      <c r="P918" s="18"/>
      <c r="Q918" s="22"/>
      <c r="R918" s="18"/>
      <c r="S918" s="18"/>
      <c r="T918" s="18"/>
      <c r="U918" s="18"/>
      <c r="V918" s="18"/>
      <c r="W918" s="18"/>
      <c r="X918" s="22"/>
      <c r="Y918" s="20" t="s">
        <v>4211</v>
      </c>
      <c r="Z918" s="28" t="s">
        <v>4549</v>
      </c>
      <c r="AA918" s="22" t="str">
        <f t="shared" si="1"/>
        <v>M3-G-10a-E-1</v>
      </c>
      <c r="AB918" s="20" t="s">
        <v>45</v>
      </c>
      <c r="AC918" s="24"/>
      <c r="AD918" s="9" t="s">
        <v>46</v>
      </c>
      <c r="AE918" s="9"/>
    </row>
    <row r="919" ht="112.5" customHeight="1">
      <c r="A919" s="9" t="s">
        <v>4539</v>
      </c>
      <c r="B919" s="78" t="s">
        <v>4540</v>
      </c>
      <c r="C919" s="42" t="s">
        <v>48</v>
      </c>
      <c r="D919" s="10" t="s">
        <v>34</v>
      </c>
      <c r="E919" s="11"/>
      <c r="F919" s="13" t="s">
        <v>4550</v>
      </c>
      <c r="G919" s="13"/>
      <c r="H919" s="12"/>
      <c r="I919" s="11" t="s">
        <v>535</v>
      </c>
      <c r="J919" s="11" t="s">
        <v>4355</v>
      </c>
      <c r="K919" s="13" t="s">
        <v>4551</v>
      </c>
      <c r="L919" s="12" t="s">
        <v>111</v>
      </c>
      <c r="M919" s="11" t="s">
        <v>40</v>
      </c>
      <c r="N919" s="23" t="s">
        <v>4552</v>
      </c>
      <c r="O919" s="8" t="s">
        <v>4553</v>
      </c>
      <c r="P919" s="18"/>
      <c r="Q919" s="22"/>
      <c r="R919" s="18"/>
      <c r="S919" s="18"/>
      <c r="T919" s="18"/>
      <c r="U919" s="18"/>
      <c r="V919" s="18"/>
      <c r="W919" s="18"/>
      <c r="X919" s="22"/>
      <c r="Y919" s="20" t="s">
        <v>4211</v>
      </c>
      <c r="Z919" s="28" t="s">
        <v>4554</v>
      </c>
      <c r="AA919" s="22" t="str">
        <f t="shared" si="1"/>
        <v>M3-G-10a-E-2</v>
      </c>
      <c r="AB919" s="20" t="s">
        <v>45</v>
      </c>
      <c r="AC919" s="24"/>
      <c r="AD919" s="9" t="s">
        <v>46</v>
      </c>
      <c r="AE919" s="9"/>
    </row>
    <row r="920" ht="112.5" customHeight="1">
      <c r="A920" s="9" t="s">
        <v>4539</v>
      </c>
      <c r="B920" s="78" t="s">
        <v>4540</v>
      </c>
      <c r="C920" s="42" t="s">
        <v>48</v>
      </c>
      <c r="D920" s="10" t="s">
        <v>34</v>
      </c>
      <c r="E920" s="11"/>
      <c r="F920" s="13" t="s">
        <v>4555</v>
      </c>
      <c r="G920" s="13"/>
      <c r="H920" s="12"/>
      <c r="I920" s="11" t="s">
        <v>535</v>
      </c>
      <c r="J920" s="11" t="s">
        <v>4355</v>
      </c>
      <c r="K920" s="13" t="s">
        <v>4556</v>
      </c>
      <c r="L920" s="12" t="s">
        <v>111</v>
      </c>
      <c r="M920" s="11" t="s">
        <v>40</v>
      </c>
      <c r="N920" s="23" t="s">
        <v>4557</v>
      </c>
      <c r="O920" s="8" t="s">
        <v>4558</v>
      </c>
      <c r="P920" s="18"/>
      <c r="Q920" s="22"/>
      <c r="R920" s="18"/>
      <c r="S920" s="18"/>
      <c r="T920" s="18"/>
      <c r="U920" s="18"/>
      <c r="V920" s="18"/>
      <c r="W920" s="18"/>
      <c r="X920" s="22"/>
      <c r="Y920" s="20" t="s">
        <v>4211</v>
      </c>
      <c r="Z920" s="28" t="s">
        <v>4559</v>
      </c>
      <c r="AA920" s="22" t="str">
        <f t="shared" si="1"/>
        <v>M3-G-10a-E-3</v>
      </c>
      <c r="AB920" s="20" t="s">
        <v>45</v>
      </c>
      <c r="AC920" s="24"/>
      <c r="AD920" s="9" t="s">
        <v>46</v>
      </c>
      <c r="AE920" s="9"/>
    </row>
    <row r="921" ht="112.5" customHeight="1">
      <c r="A921" s="9" t="s">
        <v>4560</v>
      </c>
      <c r="B921" s="78" t="s">
        <v>4561</v>
      </c>
      <c r="C921" s="42" t="s">
        <v>33</v>
      </c>
      <c r="D921" s="10" t="s">
        <v>34</v>
      </c>
      <c r="E921" s="20"/>
      <c r="F921" s="23" t="s">
        <v>4562</v>
      </c>
      <c r="G921" s="23"/>
      <c r="H921" s="34"/>
      <c r="I921" s="24" t="s">
        <v>535</v>
      </c>
      <c r="J921" s="26" t="s">
        <v>1577</v>
      </c>
      <c r="K921" s="34" t="s">
        <v>111</v>
      </c>
      <c r="L921" s="25" t="s">
        <v>4563</v>
      </c>
      <c r="M921" s="26" t="s">
        <v>40</v>
      </c>
      <c r="N921" s="35" t="s">
        <v>4564</v>
      </c>
      <c r="O921" s="35" t="s">
        <v>4565</v>
      </c>
      <c r="P921" s="18"/>
      <c r="Q921" s="22"/>
      <c r="R921" s="18"/>
      <c r="S921" s="18"/>
      <c r="T921" s="18"/>
      <c r="U921" s="18"/>
      <c r="V921" s="18"/>
      <c r="W921" s="18"/>
      <c r="X921" s="22"/>
      <c r="Y921" s="20" t="s">
        <v>4211</v>
      </c>
      <c r="Z921" s="28" t="s">
        <v>4566</v>
      </c>
      <c r="AA921" s="22" t="str">
        <f t="shared" si="1"/>
        <v>M3-G-10b-I-1</v>
      </c>
      <c r="AB921" s="20" t="s">
        <v>45</v>
      </c>
      <c r="AC921" s="24"/>
      <c r="AD921" s="9" t="s">
        <v>46</v>
      </c>
      <c r="AE921" s="9"/>
    </row>
    <row r="922" ht="112.5" customHeight="1">
      <c r="A922" s="9" t="s">
        <v>4560</v>
      </c>
      <c r="B922" s="78" t="s">
        <v>4561</v>
      </c>
      <c r="C922" s="42" t="s">
        <v>33</v>
      </c>
      <c r="D922" s="10" t="s">
        <v>34</v>
      </c>
      <c r="E922" s="20"/>
      <c r="F922" s="23" t="s">
        <v>4567</v>
      </c>
      <c r="G922" s="23"/>
      <c r="H922" s="34"/>
      <c r="I922" s="24" t="s">
        <v>535</v>
      </c>
      <c r="J922" s="26" t="s">
        <v>1577</v>
      </c>
      <c r="K922" s="34" t="s">
        <v>111</v>
      </c>
      <c r="L922" s="25" t="s">
        <v>4568</v>
      </c>
      <c r="M922" s="26" t="s">
        <v>40</v>
      </c>
      <c r="N922" s="35" t="s">
        <v>4564</v>
      </c>
      <c r="O922" s="35" t="s">
        <v>4565</v>
      </c>
      <c r="P922" s="18"/>
      <c r="Q922" s="22"/>
      <c r="R922" s="18"/>
      <c r="S922" s="18"/>
      <c r="T922" s="18"/>
      <c r="U922" s="18"/>
      <c r="V922" s="18"/>
      <c r="W922" s="18"/>
      <c r="X922" s="22"/>
      <c r="Y922" s="20" t="s">
        <v>4211</v>
      </c>
      <c r="Z922" s="28" t="s">
        <v>4569</v>
      </c>
      <c r="AA922" s="22" t="str">
        <f t="shared" si="1"/>
        <v>M3-G-10b-I-2</v>
      </c>
      <c r="AB922" s="20" t="s">
        <v>45</v>
      </c>
      <c r="AC922" s="24"/>
      <c r="AD922" s="9" t="s">
        <v>46</v>
      </c>
      <c r="AE922" s="9"/>
    </row>
    <row r="923" ht="112.5" customHeight="1">
      <c r="A923" s="9" t="s">
        <v>4560</v>
      </c>
      <c r="B923" s="78" t="s">
        <v>4561</v>
      </c>
      <c r="C923" s="42" t="s">
        <v>48</v>
      </c>
      <c r="D923" s="10" t="s">
        <v>34</v>
      </c>
      <c r="E923" s="11"/>
      <c r="F923" s="23" t="s">
        <v>4570</v>
      </c>
      <c r="G923" s="23"/>
      <c r="H923" s="34"/>
      <c r="I923" s="26" t="s">
        <v>535</v>
      </c>
      <c r="J923" s="9" t="s">
        <v>4134</v>
      </c>
      <c r="K923" s="34" t="s">
        <v>111</v>
      </c>
      <c r="L923" s="34" t="s">
        <v>111</v>
      </c>
      <c r="M923" s="26" t="s">
        <v>40</v>
      </c>
      <c r="N923" s="58" t="s">
        <v>4571</v>
      </c>
      <c r="O923" s="35" t="s">
        <v>4572</v>
      </c>
      <c r="P923" s="18"/>
      <c r="Q923" s="22"/>
      <c r="R923" s="18"/>
      <c r="S923" s="18"/>
      <c r="T923" s="18"/>
      <c r="U923" s="18"/>
      <c r="V923" s="18"/>
      <c r="W923" s="18"/>
      <c r="X923" s="22"/>
      <c r="Y923" s="20" t="s">
        <v>4211</v>
      </c>
      <c r="Z923" s="28" t="s">
        <v>4573</v>
      </c>
      <c r="AA923" s="22" t="str">
        <f t="shared" si="1"/>
        <v>M3-G-10b-E-1</v>
      </c>
      <c r="AB923" s="20" t="s">
        <v>45</v>
      </c>
      <c r="AC923" s="24"/>
      <c r="AD923" s="9" t="s">
        <v>46</v>
      </c>
      <c r="AE923" s="9"/>
    </row>
    <row r="924" ht="112.5" customHeight="1">
      <c r="A924" s="9" t="s">
        <v>4560</v>
      </c>
      <c r="B924" s="78" t="s">
        <v>4561</v>
      </c>
      <c r="C924" s="42" t="s">
        <v>48</v>
      </c>
      <c r="D924" s="10" t="s">
        <v>34</v>
      </c>
      <c r="E924" s="11"/>
      <c r="F924" s="23" t="s">
        <v>4574</v>
      </c>
      <c r="G924" s="23"/>
      <c r="H924" s="34"/>
      <c r="I924" s="26" t="s">
        <v>535</v>
      </c>
      <c r="J924" s="9" t="s">
        <v>4134</v>
      </c>
      <c r="K924" s="34" t="s">
        <v>111</v>
      </c>
      <c r="L924" s="34" t="s">
        <v>111</v>
      </c>
      <c r="M924" s="26" t="s">
        <v>40</v>
      </c>
      <c r="N924" s="58" t="s">
        <v>4575</v>
      </c>
      <c r="O924" s="35" t="s">
        <v>4576</v>
      </c>
      <c r="P924" s="18"/>
      <c r="Q924" s="22"/>
      <c r="R924" s="18"/>
      <c r="S924" s="18"/>
      <c r="T924" s="18"/>
      <c r="U924" s="18"/>
      <c r="V924" s="18"/>
      <c r="W924" s="18"/>
      <c r="X924" s="22"/>
      <c r="Y924" s="20" t="s">
        <v>4211</v>
      </c>
      <c r="Z924" s="28" t="s">
        <v>4577</v>
      </c>
      <c r="AA924" s="22" t="str">
        <f t="shared" si="1"/>
        <v>M3-G-10b-E-2</v>
      </c>
      <c r="AB924" s="20" t="s">
        <v>45</v>
      </c>
      <c r="AC924" s="24"/>
      <c r="AD924" s="9" t="s">
        <v>46</v>
      </c>
      <c r="AE924" s="9"/>
    </row>
    <row r="925" ht="112.5" customHeight="1">
      <c r="A925" s="9" t="s">
        <v>4578</v>
      </c>
      <c r="B925" s="78" t="s">
        <v>4579</v>
      </c>
      <c r="C925" s="42" t="s">
        <v>33</v>
      </c>
      <c r="D925" s="10" t="s">
        <v>34</v>
      </c>
      <c r="E925" s="11"/>
      <c r="F925" s="13" t="s">
        <v>4580</v>
      </c>
      <c r="G925" s="13"/>
      <c r="H925" s="19"/>
      <c r="I925" s="11" t="s">
        <v>535</v>
      </c>
      <c r="J925" s="11" t="s">
        <v>307</v>
      </c>
      <c r="K925" s="12" t="s">
        <v>4581</v>
      </c>
      <c r="L925" s="12" t="s">
        <v>4582</v>
      </c>
      <c r="M925" s="14" t="s">
        <v>40</v>
      </c>
      <c r="N925" s="44" t="s">
        <v>4583</v>
      </c>
      <c r="O925" s="43" t="s">
        <v>4584</v>
      </c>
      <c r="P925" s="18"/>
      <c r="Q925" s="22"/>
      <c r="R925" s="18"/>
      <c r="S925" s="18"/>
      <c r="T925" s="18"/>
      <c r="U925" s="18"/>
      <c r="V925" s="18"/>
      <c r="W925" s="18"/>
      <c r="X925" s="22"/>
      <c r="Y925" s="20" t="s">
        <v>4211</v>
      </c>
      <c r="Z925" s="21" t="s">
        <v>4585</v>
      </c>
      <c r="AA925" s="22" t="str">
        <f t="shared" si="1"/>
        <v>M3-G-11a-I-1</v>
      </c>
      <c r="AB925" s="20" t="s">
        <v>45</v>
      </c>
      <c r="AC925" s="24"/>
      <c r="AD925" s="9" t="s">
        <v>46</v>
      </c>
      <c r="AE925" s="9" t="s">
        <v>47</v>
      </c>
    </row>
    <row r="926" ht="112.5" customHeight="1">
      <c r="A926" s="9" t="s">
        <v>4578</v>
      </c>
      <c r="B926" s="78" t="s">
        <v>4579</v>
      </c>
      <c r="C926" s="42" t="s">
        <v>33</v>
      </c>
      <c r="D926" s="10" t="s">
        <v>34</v>
      </c>
      <c r="E926" s="11"/>
      <c r="F926" s="35" t="s">
        <v>4586</v>
      </c>
      <c r="G926" s="35"/>
      <c r="H926" s="58" t="s">
        <v>4587</v>
      </c>
      <c r="I926" s="24" t="s">
        <v>535</v>
      </c>
      <c r="J926" s="24" t="s">
        <v>307</v>
      </c>
      <c r="K926" s="25" t="s">
        <v>4588</v>
      </c>
      <c r="L926" s="25" t="s">
        <v>4589</v>
      </c>
      <c r="M926" s="26" t="s">
        <v>40</v>
      </c>
      <c r="N926" s="35" t="s">
        <v>4583</v>
      </c>
      <c r="O926" s="35" t="s">
        <v>4590</v>
      </c>
      <c r="P926" s="18"/>
      <c r="Q926" s="22"/>
      <c r="R926" s="18"/>
      <c r="S926" s="18"/>
      <c r="T926" s="18"/>
      <c r="U926" s="18"/>
      <c r="V926" s="18"/>
      <c r="W926" s="18"/>
      <c r="X926" s="22"/>
      <c r="Y926" s="20" t="s">
        <v>4211</v>
      </c>
      <c r="Z926" s="21" t="s">
        <v>4591</v>
      </c>
      <c r="AA926" s="22" t="str">
        <f t="shared" si="1"/>
        <v>M3-G-11a-I-2</v>
      </c>
      <c r="AB926" s="20" t="s">
        <v>45</v>
      </c>
      <c r="AC926" s="24"/>
      <c r="AD926" s="9" t="s">
        <v>46</v>
      </c>
      <c r="AE926" s="9" t="s">
        <v>47</v>
      </c>
    </row>
    <row r="927" ht="112.5" customHeight="1">
      <c r="A927" s="9" t="s">
        <v>4578</v>
      </c>
      <c r="B927" s="78" t="s">
        <v>4579</v>
      </c>
      <c r="C927" s="42" t="s">
        <v>48</v>
      </c>
      <c r="D927" s="10" t="s">
        <v>34</v>
      </c>
      <c r="E927" s="11"/>
      <c r="F927" s="23" t="s">
        <v>4592</v>
      </c>
      <c r="G927" s="23"/>
      <c r="H927" s="25"/>
      <c r="I927" s="24" t="s">
        <v>535</v>
      </c>
      <c r="J927" s="24" t="s">
        <v>154</v>
      </c>
      <c r="K927" s="25" t="s">
        <v>4593</v>
      </c>
      <c r="L927" s="25" t="s">
        <v>4594</v>
      </c>
      <c r="M927" s="26" t="s">
        <v>320</v>
      </c>
      <c r="N927" s="18"/>
      <c r="O927" s="18"/>
      <c r="P927" s="18"/>
      <c r="Q927" s="22"/>
      <c r="R927" s="69"/>
      <c r="S927" s="69" t="s">
        <v>4595</v>
      </c>
      <c r="T927" s="23" t="s">
        <v>4596</v>
      </c>
      <c r="U927" s="69" t="s">
        <v>4597</v>
      </c>
      <c r="V927" s="69" t="s">
        <v>4598</v>
      </c>
      <c r="W927" s="18"/>
      <c r="X927" s="22"/>
      <c r="Y927" s="20" t="s">
        <v>4211</v>
      </c>
      <c r="Z927" s="21" t="s">
        <v>4599</v>
      </c>
      <c r="AA927" s="22" t="str">
        <f t="shared" si="1"/>
        <v>M3-G-11a-E-1</v>
      </c>
      <c r="AB927" s="20" t="s">
        <v>45</v>
      </c>
      <c r="AC927" s="24"/>
      <c r="AD927" s="9" t="s">
        <v>46</v>
      </c>
      <c r="AE927" s="9" t="s">
        <v>47</v>
      </c>
    </row>
    <row r="928" ht="112.5" customHeight="1">
      <c r="A928" s="9" t="s">
        <v>4578</v>
      </c>
      <c r="B928" s="78" t="s">
        <v>4579</v>
      </c>
      <c r="C928" s="42" t="s">
        <v>48</v>
      </c>
      <c r="D928" s="10" t="s">
        <v>34</v>
      </c>
      <c r="E928" s="11"/>
      <c r="F928" s="23" t="s">
        <v>4600</v>
      </c>
      <c r="G928" s="23"/>
      <c r="H928" s="25" t="s">
        <v>4601</v>
      </c>
      <c r="I928" s="24" t="s">
        <v>535</v>
      </c>
      <c r="J928" s="24" t="s">
        <v>154</v>
      </c>
      <c r="K928" s="25" t="s">
        <v>4602</v>
      </c>
      <c r="L928" s="25" t="s">
        <v>4603</v>
      </c>
      <c r="M928" s="26" t="s">
        <v>320</v>
      </c>
      <c r="N928" s="18"/>
      <c r="O928" s="18"/>
      <c r="P928" s="18"/>
      <c r="Q928" s="22"/>
      <c r="R928" s="69"/>
      <c r="S928" s="69" t="s">
        <v>4604</v>
      </c>
      <c r="T928" s="23" t="s">
        <v>4605</v>
      </c>
      <c r="U928" s="69" t="s">
        <v>4597</v>
      </c>
      <c r="V928" s="23" t="s">
        <v>4606</v>
      </c>
      <c r="W928" s="18"/>
      <c r="X928" s="22"/>
      <c r="Y928" s="20" t="s">
        <v>4211</v>
      </c>
      <c r="Z928" s="21" t="s">
        <v>4607</v>
      </c>
      <c r="AA928" s="22" t="str">
        <f t="shared" si="1"/>
        <v>M3-G-11a-E-2</v>
      </c>
      <c r="AB928" s="20" t="s">
        <v>45</v>
      </c>
      <c r="AC928" s="24"/>
      <c r="AD928" s="9" t="s">
        <v>46</v>
      </c>
      <c r="AE928" s="9" t="s">
        <v>47</v>
      </c>
    </row>
    <row r="929" ht="112.5" customHeight="1">
      <c r="A929" s="9" t="s">
        <v>4578</v>
      </c>
      <c r="B929" s="78" t="s">
        <v>4579</v>
      </c>
      <c r="C929" s="9" t="s">
        <v>66</v>
      </c>
      <c r="D929" s="10" t="s">
        <v>34</v>
      </c>
      <c r="E929" s="11"/>
      <c r="F929" s="23" t="s">
        <v>4608</v>
      </c>
      <c r="G929" s="23"/>
      <c r="H929" s="25"/>
      <c r="I929" s="24" t="s">
        <v>535</v>
      </c>
      <c r="J929" s="24" t="s">
        <v>154</v>
      </c>
      <c r="K929" s="25" t="s">
        <v>4609</v>
      </c>
      <c r="L929" s="25" t="s">
        <v>4610</v>
      </c>
      <c r="M929" s="100" t="s">
        <v>320</v>
      </c>
      <c r="N929" s="18"/>
      <c r="O929" s="18"/>
      <c r="P929" s="18"/>
      <c r="Q929" s="22"/>
      <c r="R929" s="8"/>
      <c r="S929" s="8" t="s">
        <v>4611</v>
      </c>
      <c r="T929" s="8" t="s">
        <v>4612</v>
      </c>
      <c r="U929" s="69" t="s">
        <v>4597</v>
      </c>
      <c r="V929" s="8" t="s">
        <v>4613</v>
      </c>
      <c r="W929" s="18"/>
      <c r="X929" s="22"/>
      <c r="Y929" s="20" t="s">
        <v>4211</v>
      </c>
      <c r="Z929" s="21" t="s">
        <v>4614</v>
      </c>
      <c r="AA929" s="22" t="str">
        <f t="shared" si="1"/>
        <v>M3-G-11a-A-1</v>
      </c>
      <c r="AB929" s="20" t="s">
        <v>45</v>
      </c>
      <c r="AC929" s="24"/>
      <c r="AD929" s="9" t="s">
        <v>46</v>
      </c>
      <c r="AE929" s="9" t="s">
        <v>47</v>
      </c>
    </row>
    <row r="930" ht="112.5" customHeight="1">
      <c r="A930" s="9" t="s">
        <v>4578</v>
      </c>
      <c r="B930" s="78" t="s">
        <v>4579</v>
      </c>
      <c r="C930" s="42" t="s">
        <v>66</v>
      </c>
      <c r="D930" s="10" t="s">
        <v>34</v>
      </c>
      <c r="E930" s="11"/>
      <c r="F930" s="23" t="s">
        <v>4615</v>
      </c>
      <c r="G930" s="23"/>
      <c r="H930" s="69"/>
      <c r="I930" s="24" t="s">
        <v>535</v>
      </c>
      <c r="J930" s="42" t="s">
        <v>154</v>
      </c>
      <c r="K930" s="69" t="s">
        <v>4616</v>
      </c>
      <c r="L930" s="69" t="s">
        <v>4617</v>
      </c>
      <c r="M930" s="57" t="s">
        <v>320</v>
      </c>
      <c r="N930" s="18"/>
      <c r="O930" s="8"/>
      <c r="P930" s="18"/>
      <c r="Q930" s="22"/>
      <c r="R930" s="23"/>
      <c r="S930" s="23" t="s">
        <v>4618</v>
      </c>
      <c r="T930" s="23" t="s">
        <v>4619</v>
      </c>
      <c r="U930" s="69" t="s">
        <v>4597</v>
      </c>
      <c r="V930" s="8" t="s">
        <v>4620</v>
      </c>
      <c r="W930" s="18"/>
      <c r="X930" s="22"/>
      <c r="Y930" s="20" t="s">
        <v>4211</v>
      </c>
      <c r="Z930" s="21" t="s">
        <v>4621</v>
      </c>
      <c r="AA930" s="22" t="str">
        <f t="shared" si="1"/>
        <v>M3-G-11a-A-2</v>
      </c>
      <c r="AB930" s="20" t="s">
        <v>45</v>
      </c>
      <c r="AC930" s="24"/>
      <c r="AD930" s="9" t="s">
        <v>46</v>
      </c>
      <c r="AE930" s="9" t="s">
        <v>47</v>
      </c>
    </row>
    <row r="931" ht="112.5" customHeight="1">
      <c r="A931" s="9" t="s">
        <v>4578</v>
      </c>
      <c r="B931" s="78" t="s">
        <v>4579</v>
      </c>
      <c r="C931" s="42" t="s">
        <v>66</v>
      </c>
      <c r="D931" s="10" t="s">
        <v>34</v>
      </c>
      <c r="E931" s="11"/>
      <c r="F931" s="23" t="s">
        <v>4622</v>
      </c>
      <c r="G931" s="23"/>
      <c r="H931" s="69"/>
      <c r="I931" s="24" t="s">
        <v>535</v>
      </c>
      <c r="J931" s="42" t="s">
        <v>154</v>
      </c>
      <c r="K931" s="69" t="s">
        <v>4623</v>
      </c>
      <c r="L931" s="23" t="s">
        <v>4624</v>
      </c>
      <c r="M931" s="20" t="s">
        <v>320</v>
      </c>
      <c r="N931" s="18"/>
      <c r="O931" s="18"/>
      <c r="P931" s="18"/>
      <c r="Q931" s="22"/>
      <c r="R931" s="23"/>
      <c r="S931" s="23" t="s">
        <v>4604</v>
      </c>
      <c r="T931" s="23" t="s">
        <v>4625</v>
      </c>
      <c r="U931" s="69" t="s">
        <v>4597</v>
      </c>
      <c r="V931" s="78" t="s">
        <v>4626</v>
      </c>
      <c r="W931" s="18"/>
      <c r="X931" s="22"/>
      <c r="Y931" s="20" t="s">
        <v>4211</v>
      </c>
      <c r="Z931" s="21" t="s">
        <v>4627</v>
      </c>
      <c r="AA931" s="22" t="str">
        <f t="shared" si="1"/>
        <v>M3-G-11a-A-3</v>
      </c>
      <c r="AB931" s="20" t="s">
        <v>45</v>
      </c>
      <c r="AC931" s="24"/>
      <c r="AD931" s="9" t="s">
        <v>46</v>
      </c>
      <c r="AE931" s="9" t="s">
        <v>47</v>
      </c>
    </row>
    <row r="932" ht="112.5" customHeight="1">
      <c r="A932" s="24" t="s">
        <v>4628</v>
      </c>
      <c r="B932" s="25" t="s">
        <v>4629</v>
      </c>
      <c r="C932" s="9" t="s">
        <v>33</v>
      </c>
      <c r="D932" s="10" t="s">
        <v>34</v>
      </c>
      <c r="E932" s="11"/>
      <c r="F932" s="23" t="s">
        <v>4630</v>
      </c>
      <c r="G932" s="23"/>
      <c r="H932" s="69"/>
      <c r="I932" s="24" t="s">
        <v>535</v>
      </c>
      <c r="J932" s="42" t="s">
        <v>4134</v>
      </c>
      <c r="K932" s="69"/>
      <c r="L932" s="69"/>
      <c r="M932" s="100" t="s">
        <v>40</v>
      </c>
      <c r="N932" s="23" t="s">
        <v>4631</v>
      </c>
      <c r="O932" s="69" t="s">
        <v>4632</v>
      </c>
      <c r="P932" s="18"/>
      <c r="Q932" s="22"/>
      <c r="R932" s="18"/>
      <c r="S932" s="8"/>
      <c r="T932" s="18"/>
      <c r="U932" s="18"/>
      <c r="V932" s="18"/>
      <c r="W932" s="18"/>
      <c r="X932" s="22"/>
      <c r="Y932" s="20" t="s">
        <v>4211</v>
      </c>
      <c r="Z932" s="74" t="s">
        <v>4633</v>
      </c>
      <c r="AA932" s="22" t="str">
        <f t="shared" si="1"/>
        <v>M3-G-15a-I-1</v>
      </c>
      <c r="AB932" s="22"/>
      <c r="AC932" s="24"/>
      <c r="AD932" s="9" t="s">
        <v>46</v>
      </c>
      <c r="AE932" s="9"/>
    </row>
    <row r="933" ht="112.5" customHeight="1">
      <c r="A933" s="24" t="s">
        <v>4628</v>
      </c>
      <c r="B933" s="25" t="s">
        <v>4629</v>
      </c>
      <c r="C933" s="9" t="s">
        <v>33</v>
      </c>
      <c r="D933" s="10" t="s">
        <v>34</v>
      </c>
      <c r="E933" s="11"/>
      <c r="F933" s="23" t="s">
        <v>4634</v>
      </c>
      <c r="G933" s="23"/>
      <c r="H933" s="69"/>
      <c r="I933" s="24" t="s">
        <v>535</v>
      </c>
      <c r="J933" s="42" t="s">
        <v>4134</v>
      </c>
      <c r="K933" s="69"/>
      <c r="L933" s="69"/>
      <c r="M933" s="57" t="s">
        <v>40</v>
      </c>
      <c r="N933" s="69" t="s">
        <v>4635</v>
      </c>
      <c r="O933" s="69" t="s">
        <v>4636</v>
      </c>
      <c r="P933" s="18"/>
      <c r="Q933" s="22"/>
      <c r="R933" s="18"/>
      <c r="S933" s="18"/>
      <c r="T933" s="18"/>
      <c r="U933" s="18"/>
      <c r="V933" s="18"/>
      <c r="W933" s="18"/>
      <c r="X933" s="22"/>
      <c r="Y933" s="20" t="s">
        <v>4211</v>
      </c>
      <c r="Z933" s="74" t="s">
        <v>4637</v>
      </c>
      <c r="AA933" s="22" t="str">
        <f t="shared" si="1"/>
        <v>M3-G-15a-I-2</v>
      </c>
      <c r="AB933" s="22"/>
      <c r="AC933" s="24"/>
      <c r="AD933" s="9" t="s">
        <v>46</v>
      </c>
      <c r="AE933" s="9"/>
    </row>
    <row r="934" ht="112.5" customHeight="1">
      <c r="A934" s="24" t="s">
        <v>4628</v>
      </c>
      <c r="B934" s="25" t="s">
        <v>4629</v>
      </c>
      <c r="C934" s="9" t="s">
        <v>33</v>
      </c>
      <c r="D934" s="10" t="s">
        <v>34</v>
      </c>
      <c r="E934" s="11"/>
      <c r="F934" s="23" t="s">
        <v>4638</v>
      </c>
      <c r="G934" s="23"/>
      <c r="H934" s="69"/>
      <c r="I934" s="24" t="s">
        <v>535</v>
      </c>
      <c r="J934" s="42" t="s">
        <v>4134</v>
      </c>
      <c r="K934" s="69"/>
      <c r="L934" s="69"/>
      <c r="M934" s="57" t="s">
        <v>40</v>
      </c>
      <c r="N934" s="23" t="s">
        <v>4631</v>
      </c>
      <c r="O934" s="69" t="s">
        <v>4632</v>
      </c>
      <c r="P934" s="18"/>
      <c r="Q934" s="22"/>
      <c r="R934" s="18"/>
      <c r="S934" s="18"/>
      <c r="T934" s="18"/>
      <c r="U934" s="18"/>
      <c r="V934" s="18"/>
      <c r="W934" s="18"/>
      <c r="X934" s="22"/>
      <c r="Y934" s="20" t="s">
        <v>4211</v>
      </c>
      <c r="Z934" s="74" t="s">
        <v>4639</v>
      </c>
      <c r="AA934" s="22" t="str">
        <f t="shared" si="1"/>
        <v>M3-G-15a-I-3</v>
      </c>
      <c r="AB934" s="22"/>
      <c r="AC934" s="24"/>
      <c r="AD934" s="9" t="s">
        <v>46</v>
      </c>
      <c r="AE934" s="9"/>
    </row>
    <row r="935" ht="112.5" customHeight="1">
      <c r="A935" s="24" t="s">
        <v>4628</v>
      </c>
      <c r="B935" s="25" t="s">
        <v>4629</v>
      </c>
      <c r="C935" s="9" t="s">
        <v>33</v>
      </c>
      <c r="D935" s="10" t="s">
        <v>34</v>
      </c>
      <c r="E935" s="11"/>
      <c r="F935" s="23" t="s">
        <v>4640</v>
      </c>
      <c r="G935" s="23"/>
      <c r="H935" s="69"/>
      <c r="I935" s="24" t="s">
        <v>535</v>
      </c>
      <c r="J935" s="42" t="s">
        <v>4134</v>
      </c>
      <c r="K935" s="69"/>
      <c r="L935" s="69"/>
      <c r="M935" s="57" t="s">
        <v>40</v>
      </c>
      <c r="N935" s="69" t="s">
        <v>4635</v>
      </c>
      <c r="O935" s="69" t="s">
        <v>4636</v>
      </c>
      <c r="P935" s="18"/>
      <c r="Q935" s="22"/>
      <c r="R935" s="18"/>
      <c r="S935" s="18"/>
      <c r="T935" s="18"/>
      <c r="U935" s="18"/>
      <c r="V935" s="18"/>
      <c r="W935" s="18"/>
      <c r="X935" s="22"/>
      <c r="Y935" s="20" t="s">
        <v>4211</v>
      </c>
      <c r="Z935" s="74" t="s">
        <v>4641</v>
      </c>
      <c r="AA935" s="22" t="str">
        <f t="shared" si="1"/>
        <v>M3-G-15a-I-4</v>
      </c>
      <c r="AB935" s="22"/>
      <c r="AC935" s="24"/>
      <c r="AD935" s="9" t="s">
        <v>46</v>
      </c>
      <c r="AE935" s="9"/>
    </row>
    <row r="936" ht="112.5" customHeight="1">
      <c r="A936" s="24" t="s">
        <v>4628</v>
      </c>
      <c r="B936" s="25" t="s">
        <v>4629</v>
      </c>
      <c r="C936" s="9" t="s">
        <v>33</v>
      </c>
      <c r="D936" s="10" t="s">
        <v>34</v>
      </c>
      <c r="E936" s="11"/>
      <c r="F936" s="23" t="s">
        <v>4642</v>
      </c>
      <c r="G936" s="23"/>
      <c r="H936" s="69"/>
      <c r="I936" s="24" t="s">
        <v>535</v>
      </c>
      <c r="J936" s="42" t="s">
        <v>4134</v>
      </c>
      <c r="K936" s="69"/>
      <c r="L936" s="69"/>
      <c r="M936" s="57" t="s">
        <v>40</v>
      </c>
      <c r="N936" s="23" t="s">
        <v>4631</v>
      </c>
      <c r="O936" s="69" t="s">
        <v>4632</v>
      </c>
      <c r="P936" s="18"/>
      <c r="Q936" s="22"/>
      <c r="R936" s="18"/>
      <c r="S936" s="18"/>
      <c r="T936" s="18"/>
      <c r="U936" s="18"/>
      <c r="V936" s="18"/>
      <c r="W936" s="18"/>
      <c r="X936" s="22"/>
      <c r="Y936" s="20" t="s">
        <v>4211</v>
      </c>
      <c r="Z936" s="74" t="s">
        <v>4643</v>
      </c>
      <c r="AA936" s="22" t="str">
        <f t="shared" si="1"/>
        <v>M3-G-15a-I-5</v>
      </c>
      <c r="AB936" s="22"/>
      <c r="AC936" s="24"/>
      <c r="AD936" s="9" t="s">
        <v>46</v>
      </c>
      <c r="AE936" s="9"/>
    </row>
    <row r="937" ht="112.5" customHeight="1">
      <c r="A937" s="24" t="s">
        <v>4628</v>
      </c>
      <c r="B937" s="25" t="s">
        <v>4629</v>
      </c>
      <c r="C937" s="9" t="s">
        <v>33</v>
      </c>
      <c r="D937" s="10" t="s">
        <v>34</v>
      </c>
      <c r="E937" s="11"/>
      <c r="F937" s="23" t="s">
        <v>4644</v>
      </c>
      <c r="G937" s="23"/>
      <c r="H937" s="69"/>
      <c r="I937" s="24" t="s">
        <v>535</v>
      </c>
      <c r="J937" s="42" t="s">
        <v>4134</v>
      </c>
      <c r="K937" s="69"/>
      <c r="L937" s="69"/>
      <c r="M937" s="57" t="s">
        <v>40</v>
      </c>
      <c r="N937" s="69" t="s">
        <v>4635</v>
      </c>
      <c r="O937" s="69" t="s">
        <v>4636</v>
      </c>
      <c r="P937" s="18"/>
      <c r="Q937" s="22"/>
      <c r="R937" s="18"/>
      <c r="S937" s="18"/>
      <c r="T937" s="18"/>
      <c r="U937" s="18"/>
      <c r="V937" s="18"/>
      <c r="W937" s="18"/>
      <c r="X937" s="22"/>
      <c r="Y937" s="20" t="s">
        <v>4211</v>
      </c>
      <c r="Z937" s="74" t="s">
        <v>4645</v>
      </c>
      <c r="AA937" s="22" t="str">
        <f t="shared" si="1"/>
        <v>M3-G-15a-I-6</v>
      </c>
      <c r="AB937" s="22"/>
      <c r="AC937" s="24"/>
      <c r="AD937" s="9" t="s">
        <v>46</v>
      </c>
      <c r="AE937" s="9"/>
    </row>
    <row r="938" ht="112.5" customHeight="1">
      <c r="A938" s="9" t="s">
        <v>4646</v>
      </c>
      <c r="B938" s="78" t="s">
        <v>4647</v>
      </c>
      <c r="C938" s="42" t="s">
        <v>33</v>
      </c>
      <c r="D938" s="10" t="s">
        <v>34</v>
      </c>
      <c r="E938" s="11"/>
      <c r="F938" s="35" t="s">
        <v>4648</v>
      </c>
      <c r="G938" s="35"/>
      <c r="H938" s="69"/>
      <c r="I938" s="24" t="s">
        <v>36</v>
      </c>
      <c r="J938" s="24" t="s">
        <v>109</v>
      </c>
      <c r="K938" s="34" t="s">
        <v>111</v>
      </c>
      <c r="L938" s="25" t="s">
        <v>111</v>
      </c>
      <c r="M938" s="26" t="s">
        <v>40</v>
      </c>
      <c r="N938" s="35" t="s">
        <v>4649</v>
      </c>
      <c r="O938" s="23" t="s">
        <v>4650</v>
      </c>
      <c r="P938" s="18"/>
      <c r="Q938" s="22"/>
      <c r="R938" s="18"/>
      <c r="S938" s="18"/>
      <c r="T938" s="18"/>
      <c r="U938" s="18"/>
      <c r="V938" s="18"/>
      <c r="W938" s="18"/>
      <c r="X938" s="19"/>
      <c r="Y938" s="20" t="s">
        <v>4211</v>
      </c>
      <c r="Z938" s="28" t="s">
        <v>4651</v>
      </c>
      <c r="AA938" s="22" t="str">
        <f t="shared" si="1"/>
        <v>M3-G-12a-I-1</v>
      </c>
      <c r="AB938" s="20" t="s">
        <v>45</v>
      </c>
      <c r="AC938" s="9"/>
      <c r="AD938" s="9" t="s">
        <v>46</v>
      </c>
      <c r="AE938" s="9" t="s">
        <v>47</v>
      </c>
    </row>
    <row r="939" ht="112.5" customHeight="1">
      <c r="A939" s="9" t="s">
        <v>4646</v>
      </c>
      <c r="B939" s="78" t="s">
        <v>4647</v>
      </c>
      <c r="C939" s="42" t="s">
        <v>48</v>
      </c>
      <c r="D939" s="10" t="s">
        <v>34</v>
      </c>
      <c r="E939" s="11"/>
      <c r="F939" s="23" t="s">
        <v>4652</v>
      </c>
      <c r="G939" s="23"/>
      <c r="H939" s="69"/>
      <c r="I939" s="24" t="s">
        <v>535</v>
      </c>
      <c r="J939" s="24" t="s">
        <v>154</v>
      </c>
      <c r="K939" s="25" t="s">
        <v>111</v>
      </c>
      <c r="L939" s="25" t="s">
        <v>4653</v>
      </c>
      <c r="M939" s="24" t="s">
        <v>40</v>
      </c>
      <c r="N939" s="35" t="s">
        <v>4654</v>
      </c>
      <c r="O939" s="23" t="s">
        <v>4655</v>
      </c>
      <c r="P939" s="18"/>
      <c r="Q939" s="22"/>
      <c r="R939" s="18"/>
      <c r="S939" s="18"/>
      <c r="T939" s="18"/>
      <c r="U939" s="18"/>
      <c r="V939" s="18"/>
      <c r="W939" s="18"/>
      <c r="X939" s="19"/>
      <c r="Y939" s="20" t="s">
        <v>4211</v>
      </c>
      <c r="Z939" s="21" t="s">
        <v>4656</v>
      </c>
      <c r="AA939" s="22" t="str">
        <f t="shared" si="1"/>
        <v>M3-G-12a-E-1</v>
      </c>
      <c r="AB939" s="20" t="s">
        <v>45</v>
      </c>
      <c r="AC939" s="9"/>
      <c r="AD939" s="9" t="s">
        <v>46</v>
      </c>
      <c r="AE939" s="9" t="s">
        <v>47</v>
      </c>
    </row>
    <row r="940" ht="112.5" customHeight="1">
      <c r="A940" s="9" t="s">
        <v>4646</v>
      </c>
      <c r="B940" s="78" t="s">
        <v>4647</v>
      </c>
      <c r="C940" s="42" t="s">
        <v>48</v>
      </c>
      <c r="D940" s="10" t="s">
        <v>34</v>
      </c>
      <c r="E940" s="11"/>
      <c r="F940" s="23" t="s">
        <v>4657</v>
      </c>
      <c r="G940" s="23"/>
      <c r="H940" s="69"/>
      <c r="I940" s="24" t="s">
        <v>535</v>
      </c>
      <c r="J940" s="24" t="s">
        <v>154</v>
      </c>
      <c r="K940" s="25" t="s">
        <v>111</v>
      </c>
      <c r="L940" s="25" t="s">
        <v>4658</v>
      </c>
      <c r="M940" s="24" t="s">
        <v>40</v>
      </c>
      <c r="N940" s="35" t="s">
        <v>4654</v>
      </c>
      <c r="O940" s="23" t="s">
        <v>4659</v>
      </c>
      <c r="P940" s="18"/>
      <c r="Q940" s="22"/>
      <c r="R940" s="18"/>
      <c r="S940" s="18"/>
      <c r="T940" s="18"/>
      <c r="U940" s="18"/>
      <c r="V940" s="18"/>
      <c r="W940" s="18"/>
      <c r="X940" s="19"/>
      <c r="Y940" s="20" t="s">
        <v>4211</v>
      </c>
      <c r="Z940" s="21" t="s">
        <v>4660</v>
      </c>
      <c r="AA940" s="22" t="str">
        <f t="shared" si="1"/>
        <v>M3-G-12a-E-2</v>
      </c>
      <c r="AB940" s="20" t="s">
        <v>45</v>
      </c>
      <c r="AC940" s="9"/>
      <c r="AD940" s="9" t="s">
        <v>46</v>
      </c>
      <c r="AE940" s="9" t="s">
        <v>47</v>
      </c>
    </row>
    <row r="941" ht="112.5" customHeight="1">
      <c r="A941" s="9" t="s">
        <v>4646</v>
      </c>
      <c r="B941" s="78" t="s">
        <v>4647</v>
      </c>
      <c r="C941" s="42" t="s">
        <v>48</v>
      </c>
      <c r="D941" s="10" t="s">
        <v>34</v>
      </c>
      <c r="E941" s="11"/>
      <c r="F941" s="23" t="s">
        <v>4661</v>
      </c>
      <c r="G941" s="23"/>
      <c r="H941" s="69"/>
      <c r="I941" s="24" t="s">
        <v>535</v>
      </c>
      <c r="J941" s="24" t="s">
        <v>154</v>
      </c>
      <c r="K941" s="25" t="s">
        <v>111</v>
      </c>
      <c r="L941" s="25" t="s">
        <v>4662</v>
      </c>
      <c r="M941" s="24" t="s">
        <v>40</v>
      </c>
      <c r="N941" s="58" t="s">
        <v>4663</v>
      </c>
      <c r="O941" s="23" t="s">
        <v>4664</v>
      </c>
      <c r="P941" s="18"/>
      <c r="Q941" s="22"/>
      <c r="R941" s="18"/>
      <c r="S941" s="18"/>
      <c r="T941" s="18"/>
      <c r="U941" s="18"/>
      <c r="V941" s="18"/>
      <c r="W941" s="18"/>
      <c r="X941" s="19"/>
      <c r="Y941" s="20" t="s">
        <v>4211</v>
      </c>
      <c r="Z941" s="21" t="s">
        <v>4665</v>
      </c>
      <c r="AA941" s="22" t="str">
        <f t="shared" si="1"/>
        <v>M3-G-12a-E-3</v>
      </c>
      <c r="AB941" s="20" t="s">
        <v>45</v>
      </c>
      <c r="AC941" s="9"/>
      <c r="AD941" s="9" t="s">
        <v>46</v>
      </c>
      <c r="AE941" s="9" t="s">
        <v>47</v>
      </c>
    </row>
    <row r="942" ht="112.5" customHeight="1">
      <c r="A942" s="9" t="s">
        <v>4646</v>
      </c>
      <c r="B942" s="78" t="s">
        <v>4647</v>
      </c>
      <c r="C942" s="42" t="s">
        <v>48</v>
      </c>
      <c r="D942" s="10" t="s">
        <v>34</v>
      </c>
      <c r="E942" s="11"/>
      <c r="F942" s="23" t="s">
        <v>4666</v>
      </c>
      <c r="G942" s="23"/>
      <c r="H942" s="69"/>
      <c r="I942" s="24" t="s">
        <v>535</v>
      </c>
      <c r="J942" s="24" t="s">
        <v>154</v>
      </c>
      <c r="K942" s="25" t="s">
        <v>111</v>
      </c>
      <c r="L942" s="25" t="s">
        <v>4667</v>
      </c>
      <c r="M942" s="24" t="s">
        <v>40</v>
      </c>
      <c r="N942" s="58" t="s">
        <v>4663</v>
      </c>
      <c r="O942" s="23" t="s">
        <v>4664</v>
      </c>
      <c r="P942" s="18"/>
      <c r="Q942" s="22"/>
      <c r="R942" s="18"/>
      <c r="S942" s="18"/>
      <c r="T942" s="18"/>
      <c r="U942" s="18"/>
      <c r="V942" s="18"/>
      <c r="W942" s="18"/>
      <c r="X942" s="19"/>
      <c r="Y942" s="20" t="s">
        <v>4211</v>
      </c>
      <c r="Z942" s="21" t="s">
        <v>4668</v>
      </c>
      <c r="AA942" s="22" t="str">
        <f t="shared" si="1"/>
        <v>M3-G-12a-E-4</v>
      </c>
      <c r="AB942" s="20" t="s">
        <v>45</v>
      </c>
      <c r="AC942" s="9"/>
      <c r="AD942" s="9" t="s">
        <v>46</v>
      </c>
      <c r="AE942" s="9" t="s">
        <v>47</v>
      </c>
    </row>
    <row r="943" ht="112.5" customHeight="1">
      <c r="A943" s="9" t="s">
        <v>4669</v>
      </c>
      <c r="B943" s="78" t="s">
        <v>4670</v>
      </c>
      <c r="C943" s="42" t="s">
        <v>33</v>
      </c>
      <c r="D943" s="10" t="s">
        <v>34</v>
      </c>
      <c r="E943" s="11"/>
      <c r="F943" s="23" t="s">
        <v>4671</v>
      </c>
      <c r="G943" s="23"/>
      <c r="H943" s="69"/>
      <c r="I943" s="24" t="s">
        <v>36</v>
      </c>
      <c r="J943" s="24" t="s">
        <v>3489</v>
      </c>
      <c r="K943" s="34" t="s">
        <v>111</v>
      </c>
      <c r="L943" s="34" t="s">
        <v>111</v>
      </c>
      <c r="M943" s="26" t="s">
        <v>40</v>
      </c>
      <c r="N943" s="35" t="s">
        <v>4672</v>
      </c>
      <c r="O943" s="35" t="s">
        <v>4673</v>
      </c>
      <c r="P943" s="18"/>
      <c r="Q943" s="22"/>
      <c r="R943" s="18"/>
      <c r="S943" s="18"/>
      <c r="T943" s="18"/>
      <c r="U943" s="18"/>
      <c r="V943" s="18"/>
      <c r="W943" s="18"/>
      <c r="X943" s="22"/>
      <c r="Y943" s="20" t="s">
        <v>4211</v>
      </c>
      <c r="Z943" s="21" t="s">
        <v>4674</v>
      </c>
      <c r="AA943" s="22" t="str">
        <f t="shared" si="1"/>
        <v>M3-G-17a-I-1</v>
      </c>
      <c r="AB943" s="20" t="s">
        <v>45</v>
      </c>
      <c r="AC943" s="24"/>
      <c r="AD943" s="9" t="s">
        <v>46</v>
      </c>
      <c r="AE943" s="9" t="s">
        <v>47</v>
      </c>
    </row>
    <row r="944" ht="112.5" customHeight="1">
      <c r="A944" s="9" t="s">
        <v>4669</v>
      </c>
      <c r="B944" s="78" t="s">
        <v>4670</v>
      </c>
      <c r="C944" s="9" t="s">
        <v>48</v>
      </c>
      <c r="D944" s="10" t="s">
        <v>34</v>
      </c>
      <c r="E944" s="11"/>
      <c r="F944" s="23" t="s">
        <v>4675</v>
      </c>
      <c r="G944" s="23"/>
      <c r="H944" s="69"/>
      <c r="I944" s="24" t="s">
        <v>535</v>
      </c>
      <c r="J944" s="24" t="s">
        <v>4355</v>
      </c>
      <c r="K944" s="34" t="s">
        <v>4676</v>
      </c>
      <c r="L944" s="25" t="s">
        <v>4677</v>
      </c>
      <c r="M944" s="57" t="s">
        <v>40</v>
      </c>
      <c r="N944" s="35" t="s">
        <v>4678</v>
      </c>
      <c r="O944" s="35" t="s">
        <v>4679</v>
      </c>
      <c r="P944" s="18"/>
      <c r="Q944" s="22"/>
      <c r="R944" s="18"/>
      <c r="S944" s="18"/>
      <c r="T944" s="18"/>
      <c r="U944" s="18"/>
      <c r="V944" s="18"/>
      <c r="W944" s="18"/>
      <c r="X944" s="22"/>
      <c r="Y944" s="20" t="s">
        <v>4211</v>
      </c>
      <c r="Z944" s="28" t="s">
        <v>4680</v>
      </c>
      <c r="AA944" s="22" t="str">
        <f t="shared" si="1"/>
        <v>M3-G-17a-E-1</v>
      </c>
      <c r="AB944" s="20" t="s">
        <v>45</v>
      </c>
      <c r="AC944" s="24"/>
      <c r="AD944" s="9" t="s">
        <v>46</v>
      </c>
      <c r="AE944" s="9" t="s">
        <v>47</v>
      </c>
    </row>
    <row r="945" ht="112.5" customHeight="1">
      <c r="A945" s="9" t="s">
        <v>4669</v>
      </c>
      <c r="B945" s="78" t="s">
        <v>4670</v>
      </c>
      <c r="C945" s="9" t="s">
        <v>48</v>
      </c>
      <c r="D945" s="10" t="s">
        <v>34</v>
      </c>
      <c r="E945" s="11"/>
      <c r="F945" s="23" t="s">
        <v>4681</v>
      </c>
      <c r="G945" s="23"/>
      <c r="H945" s="69"/>
      <c r="I945" s="24" t="s">
        <v>535</v>
      </c>
      <c r="J945" s="24" t="s">
        <v>4355</v>
      </c>
      <c r="K945" s="34" t="s">
        <v>4682</v>
      </c>
      <c r="L945" s="25" t="s">
        <v>4683</v>
      </c>
      <c r="M945" s="57" t="s">
        <v>40</v>
      </c>
      <c r="N945" s="35" t="s">
        <v>4684</v>
      </c>
      <c r="O945" s="35" t="s">
        <v>4685</v>
      </c>
      <c r="P945" s="18"/>
      <c r="Q945" s="22"/>
      <c r="R945" s="18"/>
      <c r="S945" s="18"/>
      <c r="T945" s="18"/>
      <c r="U945" s="18"/>
      <c r="V945" s="18"/>
      <c r="W945" s="18"/>
      <c r="X945" s="22"/>
      <c r="Y945" s="20" t="s">
        <v>4211</v>
      </c>
      <c r="Z945" s="28" t="s">
        <v>4686</v>
      </c>
      <c r="AA945" s="22" t="str">
        <f t="shared" si="1"/>
        <v>M3-G-17a-E-2</v>
      </c>
      <c r="AB945" s="20" t="s">
        <v>45</v>
      </c>
      <c r="AC945" s="24"/>
      <c r="AD945" s="9" t="s">
        <v>46</v>
      </c>
      <c r="AE945" s="9" t="s">
        <v>47</v>
      </c>
    </row>
    <row r="946" ht="112.5" customHeight="1">
      <c r="A946" s="9" t="s">
        <v>4669</v>
      </c>
      <c r="B946" s="78" t="s">
        <v>4670</v>
      </c>
      <c r="C946" s="9" t="s">
        <v>66</v>
      </c>
      <c r="D946" s="10" t="s">
        <v>34</v>
      </c>
      <c r="E946" s="11"/>
      <c r="F946" s="23" t="s">
        <v>4687</v>
      </c>
      <c r="G946" s="23"/>
      <c r="H946" s="69"/>
      <c r="I946" s="24" t="s">
        <v>535</v>
      </c>
      <c r="J946" s="24" t="s">
        <v>50</v>
      </c>
      <c r="K946" s="34" t="s">
        <v>111</v>
      </c>
      <c r="L946" s="23" t="s">
        <v>4688</v>
      </c>
      <c r="M946" s="57" t="s">
        <v>40</v>
      </c>
      <c r="N946" s="35" t="s">
        <v>4672</v>
      </c>
      <c r="O946" s="35" t="s">
        <v>4689</v>
      </c>
      <c r="P946" s="18"/>
      <c r="Q946" s="22"/>
      <c r="R946" s="18"/>
      <c r="S946" s="18"/>
      <c r="T946" s="18"/>
      <c r="U946" s="18"/>
      <c r="V946" s="18"/>
      <c r="W946" s="18"/>
      <c r="X946" s="22"/>
      <c r="Y946" s="20" t="s">
        <v>4211</v>
      </c>
      <c r="Z946" s="21" t="s">
        <v>4690</v>
      </c>
      <c r="AA946" s="22" t="str">
        <f t="shared" si="1"/>
        <v>M3-G-17a-A-1</v>
      </c>
      <c r="AB946" s="20" t="s">
        <v>45</v>
      </c>
      <c r="AC946" s="24"/>
      <c r="AD946" s="9" t="s">
        <v>46</v>
      </c>
      <c r="AE946" s="9" t="s">
        <v>47</v>
      </c>
    </row>
    <row r="947" ht="112.5" customHeight="1">
      <c r="A947" s="9" t="s">
        <v>4669</v>
      </c>
      <c r="B947" s="78" t="s">
        <v>4670</v>
      </c>
      <c r="C947" s="9" t="s">
        <v>66</v>
      </c>
      <c r="D947" s="10" t="s">
        <v>34</v>
      </c>
      <c r="E947" s="11"/>
      <c r="F947" s="23" t="s">
        <v>4691</v>
      </c>
      <c r="G947" s="23"/>
      <c r="H947" s="69"/>
      <c r="I947" s="24" t="s">
        <v>535</v>
      </c>
      <c r="J947" s="24" t="s">
        <v>50</v>
      </c>
      <c r="K947" s="34" t="s">
        <v>111</v>
      </c>
      <c r="L947" s="23" t="s">
        <v>4692</v>
      </c>
      <c r="M947" s="57" t="s">
        <v>40</v>
      </c>
      <c r="N947" s="35" t="s">
        <v>4672</v>
      </c>
      <c r="O947" s="35" t="s">
        <v>4689</v>
      </c>
      <c r="P947" s="18"/>
      <c r="Q947" s="22"/>
      <c r="R947" s="18"/>
      <c r="S947" s="18"/>
      <c r="T947" s="18"/>
      <c r="U947" s="18"/>
      <c r="V947" s="18"/>
      <c r="W947" s="18"/>
      <c r="X947" s="22"/>
      <c r="Y947" s="20" t="s">
        <v>4211</v>
      </c>
      <c r="Z947" s="21" t="s">
        <v>4693</v>
      </c>
      <c r="AA947" s="22" t="str">
        <f t="shared" si="1"/>
        <v>M3-G-17a-A-2</v>
      </c>
      <c r="AB947" s="20" t="s">
        <v>45</v>
      </c>
      <c r="AC947" s="24"/>
      <c r="AD947" s="9" t="s">
        <v>46</v>
      </c>
      <c r="AE947" s="9" t="s">
        <v>47</v>
      </c>
    </row>
    <row r="948" ht="112.5" customHeight="1">
      <c r="A948" s="9" t="s">
        <v>4694</v>
      </c>
      <c r="B948" s="78" t="s">
        <v>4695</v>
      </c>
      <c r="C948" s="9" t="s">
        <v>33</v>
      </c>
      <c r="D948" s="10" t="s">
        <v>34</v>
      </c>
      <c r="E948" s="11"/>
      <c r="F948" s="44" t="s">
        <v>4696</v>
      </c>
      <c r="G948" s="44"/>
      <c r="H948" s="72"/>
      <c r="I948" s="14" t="s">
        <v>535</v>
      </c>
      <c r="J948" s="14" t="s">
        <v>3489</v>
      </c>
      <c r="K948" s="44" t="s">
        <v>111</v>
      </c>
      <c r="L948" s="44" t="s">
        <v>111</v>
      </c>
      <c r="M948" s="17" t="s">
        <v>40</v>
      </c>
      <c r="N948" s="43" t="s">
        <v>4697</v>
      </c>
      <c r="O948" s="43" t="s">
        <v>4698</v>
      </c>
      <c r="P948" s="18"/>
      <c r="Q948" s="22"/>
      <c r="R948" s="18"/>
      <c r="S948" s="18"/>
      <c r="T948" s="18"/>
      <c r="U948" s="18"/>
      <c r="V948" s="18"/>
      <c r="W948" s="18"/>
      <c r="X948" s="22"/>
      <c r="Y948" s="20" t="s">
        <v>4211</v>
      </c>
      <c r="Z948" s="28" t="s">
        <v>4699</v>
      </c>
      <c r="AA948" s="22" t="str">
        <f t="shared" si="1"/>
        <v>M3-G-13a-I-1</v>
      </c>
      <c r="AB948" s="20" t="s">
        <v>45</v>
      </c>
      <c r="AC948" s="24"/>
      <c r="AD948" s="9" t="s">
        <v>46</v>
      </c>
      <c r="AE948" s="9"/>
    </row>
    <row r="949" ht="112.5" customHeight="1">
      <c r="A949" s="9" t="s">
        <v>4694</v>
      </c>
      <c r="B949" s="78" t="s">
        <v>4695</v>
      </c>
      <c r="C949" s="9" t="s">
        <v>33</v>
      </c>
      <c r="D949" s="10" t="s">
        <v>34</v>
      </c>
      <c r="E949" s="11"/>
      <c r="F949" s="13" t="s">
        <v>4700</v>
      </c>
      <c r="G949" s="13"/>
      <c r="H949" s="72"/>
      <c r="I949" s="14" t="s">
        <v>535</v>
      </c>
      <c r="J949" s="14" t="s">
        <v>3489</v>
      </c>
      <c r="K949" s="44" t="s">
        <v>111</v>
      </c>
      <c r="L949" s="44" t="s">
        <v>111</v>
      </c>
      <c r="M949" s="17" t="s">
        <v>40</v>
      </c>
      <c r="N949" s="43" t="s">
        <v>4697</v>
      </c>
      <c r="O949" s="43" t="s">
        <v>4701</v>
      </c>
      <c r="P949" s="18"/>
      <c r="Q949" s="22"/>
      <c r="R949" s="18"/>
      <c r="S949" s="18"/>
      <c r="T949" s="18"/>
      <c r="U949" s="18"/>
      <c r="V949" s="18"/>
      <c r="W949" s="18"/>
      <c r="X949" s="22"/>
      <c r="Y949" s="20" t="s">
        <v>4211</v>
      </c>
      <c r="Z949" s="28" t="s">
        <v>4702</v>
      </c>
      <c r="AA949" s="22" t="str">
        <f t="shared" si="1"/>
        <v>M3-G-13a-I-2</v>
      </c>
      <c r="AB949" s="20" t="s">
        <v>45</v>
      </c>
      <c r="AC949" s="24"/>
      <c r="AD949" s="9" t="s">
        <v>46</v>
      </c>
      <c r="AE949" s="9"/>
    </row>
    <row r="950" ht="112.5" customHeight="1">
      <c r="A950" s="9" t="s">
        <v>4694</v>
      </c>
      <c r="B950" s="78" t="s">
        <v>4695</v>
      </c>
      <c r="C950" s="9" t="s">
        <v>48</v>
      </c>
      <c r="D950" s="10" t="s">
        <v>34</v>
      </c>
      <c r="E950" s="11"/>
      <c r="F950" s="43" t="s">
        <v>4703</v>
      </c>
      <c r="G950" s="43"/>
      <c r="H950" s="72"/>
      <c r="I950" s="14" t="s">
        <v>535</v>
      </c>
      <c r="J950" s="14" t="s">
        <v>50</v>
      </c>
      <c r="K950" s="44" t="s">
        <v>111</v>
      </c>
      <c r="L950" s="43" t="s">
        <v>4704</v>
      </c>
      <c r="M950" s="17" t="s">
        <v>40</v>
      </c>
      <c r="N950" s="72" t="s">
        <v>4697</v>
      </c>
      <c r="O950" s="43" t="s">
        <v>4705</v>
      </c>
      <c r="P950" s="18"/>
      <c r="Q950" s="22"/>
      <c r="R950" s="18"/>
      <c r="S950" s="18"/>
      <c r="T950" s="18"/>
      <c r="U950" s="18"/>
      <c r="V950" s="18"/>
      <c r="W950" s="18"/>
      <c r="X950" s="22"/>
      <c r="Y950" s="20" t="s">
        <v>4211</v>
      </c>
      <c r="Z950" s="28" t="s">
        <v>4706</v>
      </c>
      <c r="AA950" s="22" t="str">
        <f t="shared" si="1"/>
        <v>M3-G-13a-E-1</v>
      </c>
      <c r="AB950" s="20" t="s">
        <v>45</v>
      </c>
      <c r="AC950" s="24"/>
      <c r="AD950" s="9" t="s">
        <v>46</v>
      </c>
      <c r="AE950" s="9"/>
    </row>
    <row r="951" ht="112.5" customHeight="1">
      <c r="A951" s="9" t="s">
        <v>4694</v>
      </c>
      <c r="B951" s="78" t="s">
        <v>4695</v>
      </c>
      <c r="C951" s="9" t="s">
        <v>48</v>
      </c>
      <c r="D951" s="10" t="s">
        <v>34</v>
      </c>
      <c r="E951" s="11"/>
      <c r="F951" s="43" t="s">
        <v>4707</v>
      </c>
      <c r="G951" s="43"/>
      <c r="H951" s="72"/>
      <c r="I951" s="14" t="s">
        <v>535</v>
      </c>
      <c r="J951" s="14" t="s">
        <v>50</v>
      </c>
      <c r="K951" s="44" t="s">
        <v>111</v>
      </c>
      <c r="L951" s="13" t="s">
        <v>4708</v>
      </c>
      <c r="M951" s="17" t="s">
        <v>40</v>
      </c>
      <c r="N951" s="72" t="s">
        <v>4697</v>
      </c>
      <c r="O951" s="43" t="s">
        <v>4705</v>
      </c>
      <c r="P951" s="18"/>
      <c r="Q951" s="22"/>
      <c r="R951" s="18"/>
      <c r="S951" s="18"/>
      <c r="T951" s="18"/>
      <c r="U951" s="18"/>
      <c r="V951" s="18"/>
      <c r="W951" s="18"/>
      <c r="X951" s="22"/>
      <c r="Y951" s="20" t="s">
        <v>4211</v>
      </c>
      <c r="Z951" s="28" t="s">
        <v>4709</v>
      </c>
      <c r="AA951" s="22" t="str">
        <f t="shared" si="1"/>
        <v>M3-G-13a-E-2</v>
      </c>
      <c r="AB951" s="20" t="s">
        <v>45</v>
      </c>
      <c r="AC951" s="24"/>
      <c r="AD951" s="9" t="s">
        <v>46</v>
      </c>
      <c r="AE951" s="9"/>
    </row>
    <row r="952" ht="112.5" customHeight="1">
      <c r="A952" s="9" t="s">
        <v>4694</v>
      </c>
      <c r="B952" s="78" t="s">
        <v>4695</v>
      </c>
      <c r="C952" s="9" t="s">
        <v>48</v>
      </c>
      <c r="D952" s="10" t="s">
        <v>34</v>
      </c>
      <c r="E952" s="11"/>
      <c r="F952" s="43" t="s">
        <v>4710</v>
      </c>
      <c r="G952" s="43"/>
      <c r="H952" s="72"/>
      <c r="I952" s="14" t="s">
        <v>535</v>
      </c>
      <c r="J952" s="14" t="s">
        <v>50</v>
      </c>
      <c r="K952" s="44" t="s">
        <v>111</v>
      </c>
      <c r="L952" s="43" t="s">
        <v>4711</v>
      </c>
      <c r="M952" s="17" t="s">
        <v>40</v>
      </c>
      <c r="N952" s="72" t="s">
        <v>4697</v>
      </c>
      <c r="O952" s="43" t="s">
        <v>4705</v>
      </c>
      <c r="P952" s="18"/>
      <c r="Q952" s="22"/>
      <c r="R952" s="18"/>
      <c r="S952" s="18"/>
      <c r="T952" s="18"/>
      <c r="U952" s="18"/>
      <c r="V952" s="18"/>
      <c r="W952" s="18"/>
      <c r="X952" s="22"/>
      <c r="Y952" s="20" t="s">
        <v>4211</v>
      </c>
      <c r="Z952" s="28" t="s">
        <v>4712</v>
      </c>
      <c r="AA952" s="22" t="str">
        <f t="shared" si="1"/>
        <v>M3-G-13a-E-3</v>
      </c>
      <c r="AB952" s="20" t="s">
        <v>45</v>
      </c>
      <c r="AC952" s="24"/>
      <c r="AD952" s="9" t="s">
        <v>46</v>
      </c>
      <c r="AE952" s="9"/>
    </row>
    <row r="953" ht="112.5" customHeight="1">
      <c r="A953" s="9" t="s">
        <v>4713</v>
      </c>
      <c r="B953" s="78" t="s">
        <v>4714</v>
      </c>
      <c r="C953" s="9" t="s">
        <v>33</v>
      </c>
      <c r="D953" s="10" t="s">
        <v>34</v>
      </c>
      <c r="E953" s="11"/>
      <c r="F953" s="43" t="s">
        <v>4715</v>
      </c>
      <c r="G953" s="43"/>
      <c r="H953" s="72"/>
      <c r="I953" s="14" t="s">
        <v>535</v>
      </c>
      <c r="J953" s="50" t="s">
        <v>307</v>
      </c>
      <c r="K953" s="44" t="s">
        <v>111</v>
      </c>
      <c r="L953" s="44" t="s">
        <v>111</v>
      </c>
      <c r="M953" s="17" t="s">
        <v>40</v>
      </c>
      <c r="N953" s="43" t="s">
        <v>4697</v>
      </c>
      <c r="O953" s="43" t="s">
        <v>4716</v>
      </c>
      <c r="P953" s="18"/>
      <c r="Q953" s="22"/>
      <c r="R953" s="18"/>
      <c r="S953" s="18"/>
      <c r="T953" s="18"/>
      <c r="U953" s="18"/>
      <c r="V953" s="18"/>
      <c r="W953" s="18"/>
      <c r="X953" s="22"/>
      <c r="Y953" s="20" t="s">
        <v>4211</v>
      </c>
      <c r="Z953" s="28" t="s">
        <v>4717</v>
      </c>
      <c r="AA953" s="22" t="str">
        <f t="shared" si="1"/>
        <v>M3-G-18a-I-1</v>
      </c>
      <c r="AB953" s="20" t="s">
        <v>45</v>
      </c>
      <c r="AC953" s="24"/>
      <c r="AD953" s="9" t="s">
        <v>46</v>
      </c>
      <c r="AE953" s="9"/>
    </row>
    <row r="954" ht="112.5" customHeight="1">
      <c r="A954" s="9" t="s">
        <v>4713</v>
      </c>
      <c r="B954" s="78" t="s">
        <v>4714</v>
      </c>
      <c r="C954" s="9" t="s">
        <v>33</v>
      </c>
      <c r="D954" s="10" t="s">
        <v>34</v>
      </c>
      <c r="E954" s="11"/>
      <c r="F954" s="43" t="s">
        <v>4718</v>
      </c>
      <c r="G954" s="43"/>
      <c r="H954" s="72"/>
      <c r="I954" s="14" t="s">
        <v>535</v>
      </c>
      <c r="J954" s="50" t="s">
        <v>307</v>
      </c>
      <c r="K954" s="44" t="s">
        <v>111</v>
      </c>
      <c r="L954" s="44" t="s">
        <v>111</v>
      </c>
      <c r="M954" s="17" t="s">
        <v>40</v>
      </c>
      <c r="N954" s="43" t="s">
        <v>4697</v>
      </c>
      <c r="O954" s="43" t="s">
        <v>4719</v>
      </c>
      <c r="P954" s="18"/>
      <c r="Q954" s="22"/>
      <c r="R954" s="18"/>
      <c r="S954" s="18"/>
      <c r="T954" s="18"/>
      <c r="U954" s="18"/>
      <c r="V954" s="18"/>
      <c r="W954" s="18"/>
      <c r="X954" s="22"/>
      <c r="Y954" s="20" t="s">
        <v>4211</v>
      </c>
      <c r="Z954" s="28" t="s">
        <v>4720</v>
      </c>
      <c r="AA954" s="22" t="str">
        <f t="shared" si="1"/>
        <v>M3-G-18a-I-2</v>
      </c>
      <c r="AB954" s="20" t="s">
        <v>45</v>
      </c>
      <c r="AC954" s="24"/>
      <c r="AD954" s="9" t="s">
        <v>46</v>
      </c>
      <c r="AE954" s="9"/>
    </row>
    <row r="955" ht="112.5" customHeight="1">
      <c r="A955" s="9" t="s">
        <v>4713</v>
      </c>
      <c r="B955" s="78" t="s">
        <v>4714</v>
      </c>
      <c r="C955" s="9" t="s">
        <v>48</v>
      </c>
      <c r="D955" s="10" t="s">
        <v>34</v>
      </c>
      <c r="E955" s="11"/>
      <c r="F955" s="23" t="s">
        <v>4721</v>
      </c>
      <c r="G955" s="23"/>
      <c r="H955" s="58" t="s">
        <v>4722</v>
      </c>
      <c r="I955" s="24" t="s">
        <v>535</v>
      </c>
      <c r="J955" s="24" t="s">
        <v>50</v>
      </c>
      <c r="K955" s="25"/>
      <c r="L955" s="25" t="s">
        <v>4723</v>
      </c>
      <c r="M955" s="57" t="s">
        <v>40</v>
      </c>
      <c r="N955" s="25" t="s">
        <v>4724</v>
      </c>
      <c r="O955" s="23" t="s">
        <v>4725</v>
      </c>
      <c r="P955" s="18"/>
      <c r="Q955" s="22"/>
      <c r="R955" s="18"/>
      <c r="S955" s="18"/>
      <c r="T955" s="18"/>
      <c r="U955" s="18"/>
      <c r="V955" s="18"/>
      <c r="W955" s="18"/>
      <c r="X955" s="22"/>
      <c r="Y955" s="20" t="s">
        <v>4211</v>
      </c>
      <c r="Z955" s="28" t="s">
        <v>4726</v>
      </c>
      <c r="AA955" s="22" t="str">
        <f t="shared" si="1"/>
        <v>M3-G-18a-E-1</v>
      </c>
      <c r="AB955" s="20" t="s">
        <v>45</v>
      </c>
      <c r="AC955" s="24"/>
      <c r="AD955" s="9" t="s">
        <v>46</v>
      </c>
      <c r="AE955" s="9"/>
    </row>
    <row r="956" ht="112.5" customHeight="1">
      <c r="A956" s="9" t="s">
        <v>4713</v>
      </c>
      <c r="B956" s="78" t="s">
        <v>4714</v>
      </c>
      <c r="C956" s="9" t="s">
        <v>48</v>
      </c>
      <c r="D956" s="10" t="s">
        <v>34</v>
      </c>
      <c r="E956" s="11"/>
      <c r="F956" s="23" t="s">
        <v>4727</v>
      </c>
      <c r="G956" s="23"/>
      <c r="H956" s="58" t="s">
        <v>4722</v>
      </c>
      <c r="I956" s="24" t="s">
        <v>535</v>
      </c>
      <c r="J956" s="24" t="s">
        <v>50</v>
      </c>
      <c r="K956" s="25"/>
      <c r="L956" s="23" t="s">
        <v>4728</v>
      </c>
      <c r="M956" s="57" t="s">
        <v>40</v>
      </c>
      <c r="N956" s="25" t="s">
        <v>4724</v>
      </c>
      <c r="O956" s="23" t="s">
        <v>4725</v>
      </c>
      <c r="P956" s="18"/>
      <c r="Q956" s="22"/>
      <c r="R956" s="18"/>
      <c r="S956" s="18"/>
      <c r="T956" s="18"/>
      <c r="U956" s="18"/>
      <c r="V956" s="18"/>
      <c r="W956" s="18"/>
      <c r="X956" s="22"/>
      <c r="Y956" s="20" t="s">
        <v>4211</v>
      </c>
      <c r="Z956" s="28" t="s">
        <v>4729</v>
      </c>
      <c r="AA956" s="22" t="str">
        <f t="shared" si="1"/>
        <v>M3-G-18a-E-2</v>
      </c>
      <c r="AB956" s="20" t="s">
        <v>45</v>
      </c>
      <c r="AC956" s="24"/>
      <c r="AD956" s="9" t="s">
        <v>46</v>
      </c>
      <c r="AE956" s="9"/>
    </row>
    <row r="957" ht="112.5" customHeight="1">
      <c r="A957" s="9" t="s">
        <v>4730</v>
      </c>
      <c r="B957" s="78" t="s">
        <v>4731</v>
      </c>
      <c r="C957" s="42" t="s">
        <v>33</v>
      </c>
      <c r="D957" s="10" t="s">
        <v>34</v>
      </c>
      <c r="E957" s="11"/>
      <c r="F957" s="23" t="s">
        <v>4732</v>
      </c>
      <c r="G957" s="23"/>
      <c r="H957" s="58"/>
      <c r="I957" s="24" t="s">
        <v>36</v>
      </c>
      <c r="J957" s="9" t="s">
        <v>307</v>
      </c>
      <c r="K957" s="25" t="s">
        <v>4733</v>
      </c>
      <c r="L957" s="25" t="s">
        <v>111</v>
      </c>
      <c r="M957" s="24" t="s">
        <v>40</v>
      </c>
      <c r="N957" s="25" t="s">
        <v>4734</v>
      </c>
      <c r="O957" s="23" t="s">
        <v>4735</v>
      </c>
      <c r="P957" s="18"/>
      <c r="Q957" s="22"/>
      <c r="R957" s="18"/>
      <c r="S957" s="18"/>
      <c r="T957" s="18"/>
      <c r="U957" s="18"/>
      <c r="V957" s="18"/>
      <c r="W957" s="18"/>
      <c r="X957" s="22"/>
      <c r="Y957" s="20" t="s">
        <v>4736</v>
      </c>
      <c r="Z957" s="21" t="s">
        <v>4737</v>
      </c>
      <c r="AA957" s="22" t="str">
        <f t="shared" si="1"/>
        <v>M3-EyP-1a-I-1</v>
      </c>
      <c r="AB957" s="20" t="s">
        <v>45</v>
      </c>
      <c r="AC957" s="24"/>
      <c r="AD957" s="9" t="s">
        <v>46</v>
      </c>
      <c r="AE957" s="9"/>
    </row>
    <row r="958" ht="112.5" customHeight="1">
      <c r="A958" s="24" t="s">
        <v>4730</v>
      </c>
      <c r="B958" s="25" t="s">
        <v>4731</v>
      </c>
      <c r="C958" s="42" t="s">
        <v>33</v>
      </c>
      <c r="D958" s="10" t="s">
        <v>34</v>
      </c>
      <c r="E958" s="25"/>
      <c r="F958" s="23" t="s">
        <v>4738</v>
      </c>
      <c r="G958" s="23"/>
      <c r="H958" s="58"/>
      <c r="I958" s="24" t="s">
        <v>36</v>
      </c>
      <c r="J958" s="9" t="s">
        <v>307</v>
      </c>
      <c r="K958" s="25" t="s">
        <v>4739</v>
      </c>
      <c r="L958" s="25" t="s">
        <v>111</v>
      </c>
      <c r="M958" s="24" t="s">
        <v>40</v>
      </c>
      <c r="N958" s="25" t="s">
        <v>4734</v>
      </c>
      <c r="O958" s="23" t="s">
        <v>4740</v>
      </c>
      <c r="P958" s="69"/>
      <c r="Q958" s="69"/>
      <c r="R958" s="69"/>
      <c r="S958" s="69"/>
      <c r="T958" s="69"/>
      <c r="U958" s="69"/>
      <c r="V958" s="69"/>
      <c r="W958" s="69"/>
      <c r="X958" s="69"/>
      <c r="Y958" s="20" t="s">
        <v>4736</v>
      </c>
      <c r="Z958" s="21" t="s">
        <v>4741</v>
      </c>
      <c r="AA958" s="22" t="str">
        <f t="shared" si="1"/>
        <v>M3-EyP-1a-I-2</v>
      </c>
      <c r="AB958" s="20" t="s">
        <v>45</v>
      </c>
      <c r="AC958" s="25"/>
      <c r="AD958" s="24" t="s">
        <v>46</v>
      </c>
      <c r="AE958" s="24"/>
    </row>
    <row r="959" ht="112.5" customHeight="1">
      <c r="A959" s="9" t="s">
        <v>4730</v>
      </c>
      <c r="B959" s="78" t="s">
        <v>4731</v>
      </c>
      <c r="C959" s="42" t="s">
        <v>48</v>
      </c>
      <c r="D959" s="10" t="s">
        <v>34</v>
      </c>
      <c r="E959" s="11"/>
      <c r="F959" s="23" t="s">
        <v>4742</v>
      </c>
      <c r="G959" s="23"/>
      <c r="H959" s="34"/>
      <c r="I959" s="24" t="s">
        <v>36</v>
      </c>
      <c r="J959" s="24" t="s">
        <v>90</v>
      </c>
      <c r="K959" s="25" t="s">
        <v>4743</v>
      </c>
      <c r="L959" s="25" t="s">
        <v>4744</v>
      </c>
      <c r="M959" s="42" t="s">
        <v>40</v>
      </c>
      <c r="N959" s="69" t="s">
        <v>4734</v>
      </c>
      <c r="O959" s="23" t="s">
        <v>4745</v>
      </c>
      <c r="P959" s="18"/>
      <c r="Q959" s="22"/>
      <c r="R959" s="18"/>
      <c r="S959" s="18"/>
      <c r="T959" s="18"/>
      <c r="U959" s="18"/>
      <c r="V959" s="18"/>
      <c r="W959" s="18"/>
      <c r="X959" s="22"/>
      <c r="Y959" s="20" t="s">
        <v>4736</v>
      </c>
      <c r="Z959" s="21" t="s">
        <v>4746</v>
      </c>
      <c r="AA959" s="22" t="str">
        <f t="shared" si="1"/>
        <v>M3-EyP-1a-E-1</v>
      </c>
      <c r="AB959" s="20" t="s">
        <v>45</v>
      </c>
      <c r="AC959" s="24"/>
      <c r="AD959" s="9" t="s">
        <v>46</v>
      </c>
      <c r="AE959" s="9"/>
    </row>
    <row r="960" ht="112.5" customHeight="1">
      <c r="A960" s="9" t="s">
        <v>4730</v>
      </c>
      <c r="B960" s="78" t="s">
        <v>4731</v>
      </c>
      <c r="C960" s="42" t="s">
        <v>48</v>
      </c>
      <c r="D960" s="10" t="s">
        <v>34</v>
      </c>
      <c r="E960" s="11"/>
      <c r="F960" s="23" t="s">
        <v>4747</v>
      </c>
      <c r="G960" s="23"/>
      <c r="H960" s="34"/>
      <c r="I960" s="24" t="s">
        <v>36</v>
      </c>
      <c r="J960" s="24" t="s">
        <v>90</v>
      </c>
      <c r="K960" s="25" t="s">
        <v>4748</v>
      </c>
      <c r="L960" s="25" t="s">
        <v>4749</v>
      </c>
      <c r="M960" s="42" t="s">
        <v>40</v>
      </c>
      <c r="N960" s="69" t="s">
        <v>4734</v>
      </c>
      <c r="O960" s="23" t="s">
        <v>4750</v>
      </c>
      <c r="P960" s="18"/>
      <c r="Q960" s="22"/>
      <c r="R960" s="18"/>
      <c r="S960" s="18"/>
      <c r="T960" s="18"/>
      <c r="U960" s="18"/>
      <c r="V960" s="18"/>
      <c r="W960" s="18"/>
      <c r="X960" s="22"/>
      <c r="Y960" s="20" t="s">
        <v>4736</v>
      </c>
      <c r="Z960" s="21" t="s">
        <v>4751</v>
      </c>
      <c r="AA960" s="22" t="str">
        <f t="shared" si="1"/>
        <v>M3-EyP-1a-E-2</v>
      </c>
      <c r="AB960" s="20" t="s">
        <v>45</v>
      </c>
      <c r="AC960" s="24"/>
      <c r="AD960" s="9" t="s">
        <v>46</v>
      </c>
      <c r="AE960" s="9"/>
    </row>
    <row r="961" ht="112.5" customHeight="1">
      <c r="A961" s="9" t="s">
        <v>4730</v>
      </c>
      <c r="B961" s="78" t="s">
        <v>4731</v>
      </c>
      <c r="C961" s="42" t="s">
        <v>48</v>
      </c>
      <c r="D961" s="10" t="s">
        <v>34</v>
      </c>
      <c r="E961" s="11"/>
      <c r="F961" s="23" t="s">
        <v>4752</v>
      </c>
      <c r="G961" s="23"/>
      <c r="H961" s="34"/>
      <c r="I961" s="24" t="s">
        <v>36</v>
      </c>
      <c r="J961" s="24" t="s">
        <v>90</v>
      </c>
      <c r="K961" s="25" t="s">
        <v>4753</v>
      </c>
      <c r="L961" s="25" t="s">
        <v>4754</v>
      </c>
      <c r="M961" s="42" t="s">
        <v>40</v>
      </c>
      <c r="N961" s="69" t="s">
        <v>4734</v>
      </c>
      <c r="O961" s="23" t="s">
        <v>4755</v>
      </c>
      <c r="P961" s="18"/>
      <c r="Q961" s="22"/>
      <c r="R961" s="18"/>
      <c r="S961" s="18"/>
      <c r="T961" s="18"/>
      <c r="U961" s="18"/>
      <c r="V961" s="18"/>
      <c r="W961" s="18"/>
      <c r="X961" s="22"/>
      <c r="Y961" s="20" t="s">
        <v>4736</v>
      </c>
      <c r="Z961" s="21" t="s">
        <v>4756</v>
      </c>
      <c r="AA961" s="22" t="str">
        <f t="shared" si="1"/>
        <v>M3-EyP-1a-E-3</v>
      </c>
      <c r="AB961" s="20" t="s">
        <v>45</v>
      </c>
      <c r="AC961" s="24"/>
      <c r="AD961" s="9" t="s">
        <v>46</v>
      </c>
      <c r="AE961" s="9"/>
    </row>
    <row r="962" ht="112.5" customHeight="1">
      <c r="A962" s="9" t="s">
        <v>4730</v>
      </c>
      <c r="B962" s="78" t="s">
        <v>4731</v>
      </c>
      <c r="C962" s="9" t="s">
        <v>66</v>
      </c>
      <c r="D962" s="10" t="s">
        <v>34</v>
      </c>
      <c r="E962" s="11"/>
      <c r="F962" s="23" t="s">
        <v>4757</v>
      </c>
      <c r="G962" s="23"/>
      <c r="H962" s="34"/>
      <c r="I962" s="24" t="s">
        <v>36</v>
      </c>
      <c r="J962" s="24" t="s">
        <v>90</v>
      </c>
      <c r="K962" s="25" t="s">
        <v>4758</v>
      </c>
      <c r="L962" s="25" t="s">
        <v>4759</v>
      </c>
      <c r="M962" s="42" t="s">
        <v>40</v>
      </c>
      <c r="N962" s="69" t="s">
        <v>4734</v>
      </c>
      <c r="O962" s="23" t="s">
        <v>4760</v>
      </c>
      <c r="P962" s="18"/>
      <c r="Q962" s="22"/>
      <c r="R962" s="18"/>
      <c r="S962" s="18"/>
      <c r="T962" s="18"/>
      <c r="U962" s="18"/>
      <c r="V962" s="18"/>
      <c r="W962" s="18"/>
      <c r="X962" s="22"/>
      <c r="Y962" s="20" t="s">
        <v>4736</v>
      </c>
      <c r="Z962" s="21" t="s">
        <v>4761</v>
      </c>
      <c r="AA962" s="22" t="str">
        <f t="shared" si="1"/>
        <v>M3-EyP-1a-A-1</v>
      </c>
      <c r="AB962" s="20" t="s">
        <v>45</v>
      </c>
      <c r="AC962" s="24"/>
      <c r="AD962" s="9" t="s">
        <v>46</v>
      </c>
      <c r="AE962" s="9"/>
    </row>
    <row r="963" ht="112.5" customHeight="1">
      <c r="A963" s="9" t="s">
        <v>4730</v>
      </c>
      <c r="B963" s="78" t="s">
        <v>4731</v>
      </c>
      <c r="C963" s="42" t="s">
        <v>66</v>
      </c>
      <c r="D963" s="10" t="s">
        <v>34</v>
      </c>
      <c r="E963" s="11"/>
      <c r="F963" s="23" t="s">
        <v>4762</v>
      </c>
      <c r="G963" s="23"/>
      <c r="H963" s="58"/>
      <c r="I963" s="42" t="s">
        <v>36</v>
      </c>
      <c r="J963" s="42" t="s">
        <v>90</v>
      </c>
      <c r="K963" s="23" t="s">
        <v>4763</v>
      </c>
      <c r="L963" s="69" t="s">
        <v>4764</v>
      </c>
      <c r="M963" s="42" t="s">
        <v>40</v>
      </c>
      <c r="N963" s="69" t="s">
        <v>4734</v>
      </c>
      <c r="O963" s="23" t="s">
        <v>4765</v>
      </c>
      <c r="P963" s="18"/>
      <c r="Q963" s="22"/>
      <c r="R963" s="18"/>
      <c r="S963" s="18"/>
      <c r="T963" s="18"/>
      <c r="U963" s="18"/>
      <c r="V963" s="18"/>
      <c r="W963" s="18"/>
      <c r="X963" s="22"/>
      <c r="Y963" s="20" t="s">
        <v>4736</v>
      </c>
      <c r="Z963" s="21" t="s">
        <v>4766</v>
      </c>
      <c r="AA963" s="22" t="str">
        <f t="shared" si="1"/>
        <v>M3-EyP-1a-A-2</v>
      </c>
      <c r="AB963" s="20" t="s">
        <v>45</v>
      </c>
      <c r="AC963" s="24"/>
      <c r="AD963" s="9" t="s">
        <v>46</v>
      </c>
      <c r="AE963" s="9"/>
    </row>
    <row r="964" ht="112.5" customHeight="1">
      <c r="A964" s="9" t="s">
        <v>4730</v>
      </c>
      <c r="B964" s="78" t="s">
        <v>4731</v>
      </c>
      <c r="C964" s="42" t="s">
        <v>66</v>
      </c>
      <c r="D964" s="10" t="s">
        <v>34</v>
      </c>
      <c r="E964" s="24"/>
      <c r="F964" s="23" t="s">
        <v>4767</v>
      </c>
      <c r="G964" s="23"/>
      <c r="H964" s="58"/>
      <c r="I964" s="42" t="s">
        <v>36</v>
      </c>
      <c r="J964" s="42" t="s">
        <v>90</v>
      </c>
      <c r="K964" s="23" t="s">
        <v>4768</v>
      </c>
      <c r="L964" s="69" t="s">
        <v>4769</v>
      </c>
      <c r="M964" s="42" t="s">
        <v>40</v>
      </c>
      <c r="N964" s="69" t="s">
        <v>4734</v>
      </c>
      <c r="O964" s="23" t="s">
        <v>4770</v>
      </c>
      <c r="P964" s="89"/>
      <c r="Q964" s="42"/>
      <c r="R964" s="89"/>
      <c r="S964" s="89"/>
      <c r="T964" s="89"/>
      <c r="U964" s="89"/>
      <c r="V964" s="89"/>
      <c r="W964" s="89"/>
      <c r="X964" s="42"/>
      <c r="Y964" s="9" t="s">
        <v>4736</v>
      </c>
      <c r="Z964" s="21" t="s">
        <v>4771</v>
      </c>
      <c r="AA964" s="22" t="str">
        <f t="shared" si="1"/>
        <v>M3-EyP-1a-A-3</v>
      </c>
      <c r="AB964" s="20" t="s">
        <v>45</v>
      </c>
      <c r="AC964" s="24"/>
      <c r="AD964" s="9" t="s">
        <v>46</v>
      </c>
      <c r="AE964" s="9"/>
    </row>
    <row r="965" ht="112.5" customHeight="1">
      <c r="A965" s="9" t="s">
        <v>4772</v>
      </c>
      <c r="B965" s="78" t="s">
        <v>4773</v>
      </c>
      <c r="C965" s="42" t="s">
        <v>33</v>
      </c>
      <c r="D965" s="9" t="s">
        <v>34</v>
      </c>
      <c r="E965" s="11"/>
      <c r="F965" s="12" t="s">
        <v>4774</v>
      </c>
      <c r="G965" s="12"/>
      <c r="H965" s="8"/>
      <c r="I965" s="11" t="s">
        <v>4775</v>
      </c>
      <c r="J965" s="11" t="s">
        <v>3489</v>
      </c>
      <c r="K965" s="69"/>
      <c r="L965" s="13" t="s">
        <v>4776</v>
      </c>
      <c r="M965" s="11" t="s">
        <v>40</v>
      </c>
      <c r="N965" s="27" t="s">
        <v>4777</v>
      </c>
      <c r="O965" s="8" t="s">
        <v>4778</v>
      </c>
      <c r="P965" s="18"/>
      <c r="Q965" s="22"/>
      <c r="R965" s="18"/>
      <c r="S965" s="18"/>
      <c r="T965" s="18"/>
      <c r="U965" s="18"/>
      <c r="V965" s="18"/>
      <c r="W965" s="18"/>
      <c r="X965" s="22"/>
      <c r="Y965" s="20" t="s">
        <v>4736</v>
      </c>
      <c r="Z965" s="21" t="s">
        <v>4779</v>
      </c>
      <c r="AA965" s="22" t="str">
        <f t="shared" si="1"/>
        <v>M3-EyP-5a-I-1</v>
      </c>
      <c r="AB965" s="20" t="s">
        <v>45</v>
      </c>
      <c r="AC965" s="24"/>
      <c r="AD965" s="9" t="s">
        <v>46</v>
      </c>
      <c r="AE965" s="9"/>
    </row>
    <row r="966" ht="112.5" customHeight="1">
      <c r="A966" s="9" t="s">
        <v>4772</v>
      </c>
      <c r="B966" s="78" t="s">
        <v>4773</v>
      </c>
      <c r="C966" s="42" t="s">
        <v>33</v>
      </c>
      <c r="D966" s="9" t="s">
        <v>34</v>
      </c>
      <c r="E966" s="11"/>
      <c r="F966" s="12" t="s">
        <v>4780</v>
      </c>
      <c r="G966" s="12"/>
      <c r="H966" s="8"/>
      <c r="I966" s="11" t="s">
        <v>4775</v>
      </c>
      <c r="J966" s="11" t="s">
        <v>3489</v>
      </c>
      <c r="K966" s="69"/>
      <c r="L966" s="13" t="s">
        <v>4781</v>
      </c>
      <c r="M966" s="11" t="s">
        <v>40</v>
      </c>
      <c r="N966" s="27" t="s">
        <v>4777</v>
      </c>
      <c r="O966" s="8" t="s">
        <v>4782</v>
      </c>
      <c r="P966" s="18"/>
      <c r="Q966" s="22"/>
      <c r="R966" s="18"/>
      <c r="S966" s="18"/>
      <c r="T966" s="18"/>
      <c r="U966" s="18"/>
      <c r="V966" s="18"/>
      <c r="W966" s="18"/>
      <c r="X966" s="22"/>
      <c r="Y966" s="20" t="s">
        <v>4736</v>
      </c>
      <c r="Z966" s="21" t="s">
        <v>4783</v>
      </c>
      <c r="AA966" s="22" t="str">
        <f t="shared" si="1"/>
        <v>M3-EyP-5a-I-2</v>
      </c>
      <c r="AB966" s="20" t="s">
        <v>45</v>
      </c>
      <c r="AC966" s="24"/>
      <c r="AD966" s="9" t="s">
        <v>46</v>
      </c>
      <c r="AE966" s="9"/>
    </row>
    <row r="967" ht="112.5" customHeight="1">
      <c r="A967" s="9" t="s">
        <v>4772</v>
      </c>
      <c r="B967" s="78" t="s">
        <v>4773</v>
      </c>
      <c r="C967" s="42" t="s">
        <v>48</v>
      </c>
      <c r="D967" s="10" t="s">
        <v>34</v>
      </c>
      <c r="E967" s="11"/>
      <c r="F967" s="13" t="s">
        <v>4784</v>
      </c>
      <c r="G967" s="13"/>
      <c r="H967" s="12"/>
      <c r="I967" s="11" t="s">
        <v>36</v>
      </c>
      <c r="J967" s="11" t="s">
        <v>50</v>
      </c>
      <c r="K967" s="13" t="s">
        <v>4785</v>
      </c>
      <c r="L967" s="12" t="s">
        <v>4786</v>
      </c>
      <c r="M967" s="11" t="s">
        <v>40</v>
      </c>
      <c r="N967" s="8" t="s">
        <v>4787</v>
      </c>
      <c r="O967" s="8" t="s">
        <v>4788</v>
      </c>
      <c r="P967" s="18"/>
      <c r="Q967" s="22"/>
      <c r="R967" s="18"/>
      <c r="S967" s="18"/>
      <c r="T967" s="18"/>
      <c r="U967" s="18"/>
      <c r="V967" s="18"/>
      <c r="W967" s="18"/>
      <c r="X967" s="19"/>
      <c r="Y967" s="20" t="s">
        <v>4736</v>
      </c>
      <c r="Z967" s="28" t="s">
        <v>4789</v>
      </c>
      <c r="AA967" s="22" t="str">
        <f t="shared" si="1"/>
        <v>M3-EyP-5a-E-1</v>
      </c>
      <c r="AB967" s="20" t="s">
        <v>45</v>
      </c>
      <c r="AC967" s="9"/>
      <c r="AD967" s="9" t="s">
        <v>46</v>
      </c>
      <c r="AE967" s="9"/>
    </row>
    <row r="968" ht="112.5" customHeight="1">
      <c r="A968" s="9" t="s">
        <v>4772</v>
      </c>
      <c r="B968" s="78" t="s">
        <v>4773</v>
      </c>
      <c r="C968" s="42" t="s">
        <v>48</v>
      </c>
      <c r="D968" s="10" t="s">
        <v>34</v>
      </c>
      <c r="E968" s="11"/>
      <c r="F968" s="13" t="s">
        <v>4784</v>
      </c>
      <c r="G968" s="13"/>
      <c r="H968" s="12"/>
      <c r="I968" s="11" t="s">
        <v>36</v>
      </c>
      <c r="J968" s="11" t="s">
        <v>50</v>
      </c>
      <c r="K968" s="13" t="s">
        <v>4790</v>
      </c>
      <c r="L968" s="12" t="s">
        <v>4791</v>
      </c>
      <c r="M968" s="11" t="s">
        <v>40</v>
      </c>
      <c r="N968" s="8" t="s">
        <v>4787</v>
      </c>
      <c r="O968" s="8" t="s">
        <v>4792</v>
      </c>
      <c r="P968" s="18"/>
      <c r="Q968" s="22"/>
      <c r="R968" s="18"/>
      <c r="S968" s="18"/>
      <c r="T968" s="18"/>
      <c r="U968" s="18"/>
      <c r="V968" s="18"/>
      <c r="W968" s="18"/>
      <c r="X968" s="19"/>
      <c r="Y968" s="20" t="s">
        <v>4736</v>
      </c>
      <c r="Z968" s="28" t="s">
        <v>4793</v>
      </c>
      <c r="AA968" s="22" t="str">
        <f t="shared" si="1"/>
        <v>M3-EyP-5a-E-2</v>
      </c>
      <c r="AB968" s="20" t="s">
        <v>45</v>
      </c>
      <c r="AC968" s="9"/>
      <c r="AD968" s="9" t="s">
        <v>46</v>
      </c>
      <c r="AE968" s="9"/>
    </row>
    <row r="969" ht="112.5" customHeight="1">
      <c r="A969" s="9" t="s">
        <v>4794</v>
      </c>
      <c r="B969" s="78" t="s">
        <v>4795</v>
      </c>
      <c r="C969" s="42" t="s">
        <v>33</v>
      </c>
      <c r="D969" s="9" t="s">
        <v>34</v>
      </c>
      <c r="E969" s="11"/>
      <c r="F969" s="13" t="s">
        <v>4796</v>
      </c>
      <c r="G969" s="13"/>
      <c r="H969" s="8"/>
      <c r="I969" s="11" t="s">
        <v>36</v>
      </c>
      <c r="J969" s="11" t="s">
        <v>307</v>
      </c>
      <c r="K969" s="12" t="s">
        <v>4797</v>
      </c>
      <c r="L969" s="12" t="s">
        <v>111</v>
      </c>
      <c r="M969" s="11" t="s">
        <v>40</v>
      </c>
      <c r="N969" s="27" t="s">
        <v>4798</v>
      </c>
      <c r="O969" s="8" t="s">
        <v>4799</v>
      </c>
      <c r="P969" s="18"/>
      <c r="Q969" s="22"/>
      <c r="R969" s="18"/>
      <c r="S969" s="18"/>
      <c r="T969" s="18"/>
      <c r="U969" s="18"/>
      <c r="V969" s="18"/>
      <c r="W969" s="18"/>
      <c r="X969" s="22"/>
      <c r="Y969" s="20" t="s">
        <v>4736</v>
      </c>
      <c r="Z969" s="21" t="s">
        <v>4800</v>
      </c>
      <c r="AA969" s="22" t="str">
        <f t="shared" si="1"/>
        <v>M3-EyP-1c-I-1</v>
      </c>
      <c r="AB969" s="20" t="s">
        <v>45</v>
      </c>
      <c r="AC969" s="24"/>
      <c r="AD969" s="9" t="s">
        <v>46</v>
      </c>
      <c r="AE969" s="9"/>
    </row>
    <row r="970" ht="112.5" customHeight="1">
      <c r="A970" s="9" t="s">
        <v>4794</v>
      </c>
      <c r="B970" s="78" t="s">
        <v>4795</v>
      </c>
      <c r="C970" s="42" t="s">
        <v>48</v>
      </c>
      <c r="D970" s="45" t="s">
        <v>34</v>
      </c>
      <c r="E970" s="11"/>
      <c r="F970" s="13" t="s">
        <v>4801</v>
      </c>
      <c r="G970" s="13"/>
      <c r="H970" s="8"/>
      <c r="I970" s="11" t="s">
        <v>36</v>
      </c>
      <c r="J970" s="11" t="s">
        <v>90</v>
      </c>
      <c r="K970" s="12" t="s">
        <v>4802</v>
      </c>
      <c r="L970" s="13" t="s">
        <v>4803</v>
      </c>
      <c r="M970" s="11" t="s">
        <v>40</v>
      </c>
      <c r="N970" s="27" t="s">
        <v>4798</v>
      </c>
      <c r="O970" s="27" t="s">
        <v>4804</v>
      </c>
      <c r="P970" s="18"/>
      <c r="Q970" s="22"/>
      <c r="R970" s="18"/>
      <c r="S970" s="18"/>
      <c r="T970" s="18"/>
      <c r="U970" s="18"/>
      <c r="V970" s="18"/>
      <c r="W970" s="18"/>
      <c r="X970" s="22"/>
      <c r="Y970" s="20" t="s">
        <v>4736</v>
      </c>
      <c r="Z970" s="21" t="s">
        <v>4805</v>
      </c>
      <c r="AA970" s="22" t="str">
        <f t="shared" si="1"/>
        <v>M3-EyP-1c-E-1</v>
      </c>
      <c r="AB970" s="20" t="s">
        <v>45</v>
      </c>
      <c r="AC970" s="24"/>
      <c r="AD970" s="9" t="s">
        <v>46</v>
      </c>
      <c r="AE970" s="9"/>
    </row>
    <row r="971" ht="112.5" customHeight="1">
      <c r="A971" s="9" t="s">
        <v>4794</v>
      </c>
      <c r="B971" s="78" t="s">
        <v>4795</v>
      </c>
      <c r="C971" s="42" t="s">
        <v>48</v>
      </c>
      <c r="D971" s="45" t="s">
        <v>34</v>
      </c>
      <c r="E971" s="11"/>
      <c r="F971" s="13" t="s">
        <v>4806</v>
      </c>
      <c r="G971" s="13"/>
      <c r="H971" s="8"/>
      <c r="I971" s="11" t="s">
        <v>36</v>
      </c>
      <c r="J971" s="11" t="s">
        <v>90</v>
      </c>
      <c r="K971" s="12" t="s">
        <v>4802</v>
      </c>
      <c r="L971" s="13" t="s">
        <v>4807</v>
      </c>
      <c r="M971" s="11" t="s">
        <v>40</v>
      </c>
      <c r="N971" s="27" t="s">
        <v>4798</v>
      </c>
      <c r="O971" s="27" t="s">
        <v>4804</v>
      </c>
      <c r="P971" s="18"/>
      <c r="Q971" s="22"/>
      <c r="R971" s="18"/>
      <c r="S971" s="18"/>
      <c r="T971" s="18"/>
      <c r="U971" s="18"/>
      <c r="V971" s="18"/>
      <c r="W971" s="18"/>
      <c r="X971" s="22"/>
      <c r="Y971" s="20" t="s">
        <v>4736</v>
      </c>
      <c r="Z971" s="21" t="s">
        <v>4808</v>
      </c>
      <c r="AA971" s="22" t="str">
        <f t="shared" si="1"/>
        <v>M3-EyP-1c-E-2</v>
      </c>
      <c r="AB971" s="20" t="s">
        <v>45</v>
      </c>
      <c r="AC971" s="24"/>
      <c r="AD971" s="9" t="s">
        <v>46</v>
      </c>
      <c r="AE971" s="9"/>
    </row>
    <row r="972" ht="112.5" customHeight="1">
      <c r="A972" s="9" t="s">
        <v>4794</v>
      </c>
      <c r="B972" s="78" t="s">
        <v>4795</v>
      </c>
      <c r="C972" s="42" t="s">
        <v>66</v>
      </c>
      <c r="D972" s="10" t="s">
        <v>34</v>
      </c>
      <c r="E972" s="11"/>
      <c r="F972" s="35" t="s">
        <v>4809</v>
      </c>
      <c r="G972" s="35"/>
      <c r="H972" s="34"/>
      <c r="I972" s="26" t="s">
        <v>36</v>
      </c>
      <c r="J972" s="26" t="s">
        <v>90</v>
      </c>
      <c r="K972" s="23" t="s">
        <v>4810</v>
      </c>
      <c r="L972" s="25" t="s">
        <v>4811</v>
      </c>
      <c r="M972" s="57" t="s">
        <v>40</v>
      </c>
      <c r="N972" s="58" t="s">
        <v>4798</v>
      </c>
      <c r="O972" s="35" t="s">
        <v>4812</v>
      </c>
      <c r="P972" s="18"/>
      <c r="Q972" s="22"/>
      <c r="R972" s="18"/>
      <c r="S972" s="18"/>
      <c r="T972" s="18"/>
      <c r="U972" s="18"/>
      <c r="V972" s="18"/>
      <c r="W972" s="18"/>
      <c r="X972" s="22"/>
      <c r="Y972" s="20" t="s">
        <v>4736</v>
      </c>
      <c r="Z972" s="21" t="s">
        <v>4813</v>
      </c>
      <c r="AA972" s="22" t="str">
        <f t="shared" si="1"/>
        <v>M3-EyP-1c-A-1</v>
      </c>
      <c r="AB972" s="20" t="s">
        <v>45</v>
      </c>
      <c r="AC972" s="24"/>
      <c r="AD972" s="9" t="s">
        <v>46</v>
      </c>
      <c r="AE972" s="9"/>
    </row>
    <row r="973" ht="112.5" customHeight="1">
      <c r="A973" s="9" t="s">
        <v>4794</v>
      </c>
      <c r="B973" s="78" t="s">
        <v>4795</v>
      </c>
      <c r="C973" s="42" t="s">
        <v>66</v>
      </c>
      <c r="D973" s="10" t="s">
        <v>34</v>
      </c>
      <c r="E973" s="11"/>
      <c r="F973" s="35" t="s">
        <v>4814</v>
      </c>
      <c r="G973" s="35"/>
      <c r="H973" s="34"/>
      <c r="I973" s="26" t="s">
        <v>36</v>
      </c>
      <c r="J973" s="26" t="s">
        <v>90</v>
      </c>
      <c r="K973" s="25" t="s">
        <v>4815</v>
      </c>
      <c r="L973" s="25" t="s">
        <v>4816</v>
      </c>
      <c r="M973" s="57" t="s">
        <v>40</v>
      </c>
      <c r="N973" s="58" t="s">
        <v>4798</v>
      </c>
      <c r="O973" s="58" t="s">
        <v>4817</v>
      </c>
      <c r="P973" s="18"/>
      <c r="Q973" s="22"/>
      <c r="R973" s="18"/>
      <c r="S973" s="18"/>
      <c r="T973" s="18"/>
      <c r="U973" s="18"/>
      <c r="V973" s="18"/>
      <c r="W973" s="18"/>
      <c r="X973" s="22"/>
      <c r="Y973" s="20" t="s">
        <v>4736</v>
      </c>
      <c r="Z973" s="21" t="s">
        <v>4818</v>
      </c>
      <c r="AA973" s="22" t="str">
        <f t="shared" si="1"/>
        <v>M3-EyP-1c-A-2</v>
      </c>
      <c r="AB973" s="20" t="s">
        <v>45</v>
      </c>
      <c r="AC973" s="24"/>
      <c r="AD973" s="9" t="s">
        <v>46</v>
      </c>
      <c r="AE973" s="9"/>
    </row>
    <row r="974" ht="112.5" customHeight="1">
      <c r="A974" s="9" t="s">
        <v>4794</v>
      </c>
      <c r="B974" s="78" t="s">
        <v>4795</v>
      </c>
      <c r="C974" s="42" t="s">
        <v>66</v>
      </c>
      <c r="D974" s="10" t="s">
        <v>34</v>
      </c>
      <c r="E974" s="11"/>
      <c r="F974" s="23" t="s">
        <v>4819</v>
      </c>
      <c r="G974" s="23"/>
      <c r="H974" s="34"/>
      <c r="I974" s="24" t="s">
        <v>36</v>
      </c>
      <c r="J974" s="24" t="s">
        <v>90</v>
      </c>
      <c r="K974" s="34" t="s">
        <v>4011</v>
      </c>
      <c r="L974" s="25" t="s">
        <v>4820</v>
      </c>
      <c r="M974" s="57" t="s">
        <v>40</v>
      </c>
      <c r="N974" s="58" t="s">
        <v>4798</v>
      </c>
      <c r="O974" s="35" t="s">
        <v>4821</v>
      </c>
      <c r="P974" s="18"/>
      <c r="Q974" s="22"/>
      <c r="R974" s="18"/>
      <c r="S974" s="18"/>
      <c r="T974" s="18"/>
      <c r="U974" s="18"/>
      <c r="V974" s="18"/>
      <c r="W974" s="18"/>
      <c r="X974" s="22"/>
      <c r="Y974" s="20" t="s">
        <v>4736</v>
      </c>
      <c r="Z974" s="21" t="s">
        <v>4822</v>
      </c>
      <c r="AA974" s="22" t="str">
        <f t="shared" si="1"/>
        <v>M3-EyP-1c-A-3</v>
      </c>
      <c r="AB974" s="20" t="s">
        <v>45</v>
      </c>
      <c r="AC974" s="24"/>
      <c r="AD974" s="9" t="s">
        <v>46</v>
      </c>
      <c r="AE974" s="9"/>
    </row>
    <row r="975" ht="112.5" customHeight="1">
      <c r="A975" s="9" t="s">
        <v>4823</v>
      </c>
      <c r="B975" s="78" t="s">
        <v>4824</v>
      </c>
      <c r="C975" s="42" t="s">
        <v>33</v>
      </c>
      <c r="D975" s="10" t="s">
        <v>34</v>
      </c>
      <c r="E975" s="11"/>
      <c r="F975" s="23" t="s">
        <v>4825</v>
      </c>
      <c r="G975" s="23"/>
      <c r="H975" s="25"/>
      <c r="I975" s="24" t="s">
        <v>36</v>
      </c>
      <c r="J975" s="24" t="s">
        <v>619</v>
      </c>
      <c r="K975" s="25" t="s">
        <v>4826</v>
      </c>
      <c r="L975" s="25"/>
      <c r="M975" s="57" t="s">
        <v>40</v>
      </c>
      <c r="N975" s="69" t="s">
        <v>4827</v>
      </c>
      <c r="O975" s="23" t="s">
        <v>4828</v>
      </c>
      <c r="P975" s="18"/>
      <c r="Q975" s="22"/>
      <c r="R975" s="18"/>
      <c r="S975" s="18"/>
      <c r="T975" s="18"/>
      <c r="U975" s="18"/>
      <c r="V975" s="18"/>
      <c r="W975" s="18"/>
      <c r="X975" s="22"/>
      <c r="Y975" s="20" t="s">
        <v>4736</v>
      </c>
      <c r="Z975" s="28" t="s">
        <v>4829</v>
      </c>
      <c r="AA975" s="22" t="str">
        <f t="shared" si="1"/>
        <v>M3-EyP-2a-I-1</v>
      </c>
      <c r="AB975" s="20" t="s">
        <v>45</v>
      </c>
      <c r="AC975" s="24"/>
      <c r="AD975" s="9" t="s">
        <v>46</v>
      </c>
      <c r="AE975" s="9"/>
    </row>
    <row r="976" ht="112.5" customHeight="1">
      <c r="A976" s="9" t="s">
        <v>4823</v>
      </c>
      <c r="B976" s="78" t="s">
        <v>4824</v>
      </c>
      <c r="C976" s="42" t="s">
        <v>33</v>
      </c>
      <c r="D976" s="10" t="s">
        <v>34</v>
      </c>
      <c r="E976" s="11"/>
      <c r="F976" s="23" t="s">
        <v>4830</v>
      </c>
      <c r="G976" s="23"/>
      <c r="H976" s="25"/>
      <c r="I976" s="24" t="s">
        <v>36</v>
      </c>
      <c r="J976" s="24" t="s">
        <v>619</v>
      </c>
      <c r="K976" s="23" t="s">
        <v>4831</v>
      </c>
      <c r="L976" s="25"/>
      <c r="M976" s="57" t="s">
        <v>40</v>
      </c>
      <c r="N976" s="35" t="s">
        <v>4832</v>
      </c>
      <c r="O976" s="35" t="s">
        <v>4832</v>
      </c>
      <c r="P976" s="18"/>
      <c r="Q976" s="22"/>
      <c r="R976" s="18"/>
      <c r="S976" s="18"/>
      <c r="T976" s="18"/>
      <c r="U976" s="18"/>
      <c r="V976" s="18"/>
      <c r="W976" s="18"/>
      <c r="X976" s="22"/>
      <c r="Y976" s="20" t="s">
        <v>4736</v>
      </c>
      <c r="Z976" s="28" t="s">
        <v>4833</v>
      </c>
      <c r="AA976" s="22" t="str">
        <f t="shared" si="1"/>
        <v>M3-EyP-2a-I-2</v>
      </c>
      <c r="AB976" s="20" t="s">
        <v>45</v>
      </c>
      <c r="AC976" s="24"/>
      <c r="AD976" s="9" t="s">
        <v>46</v>
      </c>
      <c r="AE976" s="9"/>
    </row>
    <row r="977" ht="112.5" customHeight="1">
      <c r="A977" s="9" t="s">
        <v>4823</v>
      </c>
      <c r="B977" s="78" t="s">
        <v>4824</v>
      </c>
      <c r="C977" s="42" t="s">
        <v>33</v>
      </c>
      <c r="D977" s="10" t="s">
        <v>34</v>
      </c>
      <c r="E977" s="11"/>
      <c r="F977" s="23" t="s">
        <v>4834</v>
      </c>
      <c r="G977" s="25"/>
      <c r="H977" s="25"/>
      <c r="I977" s="24" t="s">
        <v>36</v>
      </c>
      <c r="J977" s="24" t="s">
        <v>619</v>
      </c>
      <c r="K977" s="25" t="s">
        <v>4835</v>
      </c>
      <c r="L977" s="25"/>
      <c r="M977" s="57" t="s">
        <v>40</v>
      </c>
      <c r="N977" s="35" t="s">
        <v>4836</v>
      </c>
      <c r="O977" s="35" t="s">
        <v>4836</v>
      </c>
      <c r="P977" s="18"/>
      <c r="Q977" s="22"/>
      <c r="R977" s="18"/>
      <c r="S977" s="18"/>
      <c r="T977" s="18"/>
      <c r="U977" s="18"/>
      <c r="V977" s="18"/>
      <c r="W977" s="18"/>
      <c r="X977" s="22"/>
      <c r="Y977" s="20" t="s">
        <v>4736</v>
      </c>
      <c r="Z977" s="28" t="s">
        <v>4837</v>
      </c>
      <c r="AA977" s="22" t="str">
        <f t="shared" si="1"/>
        <v>M3-EyP-2a-I-3</v>
      </c>
      <c r="AB977" s="20" t="s">
        <v>45</v>
      </c>
      <c r="AC977" s="24"/>
      <c r="AD977" s="9" t="s">
        <v>46</v>
      </c>
      <c r="AE977" s="9"/>
    </row>
    <row r="978" ht="112.5" customHeight="1">
      <c r="A978" s="9" t="s">
        <v>4823</v>
      </c>
      <c r="B978" s="78" t="s">
        <v>4824</v>
      </c>
      <c r="C978" s="42" t="s">
        <v>48</v>
      </c>
      <c r="D978" s="10" t="s">
        <v>34</v>
      </c>
      <c r="E978" s="11"/>
      <c r="F978" s="23" t="s">
        <v>4838</v>
      </c>
      <c r="G978" s="23"/>
      <c r="H978" s="25" t="s">
        <v>4839</v>
      </c>
      <c r="I978" s="24" t="s">
        <v>36</v>
      </c>
      <c r="J978" s="24" t="s">
        <v>154</v>
      </c>
      <c r="K978" s="25" t="s">
        <v>4840</v>
      </c>
      <c r="L978" s="23" t="s">
        <v>4841</v>
      </c>
      <c r="M978" s="57" t="s">
        <v>40</v>
      </c>
      <c r="N978" s="23" t="s">
        <v>4842</v>
      </c>
      <c r="O978" s="23" t="s">
        <v>4843</v>
      </c>
      <c r="P978" s="18"/>
      <c r="Q978" s="22"/>
      <c r="R978" s="18"/>
      <c r="S978" s="18"/>
      <c r="T978" s="18"/>
      <c r="U978" s="18"/>
      <c r="V978" s="18"/>
      <c r="W978" s="18"/>
      <c r="X978" s="22"/>
      <c r="Y978" s="20" t="s">
        <v>4736</v>
      </c>
      <c r="Z978" s="21" t="s">
        <v>4844</v>
      </c>
      <c r="AA978" s="22" t="str">
        <f t="shared" si="1"/>
        <v>M3-EyP-2a-E-1</v>
      </c>
      <c r="AB978" s="20" t="s">
        <v>45</v>
      </c>
      <c r="AC978" s="24"/>
      <c r="AD978" s="9" t="s">
        <v>46</v>
      </c>
      <c r="AE978" s="9"/>
    </row>
    <row r="979" ht="112.5" customHeight="1">
      <c r="A979" s="9" t="s">
        <v>4823</v>
      </c>
      <c r="B979" s="78" t="s">
        <v>4824</v>
      </c>
      <c r="C979" s="9" t="s">
        <v>48</v>
      </c>
      <c r="D979" s="10" t="s">
        <v>34</v>
      </c>
      <c r="E979" s="11"/>
      <c r="F979" s="23" t="s">
        <v>4845</v>
      </c>
      <c r="G979" s="23"/>
      <c r="H979" s="25"/>
      <c r="I979" s="24" t="s">
        <v>36</v>
      </c>
      <c r="J979" s="24" t="s">
        <v>154</v>
      </c>
      <c r="K979" s="25" t="s">
        <v>4846</v>
      </c>
      <c r="L979" s="23" t="s">
        <v>4847</v>
      </c>
      <c r="M979" s="57" t="s">
        <v>40</v>
      </c>
      <c r="N979" s="35" t="s">
        <v>4848</v>
      </c>
      <c r="O979" s="35" t="s">
        <v>4849</v>
      </c>
      <c r="P979" s="18"/>
      <c r="Q979" s="22"/>
      <c r="R979" s="18"/>
      <c r="S979" s="18"/>
      <c r="T979" s="18"/>
      <c r="U979" s="18"/>
      <c r="V979" s="18"/>
      <c r="W979" s="18"/>
      <c r="X979" s="22"/>
      <c r="Y979" s="20" t="s">
        <v>4736</v>
      </c>
      <c r="Z979" s="21" t="s">
        <v>4850</v>
      </c>
      <c r="AA979" s="22" t="str">
        <f t="shared" si="1"/>
        <v>M3-EyP-2a-E-2</v>
      </c>
      <c r="AB979" s="20" t="s">
        <v>45</v>
      </c>
      <c r="AC979" s="24"/>
      <c r="AD979" s="9" t="s">
        <v>46</v>
      </c>
      <c r="AE979" s="9"/>
    </row>
    <row r="980" ht="112.5" customHeight="1">
      <c r="A980" s="9" t="s">
        <v>4823</v>
      </c>
      <c r="B980" s="78" t="s">
        <v>4824</v>
      </c>
      <c r="C980" s="9" t="s">
        <v>48</v>
      </c>
      <c r="D980" s="10" t="s">
        <v>34</v>
      </c>
      <c r="E980" s="11"/>
      <c r="F980" s="23" t="s">
        <v>4851</v>
      </c>
      <c r="G980" s="23"/>
      <c r="H980" s="25"/>
      <c r="I980" s="24" t="s">
        <v>36</v>
      </c>
      <c r="J980" s="24" t="s">
        <v>154</v>
      </c>
      <c r="K980" s="25" t="s">
        <v>4852</v>
      </c>
      <c r="L980" s="25" t="s">
        <v>4853</v>
      </c>
      <c r="M980" s="57" t="s">
        <v>40</v>
      </c>
      <c r="N980" s="35" t="s">
        <v>4854</v>
      </c>
      <c r="O980" s="35" t="s">
        <v>4855</v>
      </c>
      <c r="P980" s="18"/>
      <c r="Q980" s="22"/>
      <c r="R980" s="18"/>
      <c r="S980" s="18"/>
      <c r="T980" s="18"/>
      <c r="U980" s="18"/>
      <c r="V980" s="18"/>
      <c r="W980" s="18"/>
      <c r="X980" s="22"/>
      <c r="Y980" s="20" t="s">
        <v>4736</v>
      </c>
      <c r="Z980" s="21" t="s">
        <v>4856</v>
      </c>
      <c r="AA980" s="22" t="str">
        <f t="shared" si="1"/>
        <v>M3-EyP-2a-E-3</v>
      </c>
      <c r="AB980" s="20" t="s">
        <v>45</v>
      </c>
      <c r="AC980" s="24"/>
      <c r="AD980" s="9" t="s">
        <v>46</v>
      </c>
      <c r="AE980" s="9"/>
    </row>
    <row r="981" ht="112.5" customHeight="1">
      <c r="A981" s="9" t="s">
        <v>4857</v>
      </c>
      <c r="B981" s="78" t="s">
        <v>4858</v>
      </c>
      <c r="C981" s="42" t="s">
        <v>33</v>
      </c>
      <c r="D981" s="10"/>
      <c r="E981" s="11"/>
      <c r="F981" s="23"/>
      <c r="G981" s="23"/>
      <c r="H981" s="25"/>
      <c r="I981" s="24"/>
      <c r="J981" s="24"/>
      <c r="K981" s="25"/>
      <c r="L981" s="25"/>
      <c r="M981" s="100" t="s">
        <v>40</v>
      </c>
      <c r="N981" s="35"/>
      <c r="O981" s="35"/>
      <c r="P981" s="18"/>
      <c r="Q981" s="22"/>
      <c r="R981" s="18"/>
      <c r="S981" s="18"/>
      <c r="T981" s="18"/>
      <c r="U981" s="18"/>
      <c r="V981" s="18"/>
      <c r="W981" s="18"/>
      <c r="X981" s="22"/>
      <c r="Y981" s="20" t="s">
        <v>4736</v>
      </c>
      <c r="Z981" s="49" t="s">
        <v>4859</v>
      </c>
      <c r="AA981" s="22" t="str">
        <f t="shared" si="1"/>
        <v>M3-EyP-2b-I-1</v>
      </c>
      <c r="AB981" s="20"/>
      <c r="AC981" s="24"/>
      <c r="AD981" s="9" t="s">
        <v>46</v>
      </c>
      <c r="AE981" s="9"/>
    </row>
    <row r="982" ht="112.5" customHeight="1">
      <c r="A982" s="9" t="s">
        <v>4857</v>
      </c>
      <c r="B982" s="78" t="s">
        <v>4858</v>
      </c>
      <c r="C982" s="42" t="s">
        <v>33</v>
      </c>
      <c r="D982" s="10"/>
      <c r="E982" s="11"/>
      <c r="F982" s="23"/>
      <c r="G982" s="23"/>
      <c r="H982" s="25"/>
      <c r="I982" s="24"/>
      <c r="J982" s="24"/>
      <c r="K982" s="25"/>
      <c r="L982" s="25"/>
      <c r="M982" s="100" t="s">
        <v>40</v>
      </c>
      <c r="N982" s="35"/>
      <c r="O982" s="35"/>
      <c r="P982" s="18"/>
      <c r="Q982" s="22"/>
      <c r="R982" s="18"/>
      <c r="S982" s="18"/>
      <c r="T982" s="18"/>
      <c r="U982" s="18"/>
      <c r="V982" s="18"/>
      <c r="W982" s="18"/>
      <c r="X982" s="22"/>
      <c r="Y982" s="20" t="s">
        <v>4736</v>
      </c>
      <c r="Z982" s="49" t="s">
        <v>4860</v>
      </c>
      <c r="AA982" s="22" t="str">
        <f t="shared" si="1"/>
        <v>M3-EyP-2b-I-2</v>
      </c>
      <c r="AB982" s="20"/>
      <c r="AC982" s="24"/>
      <c r="AD982" s="9" t="s">
        <v>46</v>
      </c>
      <c r="AE982" s="9"/>
    </row>
    <row r="983" ht="112.5" customHeight="1">
      <c r="A983" s="9" t="s">
        <v>4857</v>
      </c>
      <c r="B983" s="78" t="s">
        <v>4858</v>
      </c>
      <c r="C983" s="42" t="s">
        <v>33</v>
      </c>
      <c r="D983" s="10"/>
      <c r="E983" s="11"/>
      <c r="F983" s="23"/>
      <c r="G983" s="23"/>
      <c r="H983" s="25"/>
      <c r="I983" s="24"/>
      <c r="J983" s="24"/>
      <c r="K983" s="25"/>
      <c r="L983" s="25"/>
      <c r="M983" s="100" t="s">
        <v>40</v>
      </c>
      <c r="N983" s="35"/>
      <c r="O983" s="35"/>
      <c r="P983" s="18"/>
      <c r="Q983" s="22"/>
      <c r="R983" s="18"/>
      <c r="S983" s="18"/>
      <c r="T983" s="18"/>
      <c r="U983" s="18"/>
      <c r="V983" s="18"/>
      <c r="W983" s="18"/>
      <c r="X983" s="22"/>
      <c r="Y983" s="20" t="s">
        <v>4736</v>
      </c>
      <c r="Z983" s="49" t="s">
        <v>4861</v>
      </c>
      <c r="AA983" s="22" t="str">
        <f t="shared" si="1"/>
        <v>M3-EyP-2b-I-3</v>
      </c>
      <c r="AB983" s="20"/>
      <c r="AC983" s="24"/>
      <c r="AD983" s="9" t="s">
        <v>46</v>
      </c>
      <c r="AE983" s="9"/>
    </row>
    <row r="984" ht="112.5" customHeight="1">
      <c r="A984" s="9" t="s">
        <v>4862</v>
      </c>
      <c r="B984" s="78" t="s">
        <v>4863</v>
      </c>
      <c r="C984" s="42" t="s">
        <v>33</v>
      </c>
      <c r="D984" s="10" t="s">
        <v>34</v>
      </c>
      <c r="E984" s="11"/>
      <c r="F984" s="35" t="s">
        <v>4864</v>
      </c>
      <c r="G984" s="35"/>
      <c r="H984" s="34" t="s">
        <v>4865</v>
      </c>
      <c r="I984" s="26" t="s">
        <v>535</v>
      </c>
      <c r="J984" s="26" t="s">
        <v>619</v>
      </c>
      <c r="K984" s="34" t="s">
        <v>4866</v>
      </c>
      <c r="L984" s="34"/>
      <c r="M984" s="57" t="s">
        <v>40</v>
      </c>
      <c r="N984" s="58" t="s">
        <v>4867</v>
      </c>
      <c r="O984" s="58" t="s">
        <v>4867</v>
      </c>
      <c r="P984" s="18"/>
      <c r="Q984" s="22"/>
      <c r="R984" s="18"/>
      <c r="S984" s="18"/>
      <c r="T984" s="18"/>
      <c r="U984" s="18"/>
      <c r="V984" s="18"/>
      <c r="W984" s="18"/>
      <c r="X984" s="22"/>
      <c r="Y984" s="20" t="s">
        <v>4736</v>
      </c>
      <c r="Z984" s="21" t="s">
        <v>4868</v>
      </c>
      <c r="AA984" s="22" t="str">
        <f t="shared" si="1"/>
        <v>M3-EyP-3a-I-1</v>
      </c>
      <c r="AB984" s="20" t="s">
        <v>45</v>
      </c>
      <c r="AC984" s="24"/>
      <c r="AD984" s="9" t="s">
        <v>46</v>
      </c>
      <c r="AE984" s="9" t="s">
        <v>47</v>
      </c>
    </row>
    <row r="985" ht="112.5" customHeight="1">
      <c r="A985" s="9" t="s">
        <v>4862</v>
      </c>
      <c r="B985" s="78" t="s">
        <v>4863</v>
      </c>
      <c r="C985" s="42" t="s">
        <v>33</v>
      </c>
      <c r="D985" s="10" t="s">
        <v>34</v>
      </c>
      <c r="E985" s="11"/>
      <c r="F985" s="35" t="s">
        <v>4869</v>
      </c>
      <c r="G985" s="35"/>
      <c r="H985" s="34"/>
      <c r="I985" s="26" t="s">
        <v>535</v>
      </c>
      <c r="J985" s="26" t="s">
        <v>619</v>
      </c>
      <c r="K985" s="34" t="s">
        <v>4870</v>
      </c>
      <c r="L985" s="34" t="s">
        <v>111</v>
      </c>
      <c r="M985" s="57" t="s">
        <v>40</v>
      </c>
      <c r="N985" s="58" t="s">
        <v>4871</v>
      </c>
      <c r="O985" s="35" t="s">
        <v>4872</v>
      </c>
      <c r="P985" s="18"/>
      <c r="Q985" s="22"/>
      <c r="R985" s="18"/>
      <c r="S985" s="18"/>
      <c r="T985" s="18"/>
      <c r="U985" s="18"/>
      <c r="V985" s="18"/>
      <c r="W985" s="18"/>
      <c r="X985" s="22"/>
      <c r="Y985" s="20" t="s">
        <v>4736</v>
      </c>
      <c r="Z985" s="64" t="s">
        <v>4873</v>
      </c>
      <c r="AA985" s="22" t="str">
        <f t="shared" si="1"/>
        <v>M3-EyP-3a-I-2</v>
      </c>
      <c r="AB985" s="20" t="s">
        <v>45</v>
      </c>
      <c r="AC985" s="24"/>
      <c r="AD985" s="9" t="s">
        <v>46</v>
      </c>
      <c r="AE985" s="9" t="s">
        <v>47</v>
      </c>
    </row>
    <row r="986" ht="112.5" customHeight="1">
      <c r="A986" s="9" t="s">
        <v>4862</v>
      </c>
      <c r="B986" s="78" t="s">
        <v>4863</v>
      </c>
      <c r="C986" s="42" t="s">
        <v>33</v>
      </c>
      <c r="D986" s="10" t="s">
        <v>34</v>
      </c>
      <c r="E986" s="11"/>
      <c r="F986" s="35" t="s">
        <v>4874</v>
      </c>
      <c r="G986" s="35"/>
      <c r="H986" s="34"/>
      <c r="I986" s="26" t="s">
        <v>535</v>
      </c>
      <c r="J986" s="26" t="s">
        <v>619</v>
      </c>
      <c r="K986" s="35" t="s">
        <v>4875</v>
      </c>
      <c r="L986" s="34" t="s">
        <v>111</v>
      </c>
      <c r="M986" s="57" t="s">
        <v>40</v>
      </c>
      <c r="N986" s="58" t="s">
        <v>4876</v>
      </c>
      <c r="O986" s="35" t="s">
        <v>4877</v>
      </c>
      <c r="P986" s="18"/>
      <c r="Q986" s="22"/>
      <c r="R986" s="18"/>
      <c r="S986" s="18"/>
      <c r="T986" s="18"/>
      <c r="U986" s="18"/>
      <c r="V986" s="18"/>
      <c r="W986" s="18"/>
      <c r="X986" s="22"/>
      <c r="Y986" s="20" t="s">
        <v>4736</v>
      </c>
      <c r="Z986" s="21" t="s">
        <v>4878</v>
      </c>
      <c r="AA986" s="22" t="str">
        <f t="shared" si="1"/>
        <v>M3-EyP-3a-I-3</v>
      </c>
      <c r="AB986" s="20" t="s">
        <v>45</v>
      </c>
      <c r="AC986" s="24"/>
      <c r="AD986" s="9" t="s">
        <v>46</v>
      </c>
      <c r="AE986" s="9" t="s">
        <v>47</v>
      </c>
    </row>
    <row r="987" ht="112.5" customHeight="1">
      <c r="A987" s="9" t="s">
        <v>4862</v>
      </c>
      <c r="B987" s="78" t="s">
        <v>4863</v>
      </c>
      <c r="C987" s="42" t="s">
        <v>48</v>
      </c>
      <c r="D987" s="10" t="s">
        <v>34</v>
      </c>
      <c r="E987" s="11"/>
      <c r="F987" s="23" t="s">
        <v>4879</v>
      </c>
      <c r="G987" s="23"/>
      <c r="H987" s="25"/>
      <c r="I987" s="24" t="s">
        <v>535</v>
      </c>
      <c r="J987" s="24" t="s">
        <v>154</v>
      </c>
      <c r="K987" s="23" t="s">
        <v>4880</v>
      </c>
      <c r="L987" s="25" t="s">
        <v>4881</v>
      </c>
      <c r="M987" s="57" t="s">
        <v>40</v>
      </c>
      <c r="N987" s="23" t="s">
        <v>4882</v>
      </c>
      <c r="O987" s="23" t="s">
        <v>4883</v>
      </c>
      <c r="P987" s="18"/>
      <c r="Q987" s="22"/>
      <c r="R987" s="18"/>
      <c r="S987" s="18"/>
      <c r="T987" s="18"/>
      <c r="U987" s="18"/>
      <c r="V987" s="18"/>
      <c r="W987" s="18"/>
      <c r="X987" s="22"/>
      <c r="Y987" s="20" t="s">
        <v>4736</v>
      </c>
      <c r="Z987" s="21" t="s">
        <v>4884</v>
      </c>
      <c r="AA987" s="22" t="str">
        <f t="shared" si="1"/>
        <v>M3-EyP-3a-E-1</v>
      </c>
      <c r="AB987" s="20" t="s">
        <v>45</v>
      </c>
      <c r="AC987" s="24"/>
      <c r="AD987" s="9" t="s">
        <v>46</v>
      </c>
      <c r="AE987" s="9" t="s">
        <v>47</v>
      </c>
    </row>
    <row r="988" ht="112.5" customHeight="1">
      <c r="A988" s="9" t="s">
        <v>4862</v>
      </c>
      <c r="B988" s="78" t="s">
        <v>4863</v>
      </c>
      <c r="C988" s="9" t="s">
        <v>48</v>
      </c>
      <c r="D988" s="10" t="s">
        <v>34</v>
      </c>
      <c r="E988" s="11"/>
      <c r="F988" s="23" t="s">
        <v>4885</v>
      </c>
      <c r="G988" s="23"/>
      <c r="H988" s="25"/>
      <c r="I988" s="24" t="s">
        <v>535</v>
      </c>
      <c r="J988" s="24" t="s">
        <v>154</v>
      </c>
      <c r="K988" s="34" t="s">
        <v>4886</v>
      </c>
      <c r="L988" s="25" t="s">
        <v>4887</v>
      </c>
      <c r="M988" s="57" t="s">
        <v>40</v>
      </c>
      <c r="N988" s="58" t="s">
        <v>4888</v>
      </c>
      <c r="O988" s="35" t="s">
        <v>4889</v>
      </c>
      <c r="P988" s="18"/>
      <c r="Q988" s="22"/>
      <c r="R988" s="18"/>
      <c r="S988" s="18"/>
      <c r="T988" s="18"/>
      <c r="U988" s="18"/>
      <c r="V988" s="18"/>
      <c r="W988" s="18"/>
      <c r="X988" s="22"/>
      <c r="Y988" s="20" t="s">
        <v>4736</v>
      </c>
      <c r="Z988" s="21" t="s">
        <v>4890</v>
      </c>
      <c r="AA988" s="22" t="str">
        <f t="shared" si="1"/>
        <v>M3-EyP-3a-E-2</v>
      </c>
      <c r="AB988" s="20" t="s">
        <v>45</v>
      </c>
      <c r="AC988" s="24"/>
      <c r="AD988" s="9" t="s">
        <v>46</v>
      </c>
      <c r="AE988" s="9" t="s">
        <v>47</v>
      </c>
    </row>
    <row r="989" ht="112.5" customHeight="1">
      <c r="A989" s="9" t="s">
        <v>4862</v>
      </c>
      <c r="B989" s="78" t="s">
        <v>4863</v>
      </c>
      <c r="C989" s="9" t="s">
        <v>48</v>
      </c>
      <c r="D989" s="10" t="s">
        <v>34</v>
      </c>
      <c r="E989" s="11"/>
      <c r="F989" s="23" t="s">
        <v>4891</v>
      </c>
      <c r="G989" s="23"/>
      <c r="H989" s="25"/>
      <c r="I989" s="24" t="s">
        <v>535</v>
      </c>
      <c r="J989" s="24" t="s">
        <v>154</v>
      </c>
      <c r="K989" s="35" t="s">
        <v>4892</v>
      </c>
      <c r="L989" s="25" t="s">
        <v>4893</v>
      </c>
      <c r="M989" s="57" t="s">
        <v>40</v>
      </c>
      <c r="N989" s="58" t="s">
        <v>4894</v>
      </c>
      <c r="O989" s="35" t="s">
        <v>4895</v>
      </c>
      <c r="P989" s="18"/>
      <c r="Q989" s="22"/>
      <c r="R989" s="18"/>
      <c r="S989" s="18"/>
      <c r="T989" s="18"/>
      <c r="U989" s="18"/>
      <c r="V989" s="18"/>
      <c r="W989" s="18"/>
      <c r="X989" s="22"/>
      <c r="Y989" s="20" t="s">
        <v>4736</v>
      </c>
      <c r="Z989" s="64" t="s">
        <v>4896</v>
      </c>
      <c r="AA989" s="22" t="str">
        <f t="shared" si="1"/>
        <v>M3-EyP-3a-E-3</v>
      </c>
      <c r="AB989" s="20" t="s">
        <v>45</v>
      </c>
      <c r="AC989" s="24"/>
      <c r="AD989" s="9" t="s">
        <v>46</v>
      </c>
      <c r="AE989" s="9" t="s">
        <v>47</v>
      </c>
    </row>
    <row r="990" ht="112.5" customHeight="1">
      <c r="A990" s="9" t="s">
        <v>4897</v>
      </c>
      <c r="B990" s="78" t="s">
        <v>4898</v>
      </c>
      <c r="C990" s="42" t="s">
        <v>33</v>
      </c>
      <c r="D990" s="10" t="s">
        <v>34</v>
      </c>
      <c r="E990" s="11"/>
      <c r="F990" s="23" t="s">
        <v>4899</v>
      </c>
      <c r="G990" s="23"/>
      <c r="H990" s="25"/>
      <c r="I990" s="24" t="s">
        <v>535</v>
      </c>
      <c r="J990" s="9" t="s">
        <v>4900</v>
      </c>
      <c r="K990" s="35"/>
      <c r="L990" s="25"/>
      <c r="M990" s="57" t="s">
        <v>40</v>
      </c>
      <c r="N990" s="35" t="s">
        <v>4901</v>
      </c>
      <c r="O990" s="35" t="s">
        <v>4902</v>
      </c>
      <c r="P990" s="18"/>
      <c r="Q990" s="22"/>
      <c r="R990" s="18"/>
      <c r="S990" s="18"/>
      <c r="T990" s="18"/>
      <c r="U990" s="18"/>
      <c r="V990" s="18"/>
      <c r="W990" s="18"/>
      <c r="X990" s="22"/>
      <c r="Y990" s="20" t="s">
        <v>4736</v>
      </c>
      <c r="Z990" s="21" t="s">
        <v>4903</v>
      </c>
      <c r="AA990" s="22" t="str">
        <f t="shared" si="1"/>
        <v>M3-EyP-3b-I-1</v>
      </c>
      <c r="AB990" s="20"/>
      <c r="AC990" s="24"/>
      <c r="AD990" s="9" t="s">
        <v>46</v>
      </c>
      <c r="AE990" s="9" t="s">
        <v>47</v>
      </c>
    </row>
    <row r="991" ht="112.5" customHeight="1">
      <c r="A991" s="9" t="s">
        <v>4897</v>
      </c>
      <c r="B991" s="78" t="s">
        <v>4898</v>
      </c>
      <c r="C991" s="42" t="s">
        <v>33</v>
      </c>
      <c r="D991" s="10" t="s">
        <v>34</v>
      </c>
      <c r="E991" s="11"/>
      <c r="F991" s="23" t="s">
        <v>4904</v>
      </c>
      <c r="G991" s="23"/>
      <c r="H991" s="25"/>
      <c r="I991" s="24" t="s">
        <v>535</v>
      </c>
      <c r="J991" s="9" t="s">
        <v>4900</v>
      </c>
      <c r="K991" s="35"/>
      <c r="L991" s="25"/>
      <c r="M991" s="57" t="s">
        <v>40</v>
      </c>
      <c r="N991" s="35" t="s">
        <v>4905</v>
      </c>
      <c r="O991" s="35" t="s">
        <v>4902</v>
      </c>
      <c r="P991" s="18"/>
      <c r="Q991" s="22"/>
      <c r="R991" s="18"/>
      <c r="S991" s="18"/>
      <c r="T991" s="18"/>
      <c r="U991" s="18"/>
      <c r="V991" s="18"/>
      <c r="W991" s="18"/>
      <c r="X991" s="22"/>
      <c r="Y991" s="20" t="s">
        <v>4736</v>
      </c>
      <c r="Z991" s="21" t="s">
        <v>4906</v>
      </c>
      <c r="AA991" s="22" t="str">
        <f t="shared" si="1"/>
        <v>M3-EyP-3b-I-2</v>
      </c>
      <c r="AB991" s="20"/>
      <c r="AC991" s="24"/>
      <c r="AD991" s="9" t="s">
        <v>46</v>
      </c>
      <c r="AE991" s="9" t="s">
        <v>47</v>
      </c>
    </row>
    <row r="992" ht="112.5" customHeight="1">
      <c r="A992" s="9" t="s">
        <v>4897</v>
      </c>
      <c r="B992" s="78" t="s">
        <v>4898</v>
      </c>
      <c r="C992" s="42" t="s">
        <v>33</v>
      </c>
      <c r="D992" s="10" t="s">
        <v>34</v>
      </c>
      <c r="E992" s="11"/>
      <c r="F992" s="23" t="s">
        <v>4907</v>
      </c>
      <c r="G992" s="23"/>
      <c r="H992" s="25"/>
      <c r="I992" s="24" t="s">
        <v>535</v>
      </c>
      <c r="J992" s="9" t="s">
        <v>4900</v>
      </c>
      <c r="K992" s="35"/>
      <c r="L992" s="25"/>
      <c r="M992" s="57" t="s">
        <v>40</v>
      </c>
      <c r="N992" s="35" t="s">
        <v>4908</v>
      </c>
      <c r="O992" s="35" t="s">
        <v>4902</v>
      </c>
      <c r="P992" s="18"/>
      <c r="Q992" s="22"/>
      <c r="R992" s="18"/>
      <c r="S992" s="18"/>
      <c r="T992" s="18"/>
      <c r="U992" s="18"/>
      <c r="V992" s="18"/>
      <c r="W992" s="18"/>
      <c r="X992" s="22"/>
      <c r="Y992" s="20" t="s">
        <v>4736</v>
      </c>
      <c r="Z992" s="21" t="s">
        <v>4909</v>
      </c>
      <c r="AA992" s="22" t="str">
        <f t="shared" si="1"/>
        <v>M3-EyP-3b-I-3</v>
      </c>
      <c r="AB992" s="20"/>
      <c r="AC992" s="24"/>
      <c r="AD992" s="9" t="s">
        <v>46</v>
      </c>
      <c r="AE992" s="9" t="s">
        <v>47</v>
      </c>
    </row>
    <row r="993" ht="112.5" customHeight="1">
      <c r="A993" s="9" t="s">
        <v>4910</v>
      </c>
      <c r="B993" s="78" t="s">
        <v>4911</v>
      </c>
      <c r="C993" s="42" t="s">
        <v>33</v>
      </c>
      <c r="D993" s="10" t="s">
        <v>34</v>
      </c>
      <c r="E993" s="11"/>
      <c r="F993" s="23" t="s">
        <v>4912</v>
      </c>
      <c r="G993" s="23"/>
      <c r="H993" s="25"/>
      <c r="I993" s="25"/>
      <c r="J993" s="9" t="s">
        <v>307</v>
      </c>
      <c r="K993" s="25"/>
      <c r="L993" s="25"/>
      <c r="M993" s="26" t="s">
        <v>40</v>
      </c>
      <c r="N993" s="34" t="s">
        <v>4913</v>
      </c>
      <c r="O993" s="34" t="s">
        <v>4914</v>
      </c>
      <c r="P993" s="18"/>
      <c r="Q993" s="22"/>
      <c r="R993" s="18"/>
      <c r="S993" s="18"/>
      <c r="T993" s="18"/>
      <c r="U993" s="18"/>
      <c r="V993" s="18"/>
      <c r="W993" s="18"/>
      <c r="X993" s="22"/>
      <c r="Y993" s="20" t="s">
        <v>4736</v>
      </c>
      <c r="Z993" s="21" t="s">
        <v>4915</v>
      </c>
      <c r="AA993" s="22" t="str">
        <f t="shared" si="1"/>
        <v>M3-EyP-4a-I-1</v>
      </c>
      <c r="AB993" s="20" t="s">
        <v>45</v>
      </c>
      <c r="AC993" s="24"/>
      <c r="AD993" s="9" t="s">
        <v>46</v>
      </c>
      <c r="AE993" s="9"/>
    </row>
    <row r="994" ht="112.5" customHeight="1">
      <c r="A994" s="9" t="s">
        <v>4916</v>
      </c>
      <c r="B994" s="78" t="s">
        <v>4917</v>
      </c>
      <c r="C994" s="42" t="s">
        <v>33</v>
      </c>
      <c r="D994" s="9" t="s">
        <v>34</v>
      </c>
      <c r="E994" s="11"/>
      <c r="F994" s="12" t="s">
        <v>4918</v>
      </c>
      <c r="G994" s="12"/>
      <c r="H994" s="8"/>
      <c r="I994" s="11" t="s">
        <v>36</v>
      </c>
      <c r="J994" s="11" t="s">
        <v>37</v>
      </c>
      <c r="K994" s="13" t="s">
        <v>4919</v>
      </c>
      <c r="L994" s="12" t="s">
        <v>111</v>
      </c>
      <c r="M994" s="11" t="s">
        <v>40</v>
      </c>
      <c r="N994" s="8" t="s">
        <v>4920</v>
      </c>
      <c r="O994" s="8" t="s">
        <v>4921</v>
      </c>
      <c r="P994" s="18"/>
      <c r="Q994" s="22"/>
      <c r="R994" s="18"/>
      <c r="S994" s="18"/>
      <c r="T994" s="18"/>
      <c r="U994" s="18"/>
      <c r="V994" s="18"/>
      <c r="W994" s="18"/>
      <c r="X994" s="22"/>
      <c r="Y994" s="20" t="s">
        <v>4736</v>
      </c>
      <c r="Z994" s="28" t="s">
        <v>4922</v>
      </c>
      <c r="AA994" s="22" t="str">
        <f t="shared" si="1"/>
        <v>M3-EyP-4b-I-1</v>
      </c>
      <c r="AB994" s="20" t="s">
        <v>45</v>
      </c>
      <c r="AC994" s="24"/>
      <c r="AD994" s="9" t="s">
        <v>46</v>
      </c>
      <c r="AE994" s="9"/>
    </row>
    <row r="995" ht="112.5" customHeight="1">
      <c r="A995" s="9" t="s">
        <v>4916</v>
      </c>
      <c r="B995" s="78" t="s">
        <v>4917</v>
      </c>
      <c r="C995" s="42" t="s">
        <v>48</v>
      </c>
      <c r="D995" s="10" t="s">
        <v>34</v>
      </c>
      <c r="E995" s="11"/>
      <c r="F995" s="12" t="s">
        <v>4923</v>
      </c>
      <c r="G995" s="12"/>
      <c r="H995" s="8"/>
      <c r="I995" s="11" t="s">
        <v>535</v>
      </c>
      <c r="J995" s="11" t="s">
        <v>307</v>
      </c>
      <c r="K995" s="12" t="s">
        <v>4924</v>
      </c>
      <c r="L995" s="12" t="s">
        <v>111</v>
      </c>
      <c r="M995" s="22" t="s">
        <v>40</v>
      </c>
      <c r="N995" s="8" t="s">
        <v>4920</v>
      </c>
      <c r="O995" s="8" t="s">
        <v>4925</v>
      </c>
      <c r="P995" s="18"/>
      <c r="Q995" s="22"/>
      <c r="R995" s="18"/>
      <c r="S995" s="18"/>
      <c r="T995" s="18"/>
      <c r="U995" s="18"/>
      <c r="V995" s="18"/>
      <c r="W995" s="18"/>
      <c r="X995" s="22"/>
      <c r="Y995" s="20" t="s">
        <v>4736</v>
      </c>
      <c r="Z995" s="21" t="s">
        <v>4926</v>
      </c>
      <c r="AA995" s="22" t="str">
        <f t="shared" si="1"/>
        <v>M3-EyP-4b-E-1</v>
      </c>
      <c r="AB995" s="20" t="s">
        <v>45</v>
      </c>
      <c r="AC995" s="24"/>
      <c r="AD995" s="9" t="s">
        <v>46</v>
      </c>
      <c r="AE995" s="9"/>
    </row>
    <row r="996" ht="112.5" customHeight="1">
      <c r="A996" s="9" t="s">
        <v>4916</v>
      </c>
      <c r="B996" s="78" t="s">
        <v>4917</v>
      </c>
      <c r="C996" s="42" t="s">
        <v>48</v>
      </c>
      <c r="D996" s="10" t="s">
        <v>34</v>
      </c>
      <c r="E996" s="11"/>
      <c r="F996" s="13" t="s">
        <v>4927</v>
      </c>
      <c r="G996" s="13"/>
      <c r="H996" s="8"/>
      <c r="I996" s="11" t="s">
        <v>535</v>
      </c>
      <c r="J996" s="11" t="s">
        <v>307</v>
      </c>
      <c r="K996" s="12" t="s">
        <v>4928</v>
      </c>
      <c r="L996" s="12" t="s">
        <v>111</v>
      </c>
      <c r="M996" s="22" t="s">
        <v>40</v>
      </c>
      <c r="N996" s="8" t="s">
        <v>4920</v>
      </c>
      <c r="O996" s="8" t="s">
        <v>4929</v>
      </c>
      <c r="P996" s="18"/>
      <c r="Q996" s="22"/>
      <c r="R996" s="18"/>
      <c r="S996" s="18"/>
      <c r="T996" s="18"/>
      <c r="U996" s="18"/>
      <c r="V996" s="18"/>
      <c r="W996" s="18"/>
      <c r="X996" s="22"/>
      <c r="Y996" s="20" t="s">
        <v>4736</v>
      </c>
      <c r="Z996" s="21" t="s">
        <v>4930</v>
      </c>
      <c r="AA996" s="22" t="str">
        <f t="shared" si="1"/>
        <v>M3-EyP-4b-E-2</v>
      </c>
      <c r="AB996" s="20" t="s">
        <v>45</v>
      </c>
      <c r="AC996" s="24"/>
      <c r="AD996" s="9" t="s">
        <v>46</v>
      </c>
      <c r="AE996" s="9"/>
    </row>
    <row r="997" ht="112.5" customHeight="1">
      <c r="A997" s="9" t="s">
        <v>4916</v>
      </c>
      <c r="B997" s="78" t="s">
        <v>4917</v>
      </c>
      <c r="C997" s="42" t="s">
        <v>48</v>
      </c>
      <c r="D997" s="10" t="s">
        <v>34</v>
      </c>
      <c r="E997" s="11"/>
      <c r="F997" s="13" t="s">
        <v>4931</v>
      </c>
      <c r="G997" s="13"/>
      <c r="H997" s="8"/>
      <c r="I997" s="11" t="s">
        <v>535</v>
      </c>
      <c r="J997" s="11" t="s">
        <v>307</v>
      </c>
      <c r="K997" s="12" t="s">
        <v>4932</v>
      </c>
      <c r="L997" s="12" t="s">
        <v>111</v>
      </c>
      <c r="M997" s="22" t="s">
        <v>40</v>
      </c>
      <c r="N997" s="8" t="s">
        <v>4920</v>
      </c>
      <c r="O997" s="8" t="s">
        <v>4933</v>
      </c>
      <c r="P997" s="18"/>
      <c r="Q997" s="22"/>
      <c r="R997" s="18"/>
      <c r="S997" s="18"/>
      <c r="T997" s="18"/>
      <c r="U997" s="18"/>
      <c r="V997" s="18"/>
      <c r="W997" s="18"/>
      <c r="X997" s="22"/>
      <c r="Y997" s="20" t="s">
        <v>4736</v>
      </c>
      <c r="Z997" s="21" t="s">
        <v>4934</v>
      </c>
      <c r="AA997" s="22" t="str">
        <f t="shared" si="1"/>
        <v>M3-EyP-4b-E-3</v>
      </c>
      <c r="AB997" s="20" t="s">
        <v>45</v>
      </c>
      <c r="AC997" s="24"/>
      <c r="AD997" s="9" t="s">
        <v>46</v>
      </c>
      <c r="AE997" s="9"/>
    </row>
    <row r="998" ht="112.5" customHeight="1">
      <c r="A998" s="24" t="s">
        <v>4935</v>
      </c>
      <c r="B998" s="25" t="s">
        <v>4936</v>
      </c>
      <c r="C998" s="114" t="s">
        <v>33</v>
      </c>
      <c r="D998" s="10" t="s">
        <v>4937</v>
      </c>
      <c r="E998" s="11"/>
      <c r="F998" s="13"/>
      <c r="G998" s="13"/>
      <c r="H998" s="8"/>
      <c r="I998" s="11"/>
      <c r="J998" s="11"/>
      <c r="K998" s="12"/>
      <c r="L998" s="12"/>
      <c r="M998" s="22"/>
      <c r="N998" s="8"/>
      <c r="O998" s="8"/>
      <c r="P998" s="18"/>
      <c r="Q998" s="22"/>
      <c r="R998" s="18"/>
      <c r="S998" s="18"/>
      <c r="T998" s="18"/>
      <c r="U998" s="18"/>
      <c r="V998" s="18"/>
      <c r="W998" s="18"/>
      <c r="X998" s="22"/>
      <c r="Y998" s="20" t="s">
        <v>4736</v>
      </c>
      <c r="Z998" s="49" t="s">
        <v>4938</v>
      </c>
      <c r="AA998" s="22" t="str">
        <f t="shared" si="1"/>
        <v>M3-EyP-6a-I-1</v>
      </c>
      <c r="AB998" s="20"/>
      <c r="AC998" s="24"/>
      <c r="AD998" s="9"/>
      <c r="AE998" s="9" t="s">
        <v>47</v>
      </c>
    </row>
    <row r="999" ht="112.5" customHeight="1">
      <c r="A999" s="24" t="s">
        <v>4935</v>
      </c>
      <c r="B999" s="25" t="s">
        <v>4936</v>
      </c>
      <c r="C999" s="114" t="s">
        <v>33</v>
      </c>
      <c r="D999" s="10" t="s">
        <v>4937</v>
      </c>
      <c r="E999" s="11"/>
      <c r="F999" s="13"/>
      <c r="G999" s="13"/>
      <c r="H999" s="8"/>
      <c r="I999" s="11"/>
      <c r="J999" s="11"/>
      <c r="K999" s="12"/>
      <c r="L999" s="12"/>
      <c r="M999" s="22"/>
      <c r="N999" s="8"/>
      <c r="O999" s="8"/>
      <c r="P999" s="18"/>
      <c r="Q999" s="22"/>
      <c r="R999" s="18"/>
      <c r="S999" s="18"/>
      <c r="T999" s="18"/>
      <c r="U999" s="18"/>
      <c r="V999" s="18"/>
      <c r="W999" s="18"/>
      <c r="X999" s="22"/>
      <c r="Y999" s="20" t="s">
        <v>4736</v>
      </c>
      <c r="Z999" s="49" t="s">
        <v>4939</v>
      </c>
      <c r="AA999" s="22" t="str">
        <f t="shared" si="1"/>
        <v>M3-EyP-6a-I-2</v>
      </c>
      <c r="AB999" s="20"/>
      <c r="AC999" s="24"/>
      <c r="AD999" s="9"/>
      <c r="AE999" s="9" t="s">
        <v>47</v>
      </c>
    </row>
    <row r="1000" ht="112.5" customHeight="1">
      <c r="A1000" s="24" t="s">
        <v>4935</v>
      </c>
      <c r="B1000" s="25" t="s">
        <v>4936</v>
      </c>
      <c r="C1000" s="114" t="s">
        <v>33</v>
      </c>
      <c r="D1000" s="10" t="s">
        <v>4937</v>
      </c>
      <c r="E1000" s="11"/>
      <c r="F1000" s="13"/>
      <c r="G1000" s="13"/>
      <c r="H1000" s="8"/>
      <c r="I1000" s="11"/>
      <c r="J1000" s="11"/>
      <c r="K1000" s="12"/>
      <c r="L1000" s="12"/>
      <c r="M1000" s="22"/>
      <c r="N1000" s="8"/>
      <c r="O1000" s="8"/>
      <c r="P1000" s="18"/>
      <c r="Q1000" s="22"/>
      <c r="R1000" s="18"/>
      <c r="S1000" s="18"/>
      <c r="T1000" s="18"/>
      <c r="U1000" s="18"/>
      <c r="V1000" s="18"/>
      <c r="W1000" s="18"/>
      <c r="X1000" s="22"/>
      <c r="Y1000" s="20" t="s">
        <v>4736</v>
      </c>
      <c r="Z1000" s="49" t="s">
        <v>4940</v>
      </c>
      <c r="AA1000" s="22" t="str">
        <f t="shared" si="1"/>
        <v>M3-EyP-6a-I-3</v>
      </c>
      <c r="AB1000" s="20"/>
      <c r="AC1000" s="24"/>
      <c r="AD1000" s="9"/>
      <c r="AE1000" s="9" t="s">
        <v>47</v>
      </c>
    </row>
    <row r="1001" ht="112.5" customHeight="1">
      <c r="A1001" s="24" t="s">
        <v>4941</v>
      </c>
      <c r="B1001" s="25" t="s">
        <v>4942</v>
      </c>
      <c r="C1001" s="114" t="s">
        <v>33</v>
      </c>
      <c r="D1001" s="10" t="s">
        <v>34</v>
      </c>
      <c r="E1001" s="11"/>
      <c r="F1001" s="115" t="s">
        <v>4943</v>
      </c>
      <c r="G1001" s="13"/>
      <c r="H1001" s="8"/>
      <c r="I1001" s="9" t="s">
        <v>535</v>
      </c>
      <c r="J1001" s="24" t="s">
        <v>146</v>
      </c>
      <c r="K1001" s="23" t="s">
        <v>4944</v>
      </c>
      <c r="L1001" s="23" t="s">
        <v>4945</v>
      </c>
      <c r="M1001" s="42" t="s">
        <v>40</v>
      </c>
      <c r="N1001" s="23" t="s">
        <v>4946</v>
      </c>
      <c r="O1001" s="23" t="s">
        <v>4946</v>
      </c>
      <c r="P1001" s="18"/>
      <c r="Q1001" s="22"/>
      <c r="R1001" s="18"/>
      <c r="S1001" s="18"/>
      <c r="T1001" s="18"/>
      <c r="U1001" s="18"/>
      <c r="V1001" s="18"/>
      <c r="W1001" s="18"/>
      <c r="X1001" s="22"/>
      <c r="Y1001" s="20" t="s">
        <v>4736</v>
      </c>
      <c r="Z1001" s="23" t="s">
        <v>4947</v>
      </c>
      <c r="AA1001" s="22" t="str">
        <f t="shared" si="1"/>
        <v>M3-EyP-6b-I-1</v>
      </c>
      <c r="AB1001" s="20"/>
      <c r="AC1001" s="24"/>
      <c r="AD1001" s="9"/>
      <c r="AE1001" s="9" t="s">
        <v>47</v>
      </c>
    </row>
    <row r="1002" ht="112.5" customHeight="1">
      <c r="A1002" s="24" t="s">
        <v>4941</v>
      </c>
      <c r="B1002" s="25" t="s">
        <v>4942</v>
      </c>
      <c r="C1002" s="114" t="s">
        <v>33</v>
      </c>
      <c r="D1002" s="10" t="s">
        <v>34</v>
      </c>
      <c r="E1002" s="11"/>
      <c r="F1002" s="67" t="s">
        <v>4948</v>
      </c>
      <c r="G1002" s="13"/>
      <c r="H1002" s="8"/>
      <c r="I1002" s="9" t="s">
        <v>535</v>
      </c>
      <c r="J1002" s="24" t="s">
        <v>146</v>
      </c>
      <c r="K1002" s="23" t="s">
        <v>4949</v>
      </c>
      <c r="L1002" s="23" t="s">
        <v>4950</v>
      </c>
      <c r="M1002" s="42" t="s">
        <v>40</v>
      </c>
      <c r="N1002" s="23" t="s">
        <v>4951</v>
      </c>
      <c r="O1002" s="23" t="s">
        <v>4951</v>
      </c>
      <c r="P1002" s="18"/>
      <c r="Q1002" s="22"/>
      <c r="R1002" s="18"/>
      <c r="S1002" s="18"/>
      <c r="T1002" s="18"/>
      <c r="U1002" s="18"/>
      <c r="V1002" s="18"/>
      <c r="W1002" s="18"/>
      <c r="X1002" s="22"/>
      <c r="Y1002" s="20" t="s">
        <v>4736</v>
      </c>
      <c r="Z1002" s="23" t="s">
        <v>4952</v>
      </c>
      <c r="AA1002" s="22" t="str">
        <f t="shared" si="1"/>
        <v>M3-EyP-6b-I-2</v>
      </c>
      <c r="AB1002" s="20"/>
      <c r="AC1002" s="24"/>
      <c r="AD1002" s="9"/>
      <c r="AE1002" s="9" t="s">
        <v>47</v>
      </c>
    </row>
    <row r="1003" ht="112.5" customHeight="1">
      <c r="A1003" s="24" t="s">
        <v>4941</v>
      </c>
      <c r="B1003" s="25" t="s">
        <v>4942</v>
      </c>
      <c r="C1003" s="114" t="s">
        <v>33</v>
      </c>
      <c r="D1003" s="10" t="s">
        <v>34</v>
      </c>
      <c r="E1003" s="11"/>
      <c r="F1003" s="67" t="s">
        <v>4953</v>
      </c>
      <c r="G1003" s="13"/>
      <c r="H1003" s="8"/>
      <c r="I1003" s="9" t="s">
        <v>535</v>
      </c>
      <c r="J1003" s="24" t="s">
        <v>146</v>
      </c>
      <c r="K1003" s="23" t="s">
        <v>4949</v>
      </c>
      <c r="L1003" s="23" t="s">
        <v>4954</v>
      </c>
      <c r="M1003" s="42" t="s">
        <v>40</v>
      </c>
      <c r="N1003" s="23" t="s">
        <v>4955</v>
      </c>
      <c r="O1003" s="23" t="s">
        <v>4955</v>
      </c>
      <c r="P1003" s="18"/>
      <c r="Q1003" s="22"/>
      <c r="R1003" s="18"/>
      <c r="S1003" s="18"/>
      <c r="T1003" s="18"/>
      <c r="U1003" s="18"/>
      <c r="V1003" s="18"/>
      <c r="W1003" s="18"/>
      <c r="X1003" s="22"/>
      <c r="Y1003" s="20" t="s">
        <v>4736</v>
      </c>
      <c r="Z1003" s="23" t="s">
        <v>4956</v>
      </c>
      <c r="AA1003" s="22" t="str">
        <f t="shared" si="1"/>
        <v>M3-EyP-6b-I-3</v>
      </c>
      <c r="AB1003" s="20"/>
      <c r="AC1003" s="24"/>
      <c r="AD1003" s="9"/>
      <c r="AE1003" s="9" t="s">
        <v>47</v>
      </c>
    </row>
    <row r="1004" ht="112.5" customHeight="1">
      <c r="A1004" s="24" t="s">
        <v>4941</v>
      </c>
      <c r="B1004" s="25" t="s">
        <v>4942</v>
      </c>
      <c r="C1004" s="116" t="s">
        <v>48</v>
      </c>
      <c r="D1004" s="10" t="s">
        <v>34</v>
      </c>
      <c r="E1004" s="11"/>
      <c r="F1004" s="115" t="s">
        <v>4957</v>
      </c>
      <c r="G1004" s="13" t="s">
        <v>4958</v>
      </c>
      <c r="H1004" s="8"/>
      <c r="I1004" s="9" t="s">
        <v>535</v>
      </c>
      <c r="J1004" s="24" t="s">
        <v>154</v>
      </c>
      <c r="K1004" s="23" t="s">
        <v>4959</v>
      </c>
      <c r="L1004" s="25" t="s">
        <v>4960</v>
      </c>
      <c r="M1004" s="42" t="s">
        <v>40</v>
      </c>
      <c r="N1004" s="23" t="s">
        <v>4961</v>
      </c>
      <c r="O1004" s="23" t="s">
        <v>4961</v>
      </c>
      <c r="P1004" s="18"/>
      <c r="Q1004" s="22"/>
      <c r="R1004" s="18"/>
      <c r="S1004" s="18"/>
      <c r="T1004" s="18"/>
      <c r="U1004" s="18"/>
      <c r="V1004" s="18"/>
      <c r="W1004" s="18"/>
      <c r="X1004" s="22"/>
      <c r="Y1004" s="20" t="s">
        <v>4736</v>
      </c>
      <c r="Z1004" s="23" t="s">
        <v>4962</v>
      </c>
      <c r="AA1004" s="22" t="str">
        <f t="shared" si="1"/>
        <v>M3-EyP-6b-E-1</v>
      </c>
      <c r="AB1004" s="20"/>
      <c r="AC1004" s="24"/>
      <c r="AD1004" s="9"/>
      <c r="AE1004" s="9" t="s">
        <v>47</v>
      </c>
    </row>
    <row r="1005" ht="112.5" customHeight="1">
      <c r="A1005" s="24" t="s">
        <v>4941</v>
      </c>
      <c r="B1005" s="25" t="s">
        <v>4942</v>
      </c>
      <c r="C1005" s="116" t="s">
        <v>48</v>
      </c>
      <c r="D1005" s="10" t="s">
        <v>34</v>
      </c>
      <c r="E1005" s="11"/>
      <c r="F1005" s="115" t="s">
        <v>4963</v>
      </c>
      <c r="G1005" s="13" t="s">
        <v>4964</v>
      </c>
      <c r="H1005" s="8"/>
      <c r="I1005" s="9" t="s">
        <v>535</v>
      </c>
      <c r="J1005" s="24" t="s">
        <v>154</v>
      </c>
      <c r="K1005" s="23" t="s">
        <v>4959</v>
      </c>
      <c r="L1005" s="25" t="s">
        <v>4965</v>
      </c>
      <c r="M1005" s="42" t="s">
        <v>40</v>
      </c>
      <c r="N1005" s="23" t="s">
        <v>4966</v>
      </c>
      <c r="O1005" s="23" t="s">
        <v>4966</v>
      </c>
      <c r="P1005" s="18"/>
      <c r="Q1005" s="22"/>
      <c r="R1005" s="18"/>
      <c r="S1005" s="18"/>
      <c r="T1005" s="18"/>
      <c r="U1005" s="18"/>
      <c r="V1005" s="18"/>
      <c r="W1005" s="18"/>
      <c r="X1005" s="22"/>
      <c r="Y1005" s="20" t="s">
        <v>4736</v>
      </c>
      <c r="Z1005" s="21" t="s">
        <v>4967</v>
      </c>
      <c r="AA1005" s="22" t="str">
        <f t="shared" si="1"/>
        <v>M3-EyP-6b-E-2</v>
      </c>
      <c r="AB1005" s="20"/>
      <c r="AC1005" s="24"/>
      <c r="AD1005" s="9"/>
      <c r="AE1005" s="9" t="s">
        <v>47</v>
      </c>
    </row>
    <row r="1006" ht="112.5" customHeight="1">
      <c r="A1006" s="24" t="s">
        <v>4941</v>
      </c>
      <c r="B1006" s="25" t="s">
        <v>4942</v>
      </c>
      <c r="C1006" s="116" t="s">
        <v>48</v>
      </c>
      <c r="D1006" s="10" t="s">
        <v>34</v>
      </c>
      <c r="E1006" s="11"/>
      <c r="F1006" s="67" t="s">
        <v>4968</v>
      </c>
      <c r="G1006" s="13" t="s">
        <v>4969</v>
      </c>
      <c r="H1006" s="8"/>
      <c r="I1006" s="9" t="s">
        <v>535</v>
      </c>
      <c r="J1006" s="24" t="s">
        <v>154</v>
      </c>
      <c r="K1006" s="23" t="s">
        <v>4970</v>
      </c>
      <c r="L1006" s="25" t="s">
        <v>4971</v>
      </c>
      <c r="M1006" s="42" t="s">
        <v>40</v>
      </c>
      <c r="N1006" s="23" t="s">
        <v>4972</v>
      </c>
      <c r="O1006" s="23" t="s">
        <v>4972</v>
      </c>
      <c r="P1006" s="18"/>
      <c r="Q1006" s="22"/>
      <c r="R1006" s="18"/>
      <c r="S1006" s="18"/>
      <c r="T1006" s="18"/>
      <c r="U1006" s="18"/>
      <c r="V1006" s="18"/>
      <c r="W1006" s="18"/>
      <c r="X1006" s="22"/>
      <c r="Y1006" s="20" t="s">
        <v>4736</v>
      </c>
      <c r="Z1006" s="23" t="s">
        <v>4973</v>
      </c>
      <c r="AA1006" s="22" t="str">
        <f t="shared" si="1"/>
        <v>M3-EyP-6b-E-3</v>
      </c>
      <c r="AB1006" s="20"/>
      <c r="AC1006" s="24"/>
      <c r="AD1006" s="9"/>
      <c r="AE1006" s="9" t="s">
        <v>47</v>
      </c>
    </row>
    <row r="1007" ht="112.5" customHeight="1">
      <c r="A1007" s="24" t="s">
        <v>4974</v>
      </c>
      <c r="B1007" s="25" t="s">
        <v>4975</v>
      </c>
      <c r="C1007" s="114" t="s">
        <v>33</v>
      </c>
      <c r="D1007" s="10" t="s">
        <v>34</v>
      </c>
      <c r="E1007" s="11"/>
      <c r="F1007" s="23" t="s">
        <v>4976</v>
      </c>
      <c r="G1007" s="13"/>
      <c r="H1007" s="8"/>
      <c r="I1007" s="24" t="s">
        <v>36</v>
      </c>
      <c r="J1007" s="9" t="s">
        <v>4977</v>
      </c>
      <c r="K1007" s="35" t="s">
        <v>4978</v>
      </c>
      <c r="L1007" s="23" t="s">
        <v>4979</v>
      </c>
      <c r="M1007" s="57" t="s">
        <v>40</v>
      </c>
      <c r="N1007" s="23" t="s">
        <v>4980</v>
      </c>
      <c r="O1007" s="23" t="s">
        <v>4980</v>
      </c>
      <c r="P1007" s="18"/>
      <c r="Q1007" s="22"/>
      <c r="R1007" s="18"/>
      <c r="S1007" s="18"/>
      <c r="T1007" s="18"/>
      <c r="U1007" s="18"/>
      <c r="V1007" s="18"/>
      <c r="W1007" s="18"/>
      <c r="X1007" s="22"/>
      <c r="Y1007" s="20" t="s">
        <v>4736</v>
      </c>
      <c r="Z1007" s="23" t="s">
        <v>4981</v>
      </c>
      <c r="AA1007" s="22" t="str">
        <f t="shared" si="1"/>
        <v>M3-EyP-7a-I-1</v>
      </c>
      <c r="AB1007" s="20"/>
      <c r="AC1007" s="24"/>
      <c r="AD1007" s="9"/>
      <c r="AE1007" s="9" t="s">
        <v>47</v>
      </c>
    </row>
    <row r="1008" ht="112.5" customHeight="1">
      <c r="A1008" s="24" t="s">
        <v>4974</v>
      </c>
      <c r="B1008" s="25" t="s">
        <v>4975</v>
      </c>
      <c r="C1008" s="114" t="s">
        <v>33</v>
      </c>
      <c r="D1008" s="10" t="s">
        <v>34</v>
      </c>
      <c r="E1008" s="11"/>
      <c r="F1008" s="23" t="s">
        <v>4982</v>
      </c>
      <c r="G1008" s="13"/>
      <c r="H1008" s="8"/>
      <c r="I1008" s="24" t="s">
        <v>36</v>
      </c>
      <c r="J1008" s="9" t="s">
        <v>4983</v>
      </c>
      <c r="K1008" s="35" t="s">
        <v>4984</v>
      </c>
      <c r="L1008" s="23" t="s">
        <v>4985</v>
      </c>
      <c r="M1008" s="57" t="s">
        <v>40</v>
      </c>
      <c r="N1008" s="35" t="s">
        <v>4986</v>
      </c>
      <c r="O1008" s="35" t="s">
        <v>4986</v>
      </c>
      <c r="P1008" s="18"/>
      <c r="Q1008" s="22"/>
      <c r="R1008" s="18"/>
      <c r="S1008" s="18"/>
      <c r="T1008" s="18"/>
      <c r="U1008" s="18"/>
      <c r="V1008" s="18"/>
      <c r="W1008" s="18"/>
      <c r="X1008" s="22"/>
      <c r="Y1008" s="20" t="s">
        <v>4736</v>
      </c>
      <c r="Z1008" s="23" t="s">
        <v>4987</v>
      </c>
      <c r="AA1008" s="22" t="str">
        <f t="shared" si="1"/>
        <v>M3-EyP-7a-I-2</v>
      </c>
      <c r="AB1008" s="20"/>
      <c r="AC1008" s="24"/>
      <c r="AD1008" s="9"/>
      <c r="AE1008" s="9" t="s">
        <v>47</v>
      </c>
    </row>
    <row r="1009" ht="112.5" customHeight="1">
      <c r="A1009" s="24" t="s">
        <v>4974</v>
      </c>
      <c r="B1009" s="25" t="s">
        <v>4975</v>
      </c>
      <c r="C1009" s="114" t="s">
        <v>33</v>
      </c>
      <c r="D1009" s="10" t="s">
        <v>34</v>
      </c>
      <c r="E1009" s="11"/>
      <c r="F1009" s="23" t="s">
        <v>4988</v>
      </c>
      <c r="G1009" s="13"/>
      <c r="H1009" s="8"/>
      <c r="I1009" s="24" t="s">
        <v>36</v>
      </c>
      <c r="J1009" s="9" t="s">
        <v>4989</v>
      </c>
      <c r="K1009" s="35" t="s">
        <v>4990</v>
      </c>
      <c r="L1009" s="23" t="s">
        <v>4991</v>
      </c>
      <c r="M1009" s="57" t="s">
        <v>40</v>
      </c>
      <c r="N1009" s="23" t="s">
        <v>4992</v>
      </c>
      <c r="O1009" s="23" t="s">
        <v>4992</v>
      </c>
      <c r="P1009" s="18"/>
      <c r="Q1009" s="22"/>
      <c r="R1009" s="18"/>
      <c r="S1009" s="18"/>
      <c r="T1009" s="18"/>
      <c r="U1009" s="18"/>
      <c r="V1009" s="18"/>
      <c r="W1009" s="18"/>
      <c r="X1009" s="22"/>
      <c r="Y1009" s="20" t="s">
        <v>4736</v>
      </c>
      <c r="Z1009" s="23" t="s">
        <v>4993</v>
      </c>
      <c r="AA1009" s="22" t="str">
        <f t="shared" si="1"/>
        <v>M3-EyP-7a-I-3</v>
      </c>
      <c r="AB1009" s="20"/>
      <c r="AC1009" s="24"/>
      <c r="AD1009" s="9"/>
      <c r="AE1009" s="9" t="s">
        <v>47</v>
      </c>
    </row>
    <row r="1010" ht="112.5" customHeight="1">
      <c r="A1010" s="24" t="s">
        <v>4974</v>
      </c>
      <c r="B1010" s="25" t="s">
        <v>4975</v>
      </c>
      <c r="C1010" s="116" t="s">
        <v>48</v>
      </c>
      <c r="D1010" s="10" t="s">
        <v>34</v>
      </c>
      <c r="E1010" s="11"/>
      <c r="F1010" s="23" t="s">
        <v>4994</v>
      </c>
      <c r="G1010" s="13" t="s">
        <v>4995</v>
      </c>
      <c r="H1010" s="8"/>
      <c r="I1010" s="24" t="s">
        <v>36</v>
      </c>
      <c r="J1010" s="9" t="s">
        <v>154</v>
      </c>
      <c r="K1010" s="35" t="s">
        <v>4996</v>
      </c>
      <c r="L1010" s="25" t="s">
        <v>4997</v>
      </c>
      <c r="M1010" s="57" t="s">
        <v>40</v>
      </c>
      <c r="N1010" s="23" t="s">
        <v>4998</v>
      </c>
      <c r="O1010" s="23" t="s">
        <v>4998</v>
      </c>
      <c r="P1010" s="18"/>
      <c r="Q1010" s="22"/>
      <c r="R1010" s="18"/>
      <c r="S1010" s="18"/>
      <c r="T1010" s="18"/>
      <c r="U1010" s="18"/>
      <c r="V1010" s="18"/>
      <c r="W1010" s="18"/>
      <c r="X1010" s="22"/>
      <c r="Y1010" s="20" t="s">
        <v>4736</v>
      </c>
      <c r="Z1010" s="23" t="s">
        <v>4999</v>
      </c>
      <c r="AA1010" s="22" t="str">
        <f t="shared" si="1"/>
        <v>M3-EyP-7a-E-1</v>
      </c>
      <c r="AB1010" s="20"/>
      <c r="AC1010" s="24"/>
      <c r="AD1010" s="9"/>
      <c r="AE1010" s="9" t="s">
        <v>47</v>
      </c>
    </row>
    <row r="1011" ht="112.5" customHeight="1">
      <c r="A1011" s="24" t="s">
        <v>4974</v>
      </c>
      <c r="B1011" s="25" t="s">
        <v>4975</v>
      </c>
      <c r="C1011" s="116" t="s">
        <v>48</v>
      </c>
      <c r="D1011" s="10" t="s">
        <v>34</v>
      </c>
      <c r="E1011" s="11"/>
      <c r="F1011" s="23" t="s">
        <v>5000</v>
      </c>
      <c r="G1011" s="13" t="s">
        <v>5001</v>
      </c>
      <c r="H1011" s="8"/>
      <c r="I1011" s="24" t="s">
        <v>36</v>
      </c>
      <c r="J1011" s="9" t="s">
        <v>154</v>
      </c>
      <c r="K1011" s="35" t="s">
        <v>5002</v>
      </c>
      <c r="L1011" s="25" t="s">
        <v>1154</v>
      </c>
      <c r="M1011" s="57" t="s">
        <v>40</v>
      </c>
      <c r="N1011" s="23" t="s">
        <v>5003</v>
      </c>
      <c r="O1011" s="23" t="s">
        <v>5003</v>
      </c>
      <c r="P1011" s="18"/>
      <c r="Q1011" s="22"/>
      <c r="R1011" s="18"/>
      <c r="S1011" s="18"/>
      <c r="T1011" s="18"/>
      <c r="U1011" s="18"/>
      <c r="V1011" s="18"/>
      <c r="W1011" s="18"/>
      <c r="X1011" s="22"/>
      <c r="Y1011" s="20" t="s">
        <v>4736</v>
      </c>
      <c r="Z1011" s="23" t="s">
        <v>5004</v>
      </c>
      <c r="AA1011" s="22" t="str">
        <f t="shared" si="1"/>
        <v>M3-EyP-7a-E-2</v>
      </c>
      <c r="AB1011" s="20"/>
      <c r="AC1011" s="24"/>
      <c r="AD1011" s="9"/>
      <c r="AE1011" s="9" t="s">
        <v>47</v>
      </c>
    </row>
    <row r="1012" ht="112.5" customHeight="1">
      <c r="A1012" s="24" t="s">
        <v>4974</v>
      </c>
      <c r="B1012" s="25" t="s">
        <v>4975</v>
      </c>
      <c r="C1012" s="116" t="s">
        <v>48</v>
      </c>
      <c r="D1012" s="10" t="s">
        <v>34</v>
      </c>
      <c r="E1012" s="11"/>
      <c r="F1012" s="23" t="s">
        <v>5005</v>
      </c>
      <c r="G1012" s="13" t="s">
        <v>5006</v>
      </c>
      <c r="H1012" s="8"/>
      <c r="I1012" s="24" t="s">
        <v>36</v>
      </c>
      <c r="J1012" s="9" t="s">
        <v>154</v>
      </c>
      <c r="K1012" s="35" t="s">
        <v>5007</v>
      </c>
      <c r="L1012" s="25" t="s">
        <v>4960</v>
      </c>
      <c r="M1012" s="57" t="s">
        <v>40</v>
      </c>
      <c r="N1012" s="23" t="s">
        <v>5008</v>
      </c>
      <c r="O1012" s="23" t="s">
        <v>5008</v>
      </c>
      <c r="P1012" s="18"/>
      <c r="Q1012" s="22"/>
      <c r="R1012" s="18"/>
      <c r="S1012" s="18"/>
      <c r="T1012" s="18"/>
      <c r="U1012" s="18"/>
      <c r="V1012" s="18"/>
      <c r="W1012" s="18"/>
      <c r="X1012" s="22"/>
      <c r="Y1012" s="20" t="s">
        <v>4736</v>
      </c>
      <c r="Z1012" s="23" t="s">
        <v>5009</v>
      </c>
      <c r="AA1012" s="22" t="str">
        <f t="shared" si="1"/>
        <v>M3-EyP-7a-E-3</v>
      </c>
      <c r="AB1012" s="20"/>
      <c r="AC1012" s="24"/>
      <c r="AD1012" s="9"/>
      <c r="AE1012" s="9" t="s">
        <v>47</v>
      </c>
    </row>
    <row r="1013" ht="112.5" customHeight="1">
      <c r="A1013" s="24" t="s">
        <v>5010</v>
      </c>
      <c r="B1013" s="25" t="s">
        <v>5011</v>
      </c>
      <c r="C1013" s="37" t="s">
        <v>33</v>
      </c>
      <c r="D1013" s="10" t="s">
        <v>34</v>
      </c>
      <c r="E1013" s="11"/>
      <c r="F1013" s="23" t="s">
        <v>5012</v>
      </c>
      <c r="G1013" s="13"/>
      <c r="H1013" s="8"/>
      <c r="I1013" s="99" t="s">
        <v>535</v>
      </c>
      <c r="J1013" s="24" t="s">
        <v>5013</v>
      </c>
      <c r="K1013" s="23" t="s">
        <v>5014</v>
      </c>
      <c r="L1013" s="117"/>
      <c r="M1013" s="42" t="s">
        <v>40</v>
      </c>
      <c r="N1013" s="25" t="s">
        <v>5015</v>
      </c>
      <c r="O1013" s="25" t="s">
        <v>5015</v>
      </c>
      <c r="P1013" s="18"/>
      <c r="Q1013" s="22"/>
      <c r="R1013" s="18"/>
      <c r="S1013" s="18"/>
      <c r="T1013" s="18"/>
      <c r="U1013" s="18"/>
      <c r="V1013" s="18"/>
      <c r="W1013" s="18"/>
      <c r="X1013" s="22"/>
      <c r="Y1013" s="20" t="s">
        <v>4736</v>
      </c>
      <c r="Z1013" s="23" t="s">
        <v>5016</v>
      </c>
      <c r="AA1013" s="22" t="str">
        <f t="shared" si="1"/>
        <v>M3-EyP-7b-I-1</v>
      </c>
      <c r="AB1013" s="20"/>
      <c r="AC1013" s="24"/>
      <c r="AD1013" s="9"/>
      <c r="AE1013" s="9" t="s">
        <v>47</v>
      </c>
    </row>
    <row r="1014" ht="112.5" customHeight="1">
      <c r="A1014" s="24" t="s">
        <v>5010</v>
      </c>
      <c r="B1014" s="25" t="s">
        <v>5011</v>
      </c>
      <c r="C1014" s="37" t="s">
        <v>33</v>
      </c>
      <c r="D1014" s="10" t="s">
        <v>34</v>
      </c>
      <c r="E1014" s="11"/>
      <c r="F1014" s="25" t="s">
        <v>5017</v>
      </c>
      <c r="G1014" s="99"/>
      <c r="H1014" s="8"/>
      <c r="I1014" s="99" t="s">
        <v>535</v>
      </c>
      <c r="J1014" s="24" t="s">
        <v>5013</v>
      </c>
      <c r="K1014" s="23" t="s">
        <v>5018</v>
      </c>
      <c r="L1014" s="117"/>
      <c r="M1014" s="42" t="s">
        <v>40</v>
      </c>
      <c r="N1014" s="25" t="s">
        <v>5019</v>
      </c>
      <c r="O1014" s="25" t="s">
        <v>5019</v>
      </c>
      <c r="P1014" s="18"/>
      <c r="Q1014" s="22"/>
      <c r="R1014" s="18"/>
      <c r="S1014" s="18"/>
      <c r="T1014" s="18"/>
      <c r="U1014" s="18"/>
      <c r="V1014" s="18"/>
      <c r="W1014" s="18"/>
      <c r="X1014" s="22"/>
      <c r="Y1014" s="20" t="s">
        <v>4736</v>
      </c>
      <c r="Z1014" s="23" t="s">
        <v>5020</v>
      </c>
      <c r="AA1014" s="22" t="str">
        <f t="shared" si="1"/>
        <v>M3-EyP-7b-I-2</v>
      </c>
      <c r="AB1014" s="20"/>
      <c r="AC1014" s="24"/>
      <c r="AD1014" s="9"/>
      <c r="AE1014" s="9" t="s">
        <v>47</v>
      </c>
    </row>
    <row r="1015" ht="112.5" customHeight="1">
      <c r="A1015" s="24" t="s">
        <v>5010</v>
      </c>
      <c r="B1015" s="25" t="s">
        <v>5011</v>
      </c>
      <c r="C1015" s="37" t="s">
        <v>33</v>
      </c>
      <c r="D1015" s="10" t="s">
        <v>34</v>
      </c>
      <c r="E1015" s="11"/>
      <c r="F1015" s="23" t="s">
        <v>5021</v>
      </c>
      <c r="G1015" s="13"/>
      <c r="H1015" s="8"/>
      <c r="I1015" s="99" t="s">
        <v>535</v>
      </c>
      <c r="J1015" s="24" t="s">
        <v>5013</v>
      </c>
      <c r="K1015" s="23" t="s">
        <v>5014</v>
      </c>
      <c r="L1015" s="117"/>
      <c r="M1015" s="42" t="s">
        <v>40</v>
      </c>
      <c r="N1015" s="25" t="s">
        <v>5022</v>
      </c>
      <c r="O1015" s="25" t="s">
        <v>5023</v>
      </c>
      <c r="P1015" s="18"/>
      <c r="Q1015" s="22"/>
      <c r="R1015" s="18"/>
      <c r="S1015" s="18"/>
      <c r="T1015" s="18"/>
      <c r="U1015" s="18"/>
      <c r="V1015" s="18"/>
      <c r="W1015" s="18"/>
      <c r="X1015" s="22"/>
      <c r="Y1015" s="20" t="s">
        <v>4736</v>
      </c>
      <c r="Z1015" s="23" t="s">
        <v>5024</v>
      </c>
      <c r="AA1015" s="22" t="str">
        <f t="shared" si="1"/>
        <v>M3-EyP-7b-I-3</v>
      </c>
      <c r="AB1015" s="20"/>
      <c r="AC1015" s="24"/>
      <c r="AD1015" s="9"/>
      <c r="AE1015" s="9" t="s">
        <v>47</v>
      </c>
    </row>
  </sheetData>
  <autoFilter ref="$A$1:$AE$1015"/>
  <customSheetViews>
    <customSheetView guid="{5A968F54-C3CE-4E1F-AA0D-700C9BDB85D9}" filter="1" showAutoFilter="1">
      <autoFilter ref="$A$1:$AE$1015">
        <filterColumn colId="3">
          <filters blank="1"/>
        </filterColumn>
        <filterColumn colId="30">
          <filters>
            <filter val="USA"/>
          </filters>
        </filterColumn>
      </autoFilter>
    </customSheetView>
    <customSheetView guid="{171440A2-76AE-4159-A35B-0EE0C6BAC4E1}" filter="1" showAutoFilter="1">
      <autoFilter ref="$A$1:$AE$1015">
        <filterColumn colId="30">
          <filters>
            <filter val="USA"/>
          </filters>
        </filterColumn>
      </autoFilter>
    </customSheetView>
    <customSheetView guid="{A8DAB4C4-E9DD-4F6E-B191-A0E7E188BC98}" filter="1" showAutoFilter="1">
      <autoFilter ref="$A$1:$AE$1012">
        <filterColumn colId="25">
          <customFilters>
            <customFilter val="*labelimage*"/>
          </customFilters>
        </filterColumn>
      </autoFilter>
    </customSheetView>
    <customSheetView guid="{EE6A186B-9C5B-42B6-9B2E-CA079DB88DF2}" filter="1" showAutoFilter="1">
      <autoFilter ref="$A$1:$AE$1012">
        <filterColumn colId="3">
          <filters blank="1"/>
        </filterColumn>
      </autoFilter>
    </customSheetView>
    <customSheetView guid="{A4B2243B-6CF2-410D-BEEE-DA033F731DEE}" filter="1" showAutoFilter="1">
      <autoFilter ref="$A$1:$AE$1015">
        <filterColumn colId="9">
          <filters>
            <filter val="Cloze math"/>
            <filter val="Single choice"/>
            <filter val="Dropdown"/>
            <filter val="True or false"/>
            <filter val="Linking Lines"/>
            <filter val="Drag and Drop"/>
            <filter val="Multiple choice"/>
            <filter val="Order list"/>
          </filters>
        </filterColumn>
        <filterColumn colId="30">
          <filters>
            <filter val="USA"/>
          </filters>
        </filterColumn>
      </autoFilter>
    </customSheetView>
    <customSheetView guid="{C656B51E-8073-452F-BEF0-0D1F4EF4F31D}" filter="1" showAutoFilter="1">
      <autoFilter ref="$A$1:$AD$1012">
        <filterColumn colId="25">
          <customFilters>
            <customFilter val="*Cloze with drop down*"/>
          </customFilters>
        </filterColumn>
      </autoFilter>
    </customSheetView>
    <customSheetView guid="{9FDEE322-4075-460D-9F42-B5167A63D4FE}" filter="1" showAutoFilter="1">
      <autoFilter ref="$A$1:$AE$1012">
        <filterColumn colId="3">
          <filters/>
        </filterColumn>
        <filterColumn colId="6">
          <filters blank="1">
            <filter val="&lt;p&gt;{{response}} aficionados.&lt;/p&gt;"/>
            <filter val="Ha usado {{response}} tornillos."/>
            <filter val="&lt;p&gt;Habrá {{response}} radiadores.&lt;/p&gt;"/>
            <filter val="&lt;p&gt;{{Q1}} {{Q3}} × {{Q2}} = {{response}} {{Q3}}&lt;/p&gt;"/>
            <filter val="&lt;p&gt;{{response}} &gt; {{response}} &gt; {{response}}&lt;/p&gt;"/>
            <filter val="&lt;p&gt;{{Q1}} × {{T1}} = {{response}}&lt;/p&gt;&lt;p&gt;{{Q2}} × {{T2}} = {{response}}&lt;/p&gt;&lt;p&gt;{{Q3}} × {{T3}} = {{response}}&lt;/p&gt;"/>
            <filter val="&lt;p style=&quot;text-align: center&quot;&gt;{{T1}} − {{Q1}} = {{response}}&lt;/p&gt;"/>
            <filter val="&lt;p&gt;{{T1}} pies = {{response}} yardas&lt;/p&gt;"/>
            <filter val="&lt;p&gt;{{response}} libros.&lt;/p&gt;"/>
            <filter val="&lt;p&gt;En el acuario hay {{response}} peces.&lt;/p&gt;"/>
            <filter val="&lt;p&gt;Tiene {{response}} vasos.&lt;/p&gt;"/>
            <filter val="&lt;p&gt;{{response}} &lt; {{Q1}} {{Q8}} &lt; {{response}}&lt;/p&gt;"/>
            <filter val="&lt;p&gt;Son {{response}} yardas&lt;/p&gt;"/>
            <filter val="&lt;p&gt;El precio total es de {{response}} €.&lt;/p&gt;"/>
            <filter val="&lt;p style=\&quot;text-align: center\&quot;&gt;{{Q1}} × {{Q2}} = {{response}}&lt;/p&gt;"/>
            <filter val="&lt;p&gt;{{response}} cm&lt;/p&gt;"/>
            <filter val="&lt;p&gt;{{A1}} ml de masa.&lt;/p&gt;"/>
            <filter val="Viven {{response}} personas."/>
            <filter val="&lt;p&gt;{{Q1}} {{Q4}} + {{Q2}} {{Q4}} = {{response}}&lt;/p&gt;"/>
            <filter val="&lt;p&gt;{{response}} pies&lt;/p&gt;"/>
            <filter val="&lt;p&gt;{{response}} min&lt;/p&gt;"/>
            <filter val="&lt;p&gt;Entre todos tienen {{response}} medallas en pruebas de {{Q4}}.&lt;/p&gt;"/>
            <filter val="&lt;p&gt;Hay {{response}} canciones.&lt;/p&gt;"/>
            <filter val="&lt;p&gt;A {{response}} ml de agua.&lt;/p&gt;"/>
            <filter val="&lt;p&gt;{{A1}} cm&lt;/p&gt;"/>
            <filter val="&lt;p&gt;{{Q1}} {{Q3}} + {{Q2}} {{Q3}} = {{response}} {{Q3}}&lt;/p&gt;"/>
            <filter val="&lt;p&gt;{{response}} &lt; {{response}} &lt; {{response}}&lt;/p&gt;"/>
            <filter val="&lt;p&gt;{{Q1}}&lt;/p&gt;&lt;p&gt;{{Q2}}&lt;/p&gt;"/>
            <filter val="&lt;p&gt;{{response}} cromos.&lt;/p&gt;"/>
            <filter val="Ha comprado {{response}} caramelos."/>
            <filter val="&lt;p&gt;{{T1}} yardas = {{response}} millas&lt;/p&gt;"/>
            <filter val="&lt;p&gt;{{T1}} pulgadas = {{response}} pies&lt;/p&gt;"/>
            <filter val="&lt;p&gt;Les faltan {{response}} m.&lt;/p&gt;"/>
            <filter val="&lt;p&gt;Tiene que escribir {{response}} palabras más.&lt;/p&gt;"/>
            <filter val="&lt;p&gt;{{response}} canicas.&lt;/p&gt;"/>
            <filter val="&lt;p&gt;Ha comprado {{response}} limones.&lt;/p&gt;"/>
            <filter val="{{Q1}}"/>
            <filter val="&lt;p&gt;{{T1}} {{Q3}} − {{Q1}} {{Q3}} = {{response}} {{Q3}}&lt;/p&gt;"/>
            <filter val="&lt;p&gt;{{T1}} ml = {{response}} l&lt;/p&gt;"/>
            <filter val="&lt;p style=&quot;text-align: center&quot;&gt;{{Q1}} + {{T1}} = {{response}}&lt;/p&gt;"/>
            <filter val="&lt;p&gt;Ha gastado {{response}} €&lt;/p&gt;"/>
            <filter val="&lt;p&gt;{{Q1}} × {{T1}} = {{response}}&lt;/p&gt;"/>
            <filter val="&lt;p&gt;{{response}} veces.&lt;/p&gt;"/>
            <filter val="&lt;p&gt;{{response}} pulgadas&lt;/p&gt;"/>
            <filter val="&lt;p&gt;Faltan {{response}} personas.&lt;/p&gt;"/>
            <filter val="&lt;p&gt;{{response}} puntos.&lt;/p&gt;"/>
            <filter val="&lt;p&gt;Tienen {{response}} páginas.&lt;/p&gt;"/>
            <filter val="&lt;p&gt;Caminará {{response}} km&lt;/p&gt;"/>
            <filter val="&lt;p&gt;{{response}} briks.&lt;/p&gt;"/>
            <filter val="&lt;p&gt;Podrá cocinar {{A1}} pizzas.&lt;/p&gt;"/>
            <filter val="&lt;p&gt;{{response}} m&lt;/p&gt;"/>
            <filter val="&lt;p&gt;{{Q1}} l = {{response}} ml&lt;/p&gt;"/>
            <filter val="&lt;p&gt;{{Q2}}&lt;/p&gt;&lt;p&gt;{{Q1}}&lt;/p&gt;"/>
            <filter val="&lt;p&gt;{{Q1}} {{Q4}} × {{Q2}} = {{response}} {{response}}&lt;/p&gt;"/>
            <filter val="&lt;p&gt;{{A1}} ml de caldo.&lt;/p&gt;"/>
            <filter val="&lt;p&gt;{{response}} l de leche.&lt;/p&gt;"/>
            <filter val="&lt;p&gt;El autobús recorrió {{response}} km.&lt;/p&gt;"/>
            <filter val="&lt;p style=&quot;text-align:center;&quot;&gt;{{response}} &gt; {{response}} &gt; {{response}}&lt;/p&gt;"/>
            <filter val="&lt;p&gt;{{T1}} × {{T2}} = {{T1}}{{T7}} = {{response}}&lt;/p&gt;"/>
            <filter val="&lt;p&gt;A {{response}} ml de café.&lt;/p&gt;"/>
            <filter val="&lt;p&gt;En cada buzón ha echado {{A1}} cartas.&lt;/p&gt;"/>
            <filter val="&lt;p&gt;Necesita {{response}} {{Q7}}.&lt;/p&gt;"/>
            <filter val="&lt;p&gt;{{A1}} ml de limonada.&lt;/p&gt;"/>
            <filter val="&lt;p style=&quot;text-align:center;&quot;&gt;{{response}} &lt; {{response}} &lt; {{response}}&lt;/p&gt;"/>
            <filter val="&lt;p&gt;Repartirá {{response}} folletos.&lt;/p&gt;"/>
            <filter val="&lt;p style=\&quot;text-align: center\&quot;&gt;{{Q1}} × {{Q2}} = {{response}}&lt;/p&gt; &#10; &#10;A1* &#10;A2 &#10;A3"/>
            <filter val="&lt;p&gt;{{A1}} l de agua.&lt;/p&gt;"/>
            <filter val="&lt;p&gt;Cada grupo tendrá {{A1}} alumnos.&lt;/p&gt;"/>
            <filter val="&lt;p&gt;{{response}} km&lt;/p&gt;"/>
            <filter val="&lt;p&gt;{{Q1}} pies = {{response}} pulgadas&lt;/p&gt;"/>
            <filter val="&lt;p&gt;{{T1}} {{Q4}} : {{Q2}} = {{response}} {{response}}&lt;/p&gt;"/>
          </filters>
        </filterColumn>
        <filterColumn colId="9">
          <filters blank="1">
            <filter val="True or False&#10;*: options=Correcta,Incorrecta&#10;*: countCorrect=2&#10;*: countIncorrect=1"/>
            <filter val="Cloze Math"/>
            <filter val="Pathway"/>
            <filter val="Click"/>
            <filter val="Linking lines"/>
            <filter val="True or False"/>
            <filter val="Drop down"/>
            <filter val="Clock"/>
            <filter val="True or False&#10;*: countCorrect=2&#10;*: countIncorrect=1&#10;*: options=Correcto,Incorrecto"/>
            <filter val="Pictograma"/>
            <filter val="Cloze with text"/>
            <filter val="Cloze math"/>
            <filter val="Cloze with drag and drop"/>
            <filter val="Single Choice&#10;*: showCheckIcon=false&#10;*: columns=3"/>
            <filter val="Single choice"/>
            <filter val="Drag and &#10;drop"/>
            <filter val="Multiple Choice&#10;*: countCorrect=1&#10;*: countIncorrect=2"/>
            <filter val="Drag and drop"/>
            <filter val="Dropdown"/>
            <filter val="True or false"/>
            <filter val="Linking Lines"/>
            <filter val="dropdown"/>
            <filter val="Drag and Drop"/>
            <filter val="True or False&#10;*: options=Correcto,Incorrecto&#10;*: countCorrect=2&#10;*: countIncorrect=1"/>
            <filter val="Cloze text"/>
            <filter val="Cloze with math"/>
            <filter val="Label Image with drag and drop"/>
            <filter val="Multiple choice"/>
            <filter val="True or False&#10;*: countCorrect=1&#10;*: countIncorrect=2&#10;*: options=Correcto,Incorrecto"/>
            <filter val="Order list"/>
            <filter val="Multiple Choice"/>
          </filters>
        </filterColumn>
      </autoFilter>
    </customSheetView>
    <customSheetView guid="{01F46BE9-0F82-4E08-AD00-F0A027B23BDE}" filter="1" showAutoFilter="1">
      <autoFilter ref="$A$1:$AE$992"/>
    </customSheetView>
    <customSheetView guid="{15A44719-57C0-4DF1-B6FF-9ABB6B3ED9F5}" filter="1" showAutoFilter="1">
      <autoFilter ref="$A$1:$AD$1012">
        <filterColumn colId="27">
          <filters>
            <filter val="CC"/>
          </filters>
        </filterColumn>
      </autoFilter>
    </customSheetView>
    <customSheetView guid="{CBC83B29-6F38-4F89-A685-EB4E4C3D784B}" filter="1" showAutoFilter="1">
      <autoFilter ref="$A$1:$AE$1015">
        <filterColumn colId="9">
          <filters>
            <filter val="Cloze Math"/>
            <filter val="Cloze math"/>
            <filter val="Single choice"/>
            <filter val="Dropdown"/>
            <filter val="True or false"/>
            <filter val="Linking Lines"/>
            <filter val="Drag and Drop"/>
            <filter val="Cloze with math"/>
            <filter val="Multiple choice"/>
          </filters>
        </filterColumn>
      </autoFilter>
    </customSheetView>
    <customSheetView guid="{9B4F4553-7979-423E-BB58-0D4CC9D2502B}" filter="1" showAutoFilter="1">
      <autoFilter ref="$A$1:$AE$1012">
        <filterColumn colId="29">
          <filters>
            <filter val="BNCC"/>
          </filters>
        </filterColumn>
      </autoFilter>
    </customSheetView>
    <customSheetView guid="{62C67D9F-E580-4EB3-8E90-6EB7750A0C1F}" filter="1" showAutoFilter="1">
      <autoFilter ref="$A$1:$AD$1012">
        <filterColumn colId="3">
          <filters/>
        </filterColumn>
        <filterColumn colId="29">
          <filters>
            <filter val="BNCC"/>
          </filters>
        </filterColumn>
      </autoFilter>
    </customSheetView>
    <customSheetView guid="{AEE8412E-D05C-46C7-B7E5-07BBD80A3B86}" filter="1" showAutoFilter="1">
      <autoFilter ref="$A$1:$AE$1015">
        <filterColumn colId="30">
          <filters>
            <filter val="USA"/>
          </filters>
        </filterColumn>
      </autoFilter>
    </customSheetView>
    <customSheetView guid="{769621F1-ACD4-404E-8AB6-ABD9F5791017}" filter="1" showAutoFilter="1">
      <autoFilter ref="$A$1:$AD$1012">
        <filterColumn colId="9">
          <filters>
            <filter val="True or False&#10;*: options=Correcta,Incorrecta&#10;*: countCorrect=2&#10;*: countIncorrect=1"/>
            <filter val="Linking lines"/>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Multiple choice"/>
            <filter val="True or False&#10;*: countCorrect=1&#10;*: countIncorrect=2&#10;*: options=Correcto,Incorrecto"/>
          </filters>
        </filterColumn>
        <filterColumn colId="29">
          <filters>
            <filter val="BNCC"/>
          </filters>
        </filterColumn>
      </autoFilter>
    </customSheetView>
    <customSheetView guid="{DC8673DA-E87B-4B2F-983A-633452E59FD1}" filter="1" showAutoFilter="1">
      <autoFilter ref="$A$1:$AD$1012">
        <filterColumn colId="3">
          <filters/>
        </filterColumn>
      </autoFilter>
    </customSheetView>
    <customSheetView guid="{C3E1EA4E-E4AC-4B01-9CA1-229C14B427AE}" filter="1" showAutoFilter="1">
      <autoFilter ref="$A$1:$AE$1012">
        <filterColumn colId="27">
          <filters>
            <filter val="CC"/>
          </filters>
        </filterColumn>
      </autoFilter>
    </customSheetView>
    <customSheetView guid="{D8E680D7-B1C5-40B4-BCE3-42DE65CCF834}" filter="1" showAutoFilter="1">
      <autoFilter ref="$A$1:$AE$992">
        <filterColumn colId="25">
          <filters/>
        </filterColumn>
        <filterColumn colId="30">
          <filters>
            <filter val="USA"/>
          </filters>
        </filterColumn>
      </autoFilter>
    </customSheetView>
    <customSheetView guid="{9EC76D7B-DA88-4266-BF5A-8257BA1CA310}" filter="1" showAutoFilter="1">
      <autoFilter ref="$Z$902:$Z$1012"/>
    </customSheetView>
    <customSheetView guid="{970DDCCC-D261-4337-9877-3C47EF198480}" filter="1" showAutoFilter="1">
      <autoFilter ref="$A$1:$AE$1015">
        <filterColumn colId="9">
          <filters>
            <filter val="Single Choice"/>
            <filter val="Cloze math"/>
            <filter val="Single Choice&#10;*: showCheckIcon=false&#10;*: columns=3"/>
            <filter val="Single choice"/>
            <filter val="Multiple Choice&#10;*: countCorrect=1&#10;*: countIncorrect=2"/>
            <filter val="Dropdown"/>
            <filter val="True or false"/>
            <filter val="Linking Lines"/>
            <filter val="Drag and Drop"/>
            <filter val="Multiple choice"/>
            <filter val="Multiple Choice"/>
          </filters>
        </filterColumn>
      </autoFilter>
    </customSheetView>
    <customSheetView guid="{22F91CBA-A542-43EC-BA33-20252F6A25AF}" filter="1" showAutoFilter="1">
      <autoFilter ref="$A$1:$AE$1015">
        <filterColumn colId="25">
          <customFilters>
            <customFilter val="*background-color*"/>
          </customFilters>
        </filterColumn>
      </autoFilter>
    </customSheetView>
    <customSheetView guid="{E2F26C14-1FC3-4EFF-9C35-CCD2F2CD68E0}" filter="1" showAutoFilter="1">
      <autoFilter ref="$A$1:$AE$1015"/>
    </customSheetView>
    <customSheetView guid="{5EB20A66-28D9-41D5-BE5B-84FB58578662}" filter="1" showAutoFilter="1">
      <autoFilter ref="$A$1:$AE$1015"/>
    </customSheetView>
    <customSheetView guid="{05D5480C-04E8-4333-AFD8-F53A2DD6B1AD}" filter="1" showAutoFilter="1">
      <autoFilter ref="$A$1:$AE$1015">
        <filterColumn colId="30">
          <filters>
            <filter val="USA"/>
          </filters>
        </filterColumn>
      </autoFilter>
    </customSheetView>
    <customSheetView guid="{F46725DD-8EE4-4C5B-8CCA-084F6D3B22AA}" filter="1" showAutoFilter="1">
      <autoFilter ref="$A$1:$AD$1012">
        <filterColumn colId="3">
          <filters>
            <filter val="JSON revisado"/>
          </filters>
        </filterColumn>
        <filterColumn colId="29">
          <filters>
            <filter val="BNCC"/>
          </filters>
        </filterColumn>
      </autoFilter>
    </customSheetView>
    <customSheetView guid="{FB52F749-94FE-46A7-9D2F-B5E97A700D04}" filter="1" showAutoFilter="1">
      <autoFilter ref="$A$1:$AD$1012">
        <filterColumn colId="3">
          <filters>
            <filter val="JSON con imagen"/>
          </filters>
        </filterColumn>
        <filterColumn colId="27">
          <filters>
            <filter val="CC"/>
          </filters>
        </filterColumn>
      </autoFilter>
    </customSheetView>
    <customSheetView guid="{EDF1DEFD-2754-4AB1-99BE-3F76D0375060}" filter="1" showAutoFilter="1">
      <autoFilter ref="$A$1:$AD$1012">
        <filterColumn colId="9">
          <filters>
            <filter val="True or False&#10;*: options=Correcta,Incorrecta&#10;*: countCorrect=2&#10;*: countIncorrect=1"/>
            <filter val="Cloze Math"/>
            <filter val="Pathway"/>
            <filter val="Clock"/>
            <filter val="True or False&#10;*: countCorrect=2&#10;*: countIncorrect=1&#10;*: options=Correcto,Incorrecto"/>
            <filter val="Pictograma"/>
            <filter val="Cloze math"/>
            <filter val="Single Choice&#10;*: showCheckIcon=false&#10;*: columns=3"/>
            <filter val="Single choice"/>
            <filter val="Multiple Choice&#10;*: countCorrect=1&#10;*: countIncorrect=2"/>
            <filter val="Dropdown"/>
            <filter val="True or false"/>
            <filter val="Linking Lines"/>
            <filter val="Drag and Drop"/>
            <filter val="True or False&#10;*: options=Correcto,Incorrecto&#10;*: countCorrect=2&#10;*: countIncorrect=1"/>
            <filter val="Cloze with math"/>
            <filter val="Multiple choice"/>
            <filter val="True or False&#10;*: countCorrect=1&#10;*: countIncorrect=2&#10;*: options=Correcto,Incorrecto"/>
          </filters>
        </filterColumn>
      </autoFilter>
    </customSheetView>
    <customSheetView guid="{7DF7636B-3F93-4476-9FF3-33DF36FEF497}" filter="1" showAutoFilter="1">
      <autoFilter ref="$A$1:$AE$1015"/>
    </customSheetView>
    <customSheetView guid="{6649E47D-9D29-4BFB-BE03-0F3E9552AE80}" filter="1" showAutoFilter="1">
      <autoFilter ref="$A$1:$AE$1012">
        <filterColumn colId="30">
          <filters>
            <filter val="USA"/>
          </filters>
        </filterColumn>
      </autoFilter>
    </customSheetView>
    <customSheetView guid="{33520FD2-E050-4867-8E5F-B791675BF07B}" filter="1" showAutoFilter="1">
      <autoFilter ref="$A$1:$AE$1015">
        <filterColumn colId="29">
          <filters>
            <filter val="BNCC"/>
          </filters>
        </filterColumn>
      </autoFilter>
    </customSheetView>
    <customSheetView guid="{3F0BBA24-CCFD-4976-89F2-EAEA1ED7B7EC}" filter="1" showAutoFilter="1">
      <autoFilter ref="$N$650:$N$656"/>
    </customSheetView>
    <customSheetView guid="{79CBCE61-3290-4D28-9B5B-C9E4A8FE02A3}" filter="1" showAutoFilter="1">
      <autoFilter ref="$A$1:$AE$1012">
        <filterColumn colId="3">
          <filters blank="1"/>
        </filterColumn>
      </autoFilter>
    </customSheetView>
    <customSheetView guid="{C48BFBE9-067B-4730-BEC9-8E031AA43650}" filter="1" showAutoFilter="1">
      <autoFilter ref="$A$1:$AE$1012">
        <filterColumn colId="24">
          <filters>
            <filter val="Magnitudes y medida"/>
          </filters>
        </filterColumn>
      </autoFilter>
    </customSheetView>
    <customSheetView guid="{1A469DCB-903E-4E9C-85C2-46F80BE8CF61}" filter="1" showAutoFilter="1">
      <autoFilter ref="$A$1:$AE$1012">
        <filterColumn colId="24">
          <filters>
            <filter val="Magnitudes y medida"/>
          </filters>
        </filterColumn>
      </autoFilter>
    </customSheetView>
    <customSheetView guid="{045249DB-766A-427C-9D38-F263244013A5}" filter="1" showAutoFilter="1">
      <autoFilter ref="$A$1:$AE$1015">
        <filterColumn colId="30">
          <filters>
            <filter val="USA"/>
          </filters>
        </filterColumn>
      </autoFilter>
    </customSheetView>
    <customSheetView guid="{3F6B2780-37D8-4F3F-A3D6-42CBCFB4EB09}" filter="1" showAutoFilter="1">
      <autoFilter ref="$D$1:$D$1013">
        <filterColumn colId="0">
          <filters>
            <filter val="JSON con imagen"/>
          </filters>
        </filterColumn>
      </autoFilter>
    </customSheetView>
    <customSheetView guid="{BBCD47B2-2575-4105-97B9-86749BB30D7D}" filter="1" showAutoFilter="1">
      <autoFilter ref="$A$1:$AE$1015">
        <filterColumn colId="12">
          <filters blank="1">
            <filter val="TE + hint"/>
          </filters>
        </filterColumn>
        <filterColumn colId="2">
          <filters>
            <filter val="Evocar"/>
            <filter val="Aplicar"/>
          </filters>
        </filterColumn>
      </autoFilter>
    </customSheetView>
    <customSheetView guid="{903C3497-C6A3-4CBF-AA13-C6F074C9C86D}" filter="1" showAutoFilter="1">
      <autoFilter ref="$A$1:$AE$1012">
        <filterColumn colId="27">
          <filters blank="1"/>
        </filterColumn>
      </autoFilter>
    </customSheetView>
  </customSheetViews>
  <conditionalFormatting sqref="A1013:A1015">
    <cfRule type="expression" dxfId="0" priority="1">
      <formula>AA1013="BNCC"</formula>
    </cfRule>
  </conditionalFormatting>
  <conditionalFormatting sqref="V927:V928">
    <cfRule type="expression" dxfId="1" priority="2">
      <formula>M:M="TE + hint"</formula>
    </cfRule>
  </conditionalFormatting>
  <conditionalFormatting sqref="U2:U1015">
    <cfRule type="expression" dxfId="1" priority="3">
      <formula>M:M="TE + hint"</formula>
    </cfRule>
  </conditionalFormatting>
  <conditionalFormatting sqref="U287:U291">
    <cfRule type="expression" dxfId="1" priority="4">
      <formula>M:M="TE + hint"</formula>
    </cfRule>
  </conditionalFormatting>
  <conditionalFormatting sqref="T287:T291">
    <cfRule type="expression" dxfId="1" priority="5">
      <formula>M:M="TE + hint"</formula>
    </cfRule>
  </conditionalFormatting>
  <conditionalFormatting sqref="R287:S291">
    <cfRule type="expression" dxfId="1" priority="6">
      <formula>K:K="TE + hint"</formula>
    </cfRule>
  </conditionalFormatting>
  <conditionalFormatting sqref="V168:V169">
    <cfRule type="expression" dxfId="1" priority="7">
      <formula>M:M="TE + hint"</formula>
    </cfRule>
  </conditionalFormatting>
  <conditionalFormatting sqref="T168:T169">
    <cfRule type="expression" dxfId="1" priority="8">
      <formula>M:M="TE + hint"</formula>
    </cfRule>
  </conditionalFormatting>
  <conditionalFormatting sqref="R168:S169">
    <cfRule type="expression" dxfId="1" priority="9">
      <formula>M:M="TE + hint"</formula>
    </cfRule>
  </conditionalFormatting>
  <conditionalFormatting sqref="U168:U169">
    <cfRule type="expression" dxfId="1" priority="10">
      <formula>M:M="TE + hint"</formula>
    </cfRule>
  </conditionalFormatting>
  <conditionalFormatting sqref="X728">
    <cfRule type="expression" dxfId="1" priority="11">
      <formula>M:M="TE + hint"</formula>
    </cfRule>
  </conditionalFormatting>
  <conditionalFormatting sqref="C1:C1015">
    <cfRule type="cellIs" dxfId="2" priority="12" operator="equal">
      <formula>"Identificar"</formula>
    </cfRule>
  </conditionalFormatting>
  <conditionalFormatting sqref="C1:C1015">
    <cfRule type="cellIs" dxfId="3" priority="13" operator="equal">
      <formula>"Evocar"</formula>
    </cfRule>
  </conditionalFormatting>
  <conditionalFormatting sqref="C1:C1015">
    <cfRule type="cellIs" dxfId="4" priority="14" operator="equal">
      <formula>"Aplicar"</formula>
    </cfRule>
  </conditionalFormatting>
  <conditionalFormatting sqref="D1:D1015">
    <cfRule type="cellIs" dxfId="5" priority="15" operator="equal">
      <formula>"JSON revisado"</formula>
    </cfRule>
  </conditionalFormatting>
  <conditionalFormatting sqref="D1:D1015">
    <cfRule type="cellIs" dxfId="6" priority="16" operator="equal">
      <formula>"Pendiente de revisión"</formula>
    </cfRule>
  </conditionalFormatting>
  <conditionalFormatting sqref="D1:D1015">
    <cfRule type="cellIs" dxfId="7" priority="17" operator="equal">
      <formula>"Ortografía+cast"</formula>
    </cfRule>
  </conditionalFormatting>
  <conditionalFormatting sqref="D1:D1015">
    <cfRule type="cellIs" dxfId="8" priority="18" operator="equal">
      <formula>"JSON sin imagen"</formula>
    </cfRule>
  </conditionalFormatting>
  <conditionalFormatting sqref="D1:D1015">
    <cfRule type="cellIs" dxfId="9" priority="19" operator="equal">
      <formula>"JSON con imagen"</formula>
    </cfRule>
  </conditionalFormatting>
  <conditionalFormatting sqref="D1:D1015">
    <cfRule type="cellIs" dxfId="10" priority="20" operator="equal">
      <formula>"No hacer"</formula>
    </cfRule>
  </conditionalFormatting>
  <conditionalFormatting sqref="N2:N1015">
    <cfRule type="expression" dxfId="1" priority="21">
      <formula>M:M="Scaff"</formula>
    </cfRule>
  </conditionalFormatting>
  <conditionalFormatting sqref="R2:R1015">
    <cfRule type="expression" dxfId="1" priority="22">
      <formula>M:M="TE + hint"</formula>
    </cfRule>
  </conditionalFormatting>
  <conditionalFormatting sqref="AC2:AC1015">
    <cfRule type="cellIs" dxfId="11" priority="23" operator="equal">
      <formula>"Total"</formula>
    </cfRule>
  </conditionalFormatting>
  <conditionalFormatting sqref="AC2:AC1015">
    <cfRule type="cellIs" dxfId="12" priority="24" operator="equal">
      <formula>"Feedback"</formula>
    </cfRule>
  </conditionalFormatting>
  <conditionalFormatting sqref="E2:E1015">
    <cfRule type="cellIs" dxfId="13" priority="25" operator="equal">
      <formula>"Sí"</formula>
    </cfRule>
  </conditionalFormatting>
  <conditionalFormatting sqref="A1:A1015">
    <cfRule type="expression" dxfId="0" priority="26">
      <formula>AD1="BNCC"</formula>
    </cfRule>
  </conditionalFormatting>
  <conditionalFormatting sqref="D2:D1015">
    <cfRule type="cellIs" dxfId="14" priority="27" operator="equal">
      <formula>"Formato SPEACHY"</formula>
    </cfRule>
  </conditionalFormatting>
  <conditionalFormatting sqref="O2:O1015">
    <cfRule type="expression" dxfId="1" priority="28">
      <formula>M:M="Scaff"</formula>
    </cfRule>
  </conditionalFormatting>
  <conditionalFormatting sqref="P2:P1015">
    <cfRule type="expression" dxfId="1" priority="29">
      <formula>M:M="Scaff"</formula>
    </cfRule>
  </conditionalFormatting>
  <conditionalFormatting sqref="Q2:Q1015">
    <cfRule type="expression" dxfId="1" priority="30">
      <formula>M:M="Scaff"</formula>
    </cfRule>
  </conditionalFormatting>
  <conditionalFormatting sqref="S2:S1015">
    <cfRule type="expression" dxfId="1" priority="31">
      <formula>M:M="TE + hint"</formula>
    </cfRule>
  </conditionalFormatting>
  <conditionalFormatting sqref="T2:T1015">
    <cfRule type="expression" dxfId="1" priority="32">
      <formula>M:M="TE + hint"</formula>
    </cfRule>
  </conditionalFormatting>
  <conditionalFormatting sqref="V2:V1015">
    <cfRule type="expression" dxfId="1" priority="33">
      <formula>M:M="TE + hint"</formula>
    </cfRule>
  </conditionalFormatting>
  <conditionalFormatting sqref="W2:W1015">
    <cfRule type="expression" dxfId="1" priority="34">
      <formula>M:M="TE + hint"</formula>
    </cfRule>
  </conditionalFormatting>
  <conditionalFormatting sqref="X2:X1015">
    <cfRule type="expression" dxfId="15" priority="35">
      <formula>M:M="TE + hint"</formula>
    </cfRule>
  </conditionalFormatting>
  <dataValidations>
    <dataValidation type="list" allowBlank="1" sqref="D2:D1015">
      <formula1>"No hacer,Pendiente de revisión,Ortografía+cast,JSON sin imagen,JSON con imagen,Formato SPEACHY,JSON revisado"</formula1>
    </dataValidation>
    <dataValidation type="list" allowBlank="1" sqref="AC2:AC1015">
      <formula1>"Total,Feedback"</formula1>
    </dataValidation>
    <dataValidation type="list" allowBlank="1" sqref="E2:E1015">
      <formula1>"Sí,No"</formula1>
    </dataValidation>
    <dataValidation type="list" allowBlank="1" sqref="J2:J1015">
      <formula1>"Cloze math,Cloze with text,Drag and drop,Dropdown,Label image with drag and drop,Linking lines,Multiple choice,Order list,Single choice,True or false,Counting Count,Pathway,Number Line,Pictograph Output,Barchart Output"</formula1>
    </dataValidation>
    <dataValidation type="list" allowBlank="1" sqref="M2:M1015">
      <formula1>"TE + hint,Scaff"</formula1>
    </dataValidation>
  </dataValidations>
  <hyperlinks>
    <hyperlink r:id="rId2" ref="O111"/>
    <hyperlink r:id="rId3" ref="F112"/>
    <hyperlink r:id="rId4" ref="O112"/>
    <hyperlink r:id="rId5" ref="F113"/>
    <hyperlink r:id="rId6" ref="O113"/>
    <hyperlink r:id="rId7" ref="F114"/>
    <hyperlink r:id="rId8" ref="F115"/>
    <hyperlink r:id="rId9" ref="Z122"/>
    <hyperlink r:id="rId10" ref="F138"/>
    <hyperlink r:id="rId11" ref="O138"/>
    <hyperlink r:id="rId12" ref="F139"/>
    <hyperlink r:id="rId13" ref="F140"/>
    <hyperlink r:id="rId14" ref="F141"/>
    <hyperlink r:id="rId15" ref="F142"/>
    <hyperlink r:id="rId16" ref="L201"/>
    <hyperlink r:id="rId17" ref="Z201"/>
    <hyperlink r:id="rId18" ref="Z202"/>
    <hyperlink r:id="rId19" ref="Z203"/>
    <hyperlink r:id="rId20" ref="L204"/>
    <hyperlink r:id="rId21" ref="L205"/>
    <hyperlink r:id="rId22" ref="Z775"/>
    <hyperlink r:id="rId23" ref="Z776"/>
    <hyperlink r:id="rId24" ref="Z777"/>
    <hyperlink r:id="rId25" ref="Z778"/>
    <hyperlink r:id="rId26" ref="Z779"/>
    <hyperlink r:id="rId27" ref="Z780"/>
    <hyperlink r:id="rId28" ref="Z781"/>
    <hyperlink r:id="rId29" ref="Z782"/>
    <hyperlink r:id="rId30" ref="Z783"/>
    <hyperlink r:id="rId31" ref="Z784"/>
    <hyperlink r:id="rId32" ref="Z785"/>
    <hyperlink r:id="rId33" ref="Z786"/>
    <hyperlink r:id="rId34" ref="Z787"/>
    <hyperlink r:id="rId35" ref="Z788"/>
    <hyperlink r:id="rId36" ref="Z789"/>
    <hyperlink r:id="rId37" ref="Z790"/>
    <hyperlink r:id="rId38" ref="Z985"/>
    <hyperlink r:id="rId39" ref="Z989"/>
    <hyperlink r:id="rId40" ref="F1001"/>
    <hyperlink r:id="rId41" ref="F1002"/>
    <hyperlink r:id="rId42" ref="F1003"/>
    <hyperlink r:id="rId43" ref="F1004"/>
    <hyperlink r:id="rId44" ref="F1005"/>
    <hyperlink r:id="rId45" ref="F1006"/>
  </hyperlinks>
  <drawing r:id="rId46"/>
  <legacyDrawing r:id="rId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8" width="12.63"/>
    <col customWidth="1" min="29" max="30" width="17.88"/>
  </cols>
  <sheetData>
    <row r="1">
      <c r="A1" s="1" t="s">
        <v>0</v>
      </c>
      <c r="B1" s="1" t="s">
        <v>1</v>
      </c>
      <c r="C1" s="1" t="s">
        <v>2</v>
      </c>
      <c r="D1" s="2" t="s">
        <v>3</v>
      </c>
      <c r="E1" s="2" t="s">
        <v>4</v>
      </c>
      <c r="F1" s="1" t="s">
        <v>5</v>
      </c>
      <c r="G1" s="1" t="s">
        <v>7</v>
      </c>
      <c r="H1" s="1" t="s">
        <v>8</v>
      </c>
      <c r="I1" s="1" t="s">
        <v>9</v>
      </c>
      <c r="J1" s="1" t="s">
        <v>10</v>
      </c>
      <c r="K1" s="1" t="s">
        <v>11</v>
      </c>
      <c r="L1" s="1" t="s">
        <v>12</v>
      </c>
      <c r="M1" s="4" t="s">
        <v>13</v>
      </c>
      <c r="N1" s="4" t="s">
        <v>14</v>
      </c>
      <c r="O1" s="4" t="s">
        <v>15</v>
      </c>
      <c r="P1" s="4" t="s">
        <v>16</v>
      </c>
      <c r="Q1" s="5" t="s">
        <v>18</v>
      </c>
      <c r="R1" s="5" t="s">
        <v>19</v>
      </c>
      <c r="S1" s="5" t="s">
        <v>20</v>
      </c>
      <c r="T1" s="5" t="s">
        <v>21</v>
      </c>
      <c r="U1" s="5" t="s">
        <v>22</v>
      </c>
      <c r="V1" s="5" t="s">
        <v>23</v>
      </c>
      <c r="W1" s="1" t="s">
        <v>24</v>
      </c>
      <c r="X1" s="1" t="s">
        <v>25</v>
      </c>
      <c r="Y1" s="1" t="s">
        <v>26</v>
      </c>
      <c r="Z1" s="1" t="s">
        <v>27</v>
      </c>
      <c r="AA1" s="1" t="s">
        <v>28</v>
      </c>
      <c r="AB1" s="1"/>
      <c r="AC1" s="1" t="s">
        <v>5025</v>
      </c>
      <c r="AD1" s="1" t="s">
        <v>30</v>
      </c>
    </row>
    <row r="2" ht="112.5" customHeight="1">
      <c r="A2" s="9" t="s">
        <v>616</v>
      </c>
      <c r="B2" s="8" t="s">
        <v>5026</v>
      </c>
      <c r="C2" s="9" t="s">
        <v>66</v>
      </c>
      <c r="D2" s="9" t="s">
        <v>5027</v>
      </c>
      <c r="E2" s="24"/>
      <c r="F2" s="78"/>
      <c r="G2" s="78"/>
      <c r="H2" s="24"/>
      <c r="I2" s="24"/>
      <c r="J2" s="25"/>
      <c r="K2" s="78"/>
      <c r="L2" s="9"/>
      <c r="M2" s="78"/>
      <c r="N2" s="78"/>
      <c r="O2" s="42"/>
      <c r="P2" s="42"/>
      <c r="Q2" s="42"/>
      <c r="R2" s="42"/>
      <c r="S2" s="42"/>
      <c r="T2" s="42"/>
      <c r="U2" s="42"/>
      <c r="V2" s="42"/>
      <c r="W2" s="20" t="s">
        <v>43</v>
      </c>
      <c r="X2" s="9"/>
      <c r="Y2" s="42" t="str">
        <f t="shared" ref="Y2:Y13" si="1">IF(D2&lt;&gt;"No hacer",CONCATENATE(A2,"-",LEFT(C2),"-",IF(#REF!&lt;&gt;C2,1,RIGHT(#REF!)+1)),"")</f>
        <v/>
      </c>
      <c r="Z2" s="42"/>
      <c r="AA2" s="24"/>
      <c r="AB2" s="24"/>
      <c r="AC2" s="42"/>
      <c r="AD2" s="42"/>
    </row>
    <row r="3" ht="112.5" customHeight="1">
      <c r="A3" s="9" t="s">
        <v>630</v>
      </c>
      <c r="B3" s="8" t="s">
        <v>5028</v>
      </c>
      <c r="C3" s="9" t="s">
        <v>66</v>
      </c>
      <c r="D3" s="9" t="s">
        <v>5027</v>
      </c>
      <c r="E3" s="24"/>
      <c r="F3" s="78"/>
      <c r="G3" s="78"/>
      <c r="H3" s="9"/>
      <c r="I3" s="9"/>
      <c r="J3" s="78"/>
      <c r="K3" s="8"/>
      <c r="L3" s="9"/>
      <c r="M3" s="78"/>
      <c r="N3" s="78"/>
      <c r="O3" s="42"/>
      <c r="P3" s="42"/>
      <c r="Q3" s="42"/>
      <c r="R3" s="42"/>
      <c r="S3" s="42"/>
      <c r="T3" s="42"/>
      <c r="U3" s="42"/>
      <c r="V3" s="42"/>
      <c r="W3" s="20" t="s">
        <v>43</v>
      </c>
      <c r="X3" s="9"/>
      <c r="Y3" s="42" t="str">
        <f t="shared" si="1"/>
        <v/>
      </c>
      <c r="Z3" s="42"/>
      <c r="AA3" s="24"/>
      <c r="AB3" s="24"/>
      <c r="AC3" s="42"/>
      <c r="AD3" s="42"/>
    </row>
    <row r="4" ht="112.5" customHeight="1">
      <c r="A4" s="9" t="s">
        <v>742</v>
      </c>
      <c r="B4" s="8" t="s">
        <v>5029</v>
      </c>
      <c r="C4" s="9" t="s">
        <v>66</v>
      </c>
      <c r="D4" s="9" t="s">
        <v>5027</v>
      </c>
      <c r="E4" s="24"/>
      <c r="F4" s="25"/>
      <c r="G4" s="25"/>
      <c r="H4" s="24"/>
      <c r="I4" s="9"/>
      <c r="J4" s="25"/>
      <c r="K4" s="25"/>
      <c r="L4" s="9"/>
      <c r="M4" s="78"/>
      <c r="N4" s="78"/>
      <c r="O4" s="9"/>
      <c r="P4" s="9"/>
      <c r="Q4" s="9"/>
      <c r="R4" s="9"/>
      <c r="S4" s="9"/>
      <c r="T4" s="9"/>
      <c r="U4" s="9"/>
      <c r="V4" s="9"/>
      <c r="W4" s="20" t="s">
        <v>43</v>
      </c>
      <c r="X4" s="9"/>
      <c r="Y4" s="42" t="str">
        <f t="shared" si="1"/>
        <v/>
      </c>
      <c r="Z4" s="42"/>
      <c r="AA4" s="24"/>
      <c r="AB4" s="24"/>
      <c r="AC4" s="42"/>
      <c r="AD4" s="42"/>
    </row>
    <row r="5" ht="112.5" customHeight="1">
      <c r="A5" s="9" t="s">
        <v>905</v>
      </c>
      <c r="B5" s="8" t="s">
        <v>5030</v>
      </c>
      <c r="C5" s="9" t="s">
        <v>66</v>
      </c>
      <c r="D5" s="9" t="s">
        <v>5027</v>
      </c>
      <c r="E5" s="24"/>
      <c r="F5" s="118"/>
      <c r="G5" s="78"/>
      <c r="H5" s="9"/>
      <c r="I5" s="24"/>
      <c r="J5" s="25"/>
      <c r="K5" s="25"/>
      <c r="L5" s="9"/>
      <c r="M5" s="78"/>
      <c r="N5" s="78"/>
      <c r="O5" s="42"/>
      <c r="P5" s="42"/>
      <c r="Q5" s="42"/>
      <c r="R5" s="42"/>
      <c r="S5" s="42"/>
      <c r="T5" s="42"/>
      <c r="U5" s="42"/>
      <c r="V5" s="42"/>
      <c r="W5" s="20" t="s">
        <v>43</v>
      </c>
      <c r="X5" s="9"/>
      <c r="Y5" s="42" t="str">
        <f t="shared" si="1"/>
        <v/>
      </c>
      <c r="Z5" s="42"/>
      <c r="AA5" s="24"/>
      <c r="AB5" s="24"/>
      <c r="AC5" s="42"/>
      <c r="AD5" s="42"/>
    </row>
    <row r="6" ht="112.5" customHeight="1">
      <c r="A6" s="9" t="s">
        <v>990</v>
      </c>
      <c r="B6" s="8" t="s">
        <v>991</v>
      </c>
      <c r="C6" s="9" t="s">
        <v>66</v>
      </c>
      <c r="D6" s="9" t="s">
        <v>5027</v>
      </c>
      <c r="E6" s="24"/>
      <c r="F6" s="78"/>
      <c r="G6" s="78"/>
      <c r="H6" s="9"/>
      <c r="I6" s="9"/>
      <c r="J6" s="78"/>
      <c r="K6" s="78"/>
      <c r="L6" s="9"/>
      <c r="M6" s="78"/>
      <c r="N6" s="89"/>
      <c r="O6" s="42"/>
      <c r="P6" s="42"/>
      <c r="Q6" s="78"/>
      <c r="R6" s="78"/>
      <c r="S6" s="78"/>
      <c r="T6" s="78"/>
      <c r="U6" s="89"/>
      <c r="V6" s="89"/>
      <c r="W6" s="20" t="s">
        <v>43</v>
      </c>
      <c r="X6" s="9"/>
      <c r="Y6" s="42" t="str">
        <f t="shared" si="1"/>
        <v/>
      </c>
      <c r="Z6" s="42"/>
      <c r="AA6" s="24"/>
      <c r="AB6" s="24"/>
      <c r="AC6" s="42"/>
      <c r="AD6" s="42"/>
    </row>
    <row r="7" ht="112.5" customHeight="1">
      <c r="A7" s="9" t="s">
        <v>1130</v>
      </c>
      <c r="B7" s="8" t="s">
        <v>1131</v>
      </c>
      <c r="C7" s="9" t="s">
        <v>66</v>
      </c>
      <c r="D7" s="9" t="s">
        <v>5027</v>
      </c>
      <c r="E7" s="24"/>
      <c r="F7" s="78"/>
      <c r="G7" s="78"/>
      <c r="H7" s="9"/>
      <c r="I7" s="9"/>
      <c r="J7" s="78"/>
      <c r="K7" s="78"/>
      <c r="L7" s="9"/>
      <c r="M7" s="78"/>
      <c r="N7" s="89"/>
      <c r="O7" s="42"/>
      <c r="P7" s="42"/>
      <c r="Q7" s="42"/>
      <c r="R7" s="42"/>
      <c r="S7" s="42"/>
      <c r="T7" s="42"/>
      <c r="U7" s="42"/>
      <c r="V7" s="42"/>
      <c r="W7" s="20" t="s">
        <v>43</v>
      </c>
      <c r="X7" s="9"/>
      <c r="Y7" s="42" t="str">
        <f t="shared" si="1"/>
        <v/>
      </c>
      <c r="Z7" s="42"/>
      <c r="AA7" s="24"/>
      <c r="AB7" s="24"/>
      <c r="AC7" s="42"/>
      <c r="AD7" s="42"/>
    </row>
    <row r="8" ht="112.5" customHeight="1">
      <c r="A8" s="9" t="s">
        <v>1144</v>
      </c>
      <c r="B8" s="8" t="s">
        <v>1145</v>
      </c>
      <c r="C8" s="9" t="s">
        <v>66</v>
      </c>
      <c r="D8" s="9" t="s">
        <v>5027</v>
      </c>
      <c r="E8" s="24"/>
      <c r="F8" s="78"/>
      <c r="G8" s="78"/>
      <c r="H8" s="9"/>
      <c r="I8" s="9"/>
      <c r="J8" s="78"/>
      <c r="K8" s="78"/>
      <c r="L8" s="9"/>
      <c r="M8" s="78"/>
      <c r="N8" s="89"/>
      <c r="O8" s="42"/>
      <c r="P8" s="42"/>
      <c r="Q8" s="42"/>
      <c r="R8" s="42"/>
      <c r="S8" s="42"/>
      <c r="T8" s="42"/>
      <c r="U8" s="42"/>
      <c r="V8" s="42"/>
      <c r="W8" s="20" t="s">
        <v>43</v>
      </c>
      <c r="X8" s="9"/>
      <c r="Y8" s="42" t="str">
        <f t="shared" si="1"/>
        <v/>
      </c>
      <c r="Z8" s="42"/>
      <c r="AA8" s="24"/>
      <c r="AB8" s="24"/>
      <c r="AC8" s="42"/>
      <c r="AD8" s="42"/>
    </row>
    <row r="9" ht="112.5" customHeight="1">
      <c r="A9" s="9" t="s">
        <v>1196</v>
      </c>
      <c r="B9" s="8" t="s">
        <v>1197</v>
      </c>
      <c r="C9" s="9" t="s">
        <v>66</v>
      </c>
      <c r="D9" s="9" t="s">
        <v>5027</v>
      </c>
      <c r="E9" s="24"/>
      <c r="F9" s="78"/>
      <c r="G9" s="78"/>
      <c r="H9" s="9"/>
      <c r="I9" s="9"/>
      <c r="J9" s="78"/>
      <c r="K9" s="78"/>
      <c r="L9" s="9"/>
      <c r="M9" s="23"/>
      <c r="N9" s="111"/>
      <c r="O9" s="42"/>
      <c r="P9" s="42"/>
      <c r="Q9" s="42"/>
      <c r="R9" s="42"/>
      <c r="S9" s="42"/>
      <c r="T9" s="42"/>
      <c r="U9" s="42"/>
      <c r="V9" s="42"/>
      <c r="W9" s="20" t="s">
        <v>43</v>
      </c>
      <c r="X9" s="9"/>
      <c r="Y9" s="42" t="str">
        <f t="shared" si="1"/>
        <v/>
      </c>
      <c r="Z9" s="42"/>
      <c r="AA9" s="24"/>
      <c r="AB9" s="24"/>
      <c r="AC9" s="42"/>
      <c r="AD9" s="42"/>
    </row>
    <row r="10" ht="112.5" customHeight="1">
      <c r="A10" s="9" t="s">
        <v>1489</v>
      </c>
      <c r="B10" s="78" t="s">
        <v>1490</v>
      </c>
      <c r="C10" s="9" t="s">
        <v>66</v>
      </c>
      <c r="D10" s="45" t="s">
        <v>5027</v>
      </c>
      <c r="E10" s="24"/>
      <c r="F10" s="78"/>
      <c r="G10" s="78"/>
      <c r="H10" s="9"/>
      <c r="I10" s="9"/>
      <c r="J10" s="78"/>
      <c r="K10" s="8"/>
      <c r="L10" s="9"/>
      <c r="M10" s="23"/>
      <c r="N10" s="23"/>
      <c r="O10" s="42"/>
      <c r="P10" s="42"/>
      <c r="Q10" s="42"/>
      <c r="R10" s="42"/>
      <c r="S10" s="42"/>
      <c r="T10" s="42"/>
      <c r="U10" s="42"/>
      <c r="V10" s="42"/>
      <c r="W10" s="20" t="s">
        <v>43</v>
      </c>
      <c r="X10" s="9"/>
      <c r="Y10" s="42" t="str">
        <f t="shared" si="1"/>
        <v/>
      </c>
      <c r="Z10" s="42"/>
      <c r="AA10" s="24"/>
      <c r="AB10" s="24"/>
      <c r="AC10" s="42"/>
      <c r="AD10" s="42"/>
    </row>
    <row r="11" ht="112.5" customHeight="1">
      <c r="A11" s="9" t="s">
        <v>1788</v>
      </c>
      <c r="B11" s="8" t="s">
        <v>1789</v>
      </c>
      <c r="C11" s="9" t="s">
        <v>66</v>
      </c>
      <c r="D11" s="9" t="s">
        <v>5027</v>
      </c>
      <c r="E11" s="24"/>
      <c r="F11" s="25"/>
      <c r="G11" s="78"/>
      <c r="H11" s="9"/>
      <c r="I11" s="9"/>
      <c r="J11" s="78"/>
      <c r="K11" s="25"/>
      <c r="L11" s="9"/>
      <c r="M11" s="78"/>
      <c r="N11" s="8"/>
      <c r="O11" s="42"/>
      <c r="P11" s="42"/>
      <c r="Q11" s="42"/>
      <c r="R11" s="42"/>
      <c r="S11" s="42"/>
      <c r="T11" s="42"/>
      <c r="U11" s="42"/>
      <c r="V11" s="42"/>
      <c r="W11" s="20" t="s">
        <v>43</v>
      </c>
      <c r="X11" s="9"/>
      <c r="Y11" s="42" t="str">
        <f t="shared" si="1"/>
        <v/>
      </c>
      <c r="Z11" s="42"/>
      <c r="AA11" s="24"/>
      <c r="AB11" s="24"/>
      <c r="AC11" s="42"/>
      <c r="AD11" s="42"/>
    </row>
    <row r="12" ht="112.5" customHeight="1">
      <c r="A12" s="9" t="s">
        <v>1802</v>
      </c>
      <c r="B12" s="8" t="s">
        <v>1803</v>
      </c>
      <c r="C12" s="9" t="s">
        <v>66</v>
      </c>
      <c r="D12" s="9" t="s">
        <v>5027</v>
      </c>
      <c r="E12" s="24"/>
      <c r="F12" s="25"/>
      <c r="G12" s="25"/>
      <c r="H12" s="24"/>
      <c r="I12" s="24"/>
      <c r="J12" s="25"/>
      <c r="K12" s="25"/>
      <c r="L12" s="9"/>
      <c r="M12" s="78"/>
      <c r="N12" s="78"/>
      <c r="O12" s="42"/>
      <c r="P12" s="42"/>
      <c r="Q12" s="42"/>
      <c r="R12" s="42"/>
      <c r="S12" s="42"/>
      <c r="T12" s="42"/>
      <c r="U12" s="42"/>
      <c r="V12" s="42"/>
      <c r="W12" s="20" t="s">
        <v>43</v>
      </c>
      <c r="X12" s="9"/>
      <c r="Y12" s="42" t="str">
        <f t="shared" si="1"/>
        <v/>
      </c>
      <c r="Z12" s="42"/>
      <c r="AA12" s="24"/>
      <c r="AB12" s="24"/>
      <c r="AC12" s="20" t="s">
        <v>46</v>
      </c>
      <c r="AD12" s="20"/>
    </row>
    <row r="13" ht="112.5" customHeight="1">
      <c r="A13" s="9" t="s">
        <v>1905</v>
      </c>
      <c r="B13" s="8" t="s">
        <v>1906</v>
      </c>
      <c r="C13" s="9" t="s">
        <v>66</v>
      </c>
      <c r="D13" s="9" t="s">
        <v>5027</v>
      </c>
      <c r="E13" s="24"/>
      <c r="F13" s="23"/>
      <c r="G13" s="78"/>
      <c r="H13" s="9"/>
      <c r="I13" s="9"/>
      <c r="J13" s="78"/>
      <c r="K13" s="78"/>
      <c r="L13" s="9"/>
      <c r="M13" s="119"/>
      <c r="N13" s="78"/>
      <c r="O13" s="42"/>
      <c r="P13" s="42"/>
      <c r="Q13" s="42"/>
      <c r="R13" s="42"/>
      <c r="S13" s="42"/>
      <c r="T13" s="42"/>
      <c r="U13" s="42"/>
      <c r="V13" s="42"/>
      <c r="W13" s="20" t="s">
        <v>43</v>
      </c>
      <c r="X13" s="9"/>
      <c r="Y13" s="42" t="str">
        <f t="shared" si="1"/>
        <v/>
      </c>
      <c r="Z13" s="42"/>
      <c r="AA13" s="24"/>
      <c r="AB13" s="24"/>
      <c r="AC13" s="20" t="s">
        <v>46</v>
      </c>
      <c r="AD13" s="20"/>
    </row>
    <row r="14" ht="112.5" customHeight="1">
      <c r="A14" s="9" t="s">
        <v>5031</v>
      </c>
      <c r="B14" s="78" t="s">
        <v>5032</v>
      </c>
      <c r="C14" s="9" t="s">
        <v>33</v>
      </c>
      <c r="D14" s="9" t="s">
        <v>5027</v>
      </c>
      <c r="E14" s="24"/>
      <c r="F14" s="78" t="s">
        <v>5033</v>
      </c>
      <c r="G14" s="78"/>
      <c r="H14" s="42"/>
      <c r="I14" s="9"/>
      <c r="J14" s="78"/>
      <c r="K14" s="78"/>
      <c r="L14" s="9"/>
      <c r="M14" s="78"/>
      <c r="N14" s="89"/>
      <c r="O14" s="42"/>
      <c r="P14" s="42"/>
      <c r="Q14" s="42"/>
      <c r="R14" s="42"/>
      <c r="S14" s="42"/>
      <c r="T14" s="42"/>
      <c r="U14" s="42"/>
      <c r="V14" s="42"/>
      <c r="W14" s="20" t="s">
        <v>43</v>
      </c>
      <c r="X14" s="42"/>
      <c r="Y14" s="42" t="str">
        <f t="shared" ref="Y14:Y16" si="2">IF(D14&lt;&gt;"No hacer",CONCATENATE(A14,"-",LEFT(C14),"-",IF(C13&lt;&gt;C14,1,RIGHT(Y13)+1)),"")</f>
        <v/>
      </c>
      <c r="Z14" s="42"/>
      <c r="AA14" s="24"/>
      <c r="AB14" s="24"/>
      <c r="AC14" s="20" t="s">
        <v>46</v>
      </c>
      <c r="AD14" s="20" t="s">
        <v>47</v>
      </c>
    </row>
    <row r="15" ht="112.5" customHeight="1">
      <c r="A15" s="9" t="s">
        <v>5031</v>
      </c>
      <c r="B15" s="78" t="s">
        <v>5032</v>
      </c>
      <c r="C15" s="9" t="s">
        <v>48</v>
      </c>
      <c r="D15" s="9" t="s">
        <v>5027</v>
      </c>
      <c r="E15" s="24"/>
      <c r="F15" s="78" t="s">
        <v>5033</v>
      </c>
      <c r="G15" s="78"/>
      <c r="H15" s="42"/>
      <c r="I15" s="9"/>
      <c r="J15" s="78"/>
      <c r="K15" s="78"/>
      <c r="L15" s="9"/>
      <c r="M15" s="78"/>
      <c r="N15" s="89"/>
      <c r="O15" s="42"/>
      <c r="P15" s="42"/>
      <c r="Q15" s="42"/>
      <c r="R15" s="42"/>
      <c r="S15" s="42"/>
      <c r="T15" s="42"/>
      <c r="U15" s="42"/>
      <c r="V15" s="42"/>
      <c r="W15" s="20" t="s">
        <v>43</v>
      </c>
      <c r="X15" s="42"/>
      <c r="Y15" s="42" t="str">
        <f t="shared" si="2"/>
        <v/>
      </c>
      <c r="Z15" s="42"/>
      <c r="AA15" s="24"/>
      <c r="AB15" s="24"/>
      <c r="AC15" s="20" t="s">
        <v>46</v>
      </c>
      <c r="AD15" s="20" t="s">
        <v>47</v>
      </c>
    </row>
    <row r="16" ht="112.5" customHeight="1">
      <c r="A16" s="9" t="s">
        <v>5031</v>
      </c>
      <c r="B16" s="78" t="s">
        <v>5032</v>
      </c>
      <c r="C16" s="9" t="s">
        <v>66</v>
      </c>
      <c r="D16" s="9" t="s">
        <v>5027</v>
      </c>
      <c r="E16" s="24"/>
      <c r="F16" s="78"/>
      <c r="G16" s="78"/>
      <c r="H16" s="42"/>
      <c r="I16" s="9"/>
      <c r="J16" s="78"/>
      <c r="K16" s="78"/>
      <c r="L16" s="9"/>
      <c r="M16" s="78"/>
      <c r="N16" s="89"/>
      <c r="O16" s="42"/>
      <c r="P16" s="42"/>
      <c r="Q16" s="42"/>
      <c r="R16" s="42"/>
      <c r="S16" s="42"/>
      <c r="T16" s="42"/>
      <c r="U16" s="42"/>
      <c r="V16" s="42"/>
      <c r="W16" s="20" t="s">
        <v>43</v>
      </c>
      <c r="X16" s="42"/>
      <c r="Y16" s="42" t="str">
        <f t="shared" si="2"/>
        <v/>
      </c>
      <c r="Z16" s="42"/>
      <c r="AA16" s="24"/>
      <c r="AB16" s="24"/>
      <c r="AC16" s="20" t="s">
        <v>46</v>
      </c>
      <c r="AD16" s="20" t="s">
        <v>47</v>
      </c>
    </row>
    <row r="17" ht="112.5" customHeight="1">
      <c r="A17" s="9" t="s">
        <v>2288</v>
      </c>
      <c r="B17" s="78" t="s">
        <v>2289</v>
      </c>
      <c r="C17" s="9" t="s">
        <v>66</v>
      </c>
      <c r="D17" s="9" t="s">
        <v>5027</v>
      </c>
      <c r="E17" s="24"/>
      <c r="F17" s="78"/>
      <c r="G17" s="8"/>
      <c r="H17" s="42"/>
      <c r="I17" s="9"/>
      <c r="J17" s="78"/>
      <c r="K17" s="78"/>
      <c r="L17" s="9"/>
      <c r="M17" s="78"/>
      <c r="N17" s="89"/>
      <c r="O17" s="42"/>
      <c r="P17" s="42"/>
      <c r="Q17" s="42"/>
      <c r="R17" s="42"/>
      <c r="S17" s="42"/>
      <c r="T17" s="42"/>
      <c r="U17" s="42"/>
      <c r="V17" s="42"/>
      <c r="W17" s="20" t="s">
        <v>43</v>
      </c>
      <c r="X17" s="42"/>
      <c r="Y17" s="42" t="str">
        <f t="shared" ref="Y17:Y22" si="3">IF(D17&lt;&gt;"No hacer",CONCATENATE(A17,"-",LEFT(C17),"-",IF(#REF!&lt;&gt;C17,1,RIGHT(#REF!)+1)),"")</f>
        <v/>
      </c>
      <c r="Z17" s="42"/>
      <c r="AA17" s="24"/>
      <c r="AB17" s="24"/>
      <c r="AC17" s="42"/>
      <c r="AD17" s="42"/>
    </row>
    <row r="18" ht="112.5" customHeight="1">
      <c r="A18" s="9" t="s">
        <v>2309</v>
      </c>
      <c r="B18" s="78" t="s">
        <v>2310</v>
      </c>
      <c r="C18" s="9" t="s">
        <v>66</v>
      </c>
      <c r="D18" s="9" t="s">
        <v>5027</v>
      </c>
      <c r="E18" s="24"/>
      <c r="F18" s="78"/>
      <c r="G18" s="78"/>
      <c r="H18" s="9"/>
      <c r="I18" s="9"/>
      <c r="J18" s="78"/>
      <c r="K18" s="78"/>
      <c r="L18" s="9"/>
      <c r="M18" s="78"/>
      <c r="N18" s="89"/>
      <c r="O18" s="42"/>
      <c r="P18" s="42"/>
      <c r="Q18" s="42"/>
      <c r="R18" s="42"/>
      <c r="S18" s="42"/>
      <c r="T18" s="42"/>
      <c r="U18" s="42"/>
      <c r="V18" s="42"/>
      <c r="W18" s="20" t="s">
        <v>43</v>
      </c>
      <c r="X18" s="69"/>
      <c r="Y18" s="42" t="str">
        <f t="shared" si="3"/>
        <v/>
      </c>
      <c r="Z18" s="42"/>
      <c r="AA18" s="24"/>
      <c r="AB18" s="24"/>
      <c r="AC18" s="42"/>
      <c r="AD18" s="42"/>
    </row>
    <row r="19" ht="112.5" customHeight="1">
      <c r="A19" s="9" t="s">
        <v>2474</v>
      </c>
      <c r="B19" s="78" t="s">
        <v>2475</v>
      </c>
      <c r="C19" s="9" t="s">
        <v>66</v>
      </c>
      <c r="D19" s="9" t="s">
        <v>5027</v>
      </c>
      <c r="E19" s="24"/>
      <c r="F19" s="23"/>
      <c r="G19" s="23"/>
      <c r="H19" s="9"/>
      <c r="I19" s="9"/>
      <c r="J19" s="23"/>
      <c r="K19" s="23"/>
      <c r="L19" s="9"/>
      <c r="M19" s="69"/>
      <c r="N19" s="89"/>
      <c r="O19" s="42"/>
      <c r="P19" s="42"/>
      <c r="Q19" s="23"/>
      <c r="R19" s="23"/>
      <c r="S19" s="23"/>
      <c r="T19" s="23"/>
      <c r="U19" s="42"/>
      <c r="V19" s="42"/>
      <c r="W19" s="9" t="s">
        <v>2480</v>
      </c>
      <c r="X19" s="9"/>
      <c r="Y19" s="42" t="str">
        <f t="shared" si="3"/>
        <v/>
      </c>
      <c r="Z19" s="42"/>
      <c r="AA19" s="24"/>
      <c r="AB19" s="24"/>
      <c r="AC19" s="42"/>
      <c r="AD19" s="42"/>
    </row>
    <row r="20" ht="112.5" customHeight="1">
      <c r="A20" s="9" t="s">
        <v>2593</v>
      </c>
      <c r="B20" s="78" t="s">
        <v>2594</v>
      </c>
      <c r="C20" s="9" t="s">
        <v>66</v>
      </c>
      <c r="D20" s="9" t="s">
        <v>5027</v>
      </c>
      <c r="E20" s="24"/>
      <c r="F20" s="78"/>
      <c r="G20" s="78"/>
      <c r="H20" s="9"/>
      <c r="I20" s="9"/>
      <c r="J20" s="78"/>
      <c r="K20" s="78"/>
      <c r="L20" s="9"/>
      <c r="M20" s="78"/>
      <c r="N20" s="89"/>
      <c r="O20" s="42"/>
      <c r="P20" s="42"/>
      <c r="Q20" s="23"/>
      <c r="R20" s="23"/>
      <c r="S20" s="23"/>
      <c r="T20" s="23"/>
      <c r="U20" s="23"/>
      <c r="V20" s="23"/>
      <c r="W20" s="9" t="s">
        <v>2480</v>
      </c>
      <c r="X20" s="9"/>
      <c r="Y20" s="42" t="str">
        <f t="shared" si="3"/>
        <v/>
      </c>
      <c r="Z20" s="42"/>
      <c r="AA20" s="24"/>
      <c r="AB20" s="24"/>
      <c r="AC20" s="42"/>
      <c r="AD20" s="42"/>
    </row>
    <row r="21" ht="112.5" customHeight="1">
      <c r="A21" s="9" t="s">
        <v>3070</v>
      </c>
      <c r="B21" s="78" t="s">
        <v>3071</v>
      </c>
      <c r="C21" s="9" t="s">
        <v>66</v>
      </c>
      <c r="D21" s="9" t="s">
        <v>5027</v>
      </c>
      <c r="E21" s="24"/>
      <c r="F21" s="23"/>
      <c r="G21" s="78"/>
      <c r="H21" s="9"/>
      <c r="I21" s="24"/>
      <c r="J21" s="23"/>
      <c r="K21" s="23"/>
      <c r="L21" s="9"/>
      <c r="M21" s="89"/>
      <c r="N21" s="89"/>
      <c r="O21" s="42"/>
      <c r="P21" s="42"/>
      <c r="Q21" s="69"/>
      <c r="R21" s="69"/>
      <c r="S21" s="23"/>
      <c r="T21" s="23"/>
      <c r="U21" s="42"/>
      <c r="V21" s="42"/>
      <c r="W21" s="9" t="s">
        <v>2480</v>
      </c>
      <c r="X21" s="9"/>
      <c r="Y21" s="42" t="str">
        <f t="shared" si="3"/>
        <v/>
      </c>
      <c r="Z21" s="42"/>
      <c r="AA21" s="24"/>
      <c r="AB21" s="24"/>
      <c r="AC21" s="42"/>
      <c r="AD21" s="42"/>
    </row>
    <row r="22" ht="112.5" customHeight="1">
      <c r="A22" s="9" t="s">
        <v>3485</v>
      </c>
      <c r="B22" s="78" t="s">
        <v>3486</v>
      </c>
      <c r="C22" s="9" t="s">
        <v>66</v>
      </c>
      <c r="D22" s="9" t="s">
        <v>5027</v>
      </c>
      <c r="E22" s="24"/>
      <c r="F22" s="78"/>
      <c r="G22" s="89"/>
      <c r="H22" s="9"/>
      <c r="I22" s="9"/>
      <c r="J22" s="78"/>
      <c r="K22" s="78"/>
      <c r="L22" s="9"/>
      <c r="M22" s="9"/>
      <c r="N22" s="9"/>
      <c r="O22" s="42"/>
      <c r="P22" s="42"/>
      <c r="Q22" s="42"/>
      <c r="R22" s="42"/>
      <c r="S22" s="42"/>
      <c r="T22" s="42"/>
      <c r="U22" s="42"/>
      <c r="V22" s="42"/>
      <c r="W22" s="9" t="s">
        <v>2480</v>
      </c>
      <c r="X22" s="9"/>
      <c r="Y22" s="42" t="str">
        <f t="shared" si="3"/>
        <v/>
      </c>
      <c r="Z22" s="42"/>
      <c r="AA22" s="24"/>
      <c r="AB22" s="24"/>
      <c r="AC22" s="42"/>
      <c r="AD22" s="42"/>
    </row>
    <row r="23" ht="112.5" customHeight="1">
      <c r="A23" s="9" t="s">
        <v>3485</v>
      </c>
      <c r="B23" s="78" t="s">
        <v>3486</v>
      </c>
      <c r="C23" s="9" t="s">
        <v>66</v>
      </c>
      <c r="D23" s="9" t="s">
        <v>5027</v>
      </c>
      <c r="E23" s="24"/>
      <c r="F23" s="78"/>
      <c r="G23" s="89"/>
      <c r="H23" s="42"/>
      <c r="I23" s="42"/>
      <c r="J23" s="89"/>
      <c r="K23" s="89"/>
      <c r="L23" s="42"/>
      <c r="M23" s="89"/>
      <c r="N23" s="89"/>
      <c r="O23" s="42"/>
      <c r="P23" s="42"/>
      <c r="Q23" s="42"/>
      <c r="R23" s="42"/>
      <c r="S23" s="42"/>
      <c r="T23" s="42"/>
      <c r="U23" s="42"/>
      <c r="V23" s="42"/>
      <c r="W23" s="9" t="s">
        <v>2480</v>
      </c>
      <c r="X23" s="42"/>
      <c r="Y23" s="42" t="str">
        <f>IF(D23&lt;&gt;"No hacer",CONCATENATE(A23,"-",LEFT(C23),"-",IF(C22&lt;&gt;C23,1,RIGHT(Y22)+1)),"")</f>
        <v/>
      </c>
      <c r="Z23" s="42"/>
      <c r="AA23" s="24"/>
      <c r="AB23" s="24"/>
      <c r="AC23" s="42"/>
      <c r="AD23" s="42"/>
    </row>
    <row r="24" ht="112.5" customHeight="1">
      <c r="A24" s="9" t="s">
        <v>3718</v>
      </c>
      <c r="B24" s="78" t="s">
        <v>3719</v>
      </c>
      <c r="C24" s="9" t="s">
        <v>66</v>
      </c>
      <c r="D24" s="9" t="s">
        <v>5027</v>
      </c>
      <c r="E24" s="24"/>
      <c r="F24" s="89"/>
      <c r="G24" s="89"/>
      <c r="H24" s="42"/>
      <c r="I24" s="42"/>
      <c r="J24" s="89"/>
      <c r="K24" s="89"/>
      <c r="L24" s="42"/>
      <c r="M24" s="89"/>
      <c r="N24" s="89"/>
      <c r="O24" s="42"/>
      <c r="P24" s="42"/>
      <c r="Q24" s="42"/>
      <c r="R24" s="42"/>
      <c r="S24" s="42"/>
      <c r="T24" s="42"/>
      <c r="U24" s="42"/>
      <c r="V24" s="42"/>
      <c r="W24" s="9" t="s">
        <v>2480</v>
      </c>
      <c r="X24" s="9"/>
      <c r="Y24" s="42" t="str">
        <f t="shared" ref="Y24:Y26" si="4">IF(D24&lt;&gt;"No hacer",CONCATENATE(A24,"-",LEFT(C24),"-",IF(#REF!&lt;&gt;C24,1,RIGHT(#REF!)+1)),"")</f>
        <v/>
      </c>
      <c r="Z24" s="42"/>
      <c r="AA24" s="24"/>
      <c r="AB24" s="24"/>
      <c r="AC24" s="42"/>
      <c r="AD24" s="42"/>
    </row>
    <row r="25" ht="112.5" customHeight="1">
      <c r="A25" s="9" t="s">
        <v>3927</v>
      </c>
      <c r="B25" s="78" t="s">
        <v>3928</v>
      </c>
      <c r="C25" s="9" t="s">
        <v>66</v>
      </c>
      <c r="D25" s="9" t="s">
        <v>5027</v>
      </c>
      <c r="E25" s="24"/>
      <c r="F25" s="23"/>
      <c r="G25" s="89"/>
      <c r="H25" s="9"/>
      <c r="I25" s="9"/>
      <c r="J25" s="25"/>
      <c r="K25" s="25"/>
      <c r="L25" s="9"/>
      <c r="M25" s="89"/>
      <c r="N25" s="89"/>
      <c r="O25" s="42"/>
      <c r="P25" s="42"/>
      <c r="Q25" s="78"/>
      <c r="R25" s="78"/>
      <c r="S25" s="78"/>
      <c r="T25" s="78"/>
      <c r="U25" s="42"/>
      <c r="V25" s="42"/>
      <c r="W25" s="9" t="s">
        <v>2480</v>
      </c>
      <c r="X25" s="9"/>
      <c r="Y25" s="42" t="str">
        <f t="shared" si="4"/>
        <v/>
      </c>
      <c r="Z25" s="42"/>
      <c r="AA25" s="24"/>
      <c r="AB25" s="24"/>
      <c r="AC25" s="42"/>
      <c r="AD25" s="42"/>
    </row>
    <row r="26" ht="112.5" customHeight="1">
      <c r="A26" s="9" t="s">
        <v>4131</v>
      </c>
      <c r="B26" s="78" t="s">
        <v>4132</v>
      </c>
      <c r="C26" s="9" t="s">
        <v>66</v>
      </c>
      <c r="D26" s="9" t="s">
        <v>5027</v>
      </c>
      <c r="E26" s="24"/>
      <c r="F26" s="25"/>
      <c r="G26" s="69"/>
      <c r="H26" s="42"/>
      <c r="I26" s="24"/>
      <c r="J26" s="25"/>
      <c r="K26" s="25"/>
      <c r="L26" s="9"/>
      <c r="M26" s="69"/>
      <c r="N26" s="23"/>
      <c r="O26" s="42"/>
      <c r="P26" s="42"/>
      <c r="Q26" s="42"/>
      <c r="R26" s="42"/>
      <c r="S26" s="42"/>
      <c r="T26" s="42"/>
      <c r="U26" s="42"/>
      <c r="V26" s="42"/>
      <c r="W26" s="9" t="s">
        <v>2480</v>
      </c>
      <c r="X26" s="9"/>
      <c r="Y26" s="42" t="str">
        <f t="shared" si="4"/>
        <v/>
      </c>
      <c r="Z26" s="42"/>
      <c r="AA26" s="24"/>
      <c r="AB26" s="24"/>
      <c r="AC26" s="42"/>
      <c r="AD26" s="42"/>
    </row>
    <row r="27" ht="112.5" customHeight="1">
      <c r="A27" s="24" t="s">
        <v>5034</v>
      </c>
      <c r="B27" s="25" t="s">
        <v>5035</v>
      </c>
      <c r="C27" s="9" t="s">
        <v>66</v>
      </c>
      <c r="D27" s="9" t="s">
        <v>5027</v>
      </c>
      <c r="E27" s="24"/>
      <c r="F27" s="25"/>
      <c r="G27" s="69"/>
      <c r="H27" s="42"/>
      <c r="I27" s="24"/>
      <c r="J27" s="25"/>
      <c r="K27" s="25"/>
      <c r="L27" s="9"/>
      <c r="M27" s="69"/>
      <c r="N27" s="23"/>
      <c r="O27" s="42"/>
      <c r="P27" s="42"/>
      <c r="Q27" s="42"/>
      <c r="R27" s="42"/>
      <c r="S27" s="42"/>
      <c r="T27" s="42"/>
      <c r="U27" s="42"/>
      <c r="V27" s="42"/>
      <c r="W27" s="9"/>
      <c r="X27" s="9"/>
      <c r="Y27" s="42"/>
      <c r="Z27" s="42"/>
      <c r="AA27" s="24"/>
      <c r="AB27" s="24"/>
      <c r="AC27" s="42"/>
      <c r="AD27" s="42"/>
    </row>
    <row r="28" ht="112.5" customHeight="1">
      <c r="A28" s="24" t="s">
        <v>5036</v>
      </c>
      <c r="B28" s="25" t="s">
        <v>4158</v>
      </c>
      <c r="C28" s="39" t="s">
        <v>48</v>
      </c>
      <c r="D28" s="9" t="s">
        <v>5027</v>
      </c>
      <c r="E28" s="11"/>
      <c r="F28" s="8"/>
      <c r="G28" s="18"/>
      <c r="H28" s="20"/>
      <c r="I28" s="20"/>
      <c r="J28" s="8"/>
      <c r="K28" s="8"/>
      <c r="L28" s="20"/>
      <c r="M28" s="18"/>
      <c r="N28" s="8"/>
      <c r="O28" s="18"/>
      <c r="P28" s="22"/>
      <c r="Q28" s="18"/>
      <c r="R28" s="18"/>
      <c r="S28" s="18"/>
      <c r="T28" s="18"/>
      <c r="U28" s="18"/>
      <c r="V28" s="22"/>
      <c r="W28" s="20"/>
      <c r="X28" s="20"/>
      <c r="Y28" s="22"/>
      <c r="Z28" s="22"/>
      <c r="AA28" s="22"/>
      <c r="AB28" s="24"/>
      <c r="AC28" s="22"/>
      <c r="AD28" s="22"/>
    </row>
    <row r="29" ht="112.5" customHeight="1">
      <c r="A29" s="24" t="s">
        <v>5036</v>
      </c>
      <c r="B29" s="25" t="s">
        <v>4158</v>
      </c>
      <c r="C29" s="40" t="s">
        <v>66</v>
      </c>
      <c r="D29" s="9" t="s">
        <v>5027</v>
      </c>
      <c r="E29" s="11"/>
      <c r="F29" s="8"/>
      <c r="G29" s="18"/>
      <c r="H29" s="20"/>
      <c r="I29" s="20"/>
      <c r="J29" s="8"/>
      <c r="K29" s="8"/>
      <c r="L29" s="20"/>
      <c r="M29" s="18"/>
      <c r="N29" s="8"/>
      <c r="O29" s="18"/>
      <c r="P29" s="22"/>
      <c r="Q29" s="18"/>
      <c r="R29" s="18"/>
      <c r="S29" s="18"/>
      <c r="T29" s="18"/>
      <c r="U29" s="18"/>
      <c r="V29" s="22"/>
      <c r="W29" s="20"/>
      <c r="X29" s="20"/>
      <c r="Y29" s="22"/>
      <c r="Z29" s="22"/>
      <c r="AA29" s="22"/>
      <c r="AB29" s="24"/>
      <c r="AC29" s="22"/>
      <c r="AD29" s="22"/>
    </row>
    <row r="30" ht="112.5" customHeight="1">
      <c r="A30" s="9" t="s">
        <v>4206</v>
      </c>
      <c r="B30" s="78" t="s">
        <v>4207</v>
      </c>
      <c r="C30" s="9" t="s">
        <v>66</v>
      </c>
      <c r="D30" s="9" t="s">
        <v>5027</v>
      </c>
      <c r="E30" s="24"/>
      <c r="F30" s="78"/>
      <c r="G30" s="89"/>
      <c r="H30" s="9"/>
      <c r="I30" s="9"/>
      <c r="J30" s="78"/>
      <c r="K30" s="78"/>
      <c r="L30" s="9"/>
      <c r="M30" s="69"/>
      <c r="N30" s="23"/>
      <c r="O30" s="42"/>
      <c r="P30" s="42"/>
      <c r="Q30" s="42"/>
      <c r="R30" s="42"/>
      <c r="S30" s="42"/>
      <c r="T30" s="42"/>
      <c r="U30" s="42"/>
      <c r="V30" s="42"/>
      <c r="W30" s="9" t="s">
        <v>4211</v>
      </c>
      <c r="X30" s="9"/>
      <c r="Y30" s="42" t="str">
        <f t="shared" ref="Y30:Y37" si="5">IF(D30&lt;&gt;"No hacer",CONCATENATE(A30,"-",LEFT(C30),"-",IF(#REF!&lt;&gt;C30,1,RIGHT(#REF!)+1)),"")</f>
        <v/>
      </c>
      <c r="Z30" s="42"/>
      <c r="AA30" s="24"/>
      <c r="AB30" s="24"/>
      <c r="AC30" s="42"/>
      <c r="AD30" s="42"/>
    </row>
    <row r="31" ht="112.5" customHeight="1">
      <c r="A31" s="9" t="s">
        <v>4225</v>
      </c>
      <c r="B31" s="78" t="s">
        <v>4226</v>
      </c>
      <c r="C31" s="9" t="s">
        <v>66</v>
      </c>
      <c r="D31" s="9" t="s">
        <v>5027</v>
      </c>
      <c r="E31" s="24"/>
      <c r="F31" s="78"/>
      <c r="G31" s="89"/>
      <c r="H31" s="9"/>
      <c r="I31" s="9"/>
      <c r="J31" s="78"/>
      <c r="K31" s="78"/>
      <c r="L31" s="9"/>
      <c r="M31" s="78"/>
      <c r="N31" s="23"/>
      <c r="O31" s="42"/>
      <c r="P31" s="42"/>
      <c r="Q31" s="42"/>
      <c r="R31" s="42"/>
      <c r="S31" s="42"/>
      <c r="T31" s="42"/>
      <c r="U31" s="42"/>
      <c r="V31" s="42"/>
      <c r="W31" s="9" t="s">
        <v>4211</v>
      </c>
      <c r="X31" s="9"/>
      <c r="Y31" s="42" t="str">
        <f t="shared" si="5"/>
        <v/>
      </c>
      <c r="Z31" s="42"/>
      <c r="AA31" s="24"/>
      <c r="AB31" s="24"/>
      <c r="AC31" s="42"/>
      <c r="AD31" s="42"/>
    </row>
    <row r="32" ht="112.5" customHeight="1">
      <c r="A32" s="24" t="s">
        <v>4246</v>
      </c>
      <c r="B32" s="25" t="s">
        <v>4247</v>
      </c>
      <c r="C32" s="9" t="s">
        <v>66</v>
      </c>
      <c r="D32" s="9" t="s">
        <v>5027</v>
      </c>
      <c r="E32" s="24"/>
      <c r="F32" s="78"/>
      <c r="G32" s="89"/>
      <c r="H32" s="9"/>
      <c r="I32" s="9"/>
      <c r="J32" s="78"/>
      <c r="K32" s="78"/>
      <c r="L32" s="9"/>
      <c r="M32" s="78"/>
      <c r="N32" s="23"/>
      <c r="O32" s="42"/>
      <c r="P32" s="42"/>
      <c r="Q32" s="42"/>
      <c r="R32" s="42"/>
      <c r="S32" s="42"/>
      <c r="T32" s="42"/>
      <c r="U32" s="42"/>
      <c r="V32" s="42"/>
      <c r="W32" s="9" t="s">
        <v>4211</v>
      </c>
      <c r="X32" s="9"/>
      <c r="Y32" s="42" t="str">
        <f t="shared" si="5"/>
        <v/>
      </c>
      <c r="Z32" s="42"/>
      <c r="AA32" s="24"/>
      <c r="AB32" s="24"/>
      <c r="AC32" s="42"/>
      <c r="AD32" s="42"/>
    </row>
    <row r="33" ht="112.5" customHeight="1">
      <c r="A33" s="9" t="s">
        <v>4267</v>
      </c>
      <c r="B33" s="78" t="s">
        <v>4268</v>
      </c>
      <c r="C33" s="9" t="s">
        <v>66</v>
      </c>
      <c r="D33" s="9" t="s">
        <v>5027</v>
      </c>
      <c r="E33" s="24"/>
      <c r="F33" s="78"/>
      <c r="G33" s="89"/>
      <c r="H33" s="9"/>
      <c r="I33" s="9"/>
      <c r="J33" s="78"/>
      <c r="K33" s="78"/>
      <c r="L33" s="9"/>
      <c r="M33" s="78"/>
      <c r="N33" s="69"/>
      <c r="O33" s="42"/>
      <c r="P33" s="42"/>
      <c r="Q33" s="42"/>
      <c r="R33" s="42"/>
      <c r="S33" s="42"/>
      <c r="T33" s="42"/>
      <c r="U33" s="42"/>
      <c r="V33" s="42"/>
      <c r="W33" s="9" t="s">
        <v>4211</v>
      </c>
      <c r="X33" s="9"/>
      <c r="Y33" s="42" t="str">
        <f t="shared" si="5"/>
        <v/>
      </c>
      <c r="Z33" s="42"/>
      <c r="AA33" s="24"/>
      <c r="AB33" s="24"/>
      <c r="AC33" s="42"/>
      <c r="AD33" s="42"/>
    </row>
    <row r="34" ht="112.5" customHeight="1">
      <c r="A34" s="9" t="s">
        <v>4296</v>
      </c>
      <c r="B34" s="78" t="s">
        <v>4297</v>
      </c>
      <c r="C34" s="9" t="s">
        <v>66</v>
      </c>
      <c r="D34" s="9" t="s">
        <v>5027</v>
      </c>
      <c r="E34" s="24"/>
      <c r="F34" s="78"/>
      <c r="G34" s="89"/>
      <c r="H34" s="9"/>
      <c r="I34" s="9"/>
      <c r="J34" s="78"/>
      <c r="K34" s="78"/>
      <c r="L34" s="9"/>
      <c r="M34" s="78"/>
      <c r="N34" s="69"/>
      <c r="O34" s="42"/>
      <c r="P34" s="42"/>
      <c r="Q34" s="42"/>
      <c r="R34" s="42"/>
      <c r="S34" s="42"/>
      <c r="T34" s="42"/>
      <c r="U34" s="42"/>
      <c r="V34" s="42"/>
      <c r="W34" s="9" t="s">
        <v>4211</v>
      </c>
      <c r="X34" s="9"/>
      <c r="Y34" s="42" t="str">
        <f t="shared" si="5"/>
        <v/>
      </c>
      <c r="Z34" s="42"/>
      <c r="AA34" s="24"/>
      <c r="AB34" s="24"/>
      <c r="AC34" s="42"/>
      <c r="AD34" s="42"/>
    </row>
    <row r="35" ht="112.5" customHeight="1">
      <c r="A35" s="9" t="s">
        <v>4322</v>
      </c>
      <c r="B35" s="78" t="s">
        <v>4323</v>
      </c>
      <c r="C35" s="24" t="s">
        <v>66</v>
      </c>
      <c r="D35" s="9" t="s">
        <v>5027</v>
      </c>
      <c r="E35" s="24"/>
      <c r="F35" s="78"/>
      <c r="G35" s="89"/>
      <c r="H35" s="9"/>
      <c r="I35" s="9"/>
      <c r="J35" s="78"/>
      <c r="K35" s="78"/>
      <c r="L35" s="9"/>
      <c r="M35" s="78"/>
      <c r="N35" s="78"/>
      <c r="O35" s="42"/>
      <c r="P35" s="42"/>
      <c r="Q35" s="42"/>
      <c r="R35" s="42"/>
      <c r="S35" s="42"/>
      <c r="T35" s="42"/>
      <c r="U35" s="42"/>
      <c r="V35" s="42"/>
      <c r="W35" s="9" t="s">
        <v>4211</v>
      </c>
      <c r="X35" s="9"/>
      <c r="Y35" s="42" t="str">
        <f t="shared" si="5"/>
        <v/>
      </c>
      <c r="Z35" s="42"/>
      <c r="AA35" s="24"/>
      <c r="AB35" s="24"/>
      <c r="AC35" s="42"/>
      <c r="AD35" s="42"/>
    </row>
    <row r="36" ht="112.5" customHeight="1">
      <c r="A36" s="9" t="s">
        <v>5037</v>
      </c>
      <c r="B36" s="78" t="s">
        <v>5038</v>
      </c>
      <c r="C36" s="24" t="s">
        <v>66</v>
      </c>
      <c r="D36" s="9" t="s">
        <v>5027</v>
      </c>
      <c r="E36" s="24"/>
      <c r="F36" s="89"/>
      <c r="G36" s="89"/>
      <c r="H36" s="42"/>
      <c r="I36" s="42"/>
      <c r="J36" s="89"/>
      <c r="K36" s="89"/>
      <c r="L36" s="42"/>
      <c r="M36" s="89"/>
      <c r="N36" s="89"/>
      <c r="O36" s="42"/>
      <c r="P36" s="42"/>
      <c r="Q36" s="42"/>
      <c r="R36" s="42"/>
      <c r="S36" s="42"/>
      <c r="T36" s="42"/>
      <c r="U36" s="42"/>
      <c r="V36" s="42"/>
      <c r="W36" s="9" t="s">
        <v>4211</v>
      </c>
      <c r="X36" s="42"/>
      <c r="Y36" s="42" t="str">
        <f t="shared" si="5"/>
        <v/>
      </c>
      <c r="Z36" s="42"/>
      <c r="AA36" s="24"/>
      <c r="AB36" s="24"/>
      <c r="AC36" s="42"/>
      <c r="AD36" s="42"/>
    </row>
    <row r="37" ht="112.5" customHeight="1">
      <c r="A37" s="9" t="s">
        <v>4339</v>
      </c>
      <c r="B37" s="78" t="s">
        <v>4340</v>
      </c>
      <c r="C37" s="9" t="s">
        <v>66</v>
      </c>
      <c r="D37" s="9" t="s">
        <v>5027</v>
      </c>
      <c r="E37" s="24"/>
      <c r="F37" s="25"/>
      <c r="G37" s="69"/>
      <c r="H37" s="69"/>
      <c r="I37" s="24"/>
      <c r="J37" s="25"/>
      <c r="K37" s="25"/>
      <c r="L37" s="9"/>
      <c r="M37" s="89"/>
      <c r="N37" s="89"/>
      <c r="O37" s="42"/>
      <c r="P37" s="42"/>
      <c r="Q37" s="42"/>
      <c r="R37" s="42"/>
      <c r="S37" s="42"/>
      <c r="T37" s="42"/>
      <c r="U37" s="42"/>
      <c r="V37" s="42"/>
      <c r="W37" s="9" t="s">
        <v>4211</v>
      </c>
      <c r="X37" s="9"/>
      <c r="Y37" s="42" t="str">
        <f t="shared" si="5"/>
        <v/>
      </c>
      <c r="Z37" s="42"/>
      <c r="AA37" s="24"/>
      <c r="AB37" s="24"/>
      <c r="AC37" s="42"/>
      <c r="AD37" s="42"/>
    </row>
    <row r="38" ht="112.5" customHeight="1">
      <c r="A38" s="9" t="s">
        <v>4352</v>
      </c>
      <c r="B38" s="78" t="s">
        <v>4353</v>
      </c>
      <c r="C38" s="9" t="s">
        <v>66</v>
      </c>
      <c r="D38" s="9" t="s">
        <v>5027</v>
      </c>
      <c r="E38" s="24"/>
      <c r="F38" s="25"/>
      <c r="G38" s="69"/>
      <c r="H38" s="69"/>
      <c r="I38" s="24"/>
      <c r="J38" s="25"/>
      <c r="K38" s="25"/>
      <c r="L38" s="9"/>
      <c r="M38" s="89"/>
      <c r="N38" s="89"/>
      <c r="O38" s="42"/>
      <c r="P38" s="42"/>
      <c r="Q38" s="42"/>
      <c r="R38" s="42"/>
      <c r="S38" s="42"/>
      <c r="T38" s="42"/>
      <c r="U38" s="42"/>
      <c r="V38" s="42"/>
      <c r="W38" s="9"/>
      <c r="X38" s="9"/>
      <c r="Y38" s="42"/>
      <c r="Z38" s="42"/>
      <c r="AA38" s="24"/>
      <c r="AB38" s="24"/>
      <c r="AC38" s="42"/>
      <c r="AD38" s="42"/>
    </row>
    <row r="39" ht="112.5" customHeight="1">
      <c r="A39" s="9" t="s">
        <v>4468</v>
      </c>
      <c r="B39" s="8" t="s">
        <v>4469</v>
      </c>
      <c r="C39" s="42" t="s">
        <v>66</v>
      </c>
      <c r="D39" s="9" t="s">
        <v>5027</v>
      </c>
      <c r="E39" s="24"/>
      <c r="F39" s="78"/>
      <c r="G39" s="89"/>
      <c r="H39" s="42"/>
      <c r="I39" s="9"/>
      <c r="J39" s="78"/>
      <c r="K39" s="78"/>
      <c r="L39" s="42"/>
      <c r="M39" s="89"/>
      <c r="N39" s="89"/>
      <c r="O39" s="42"/>
      <c r="P39" s="42"/>
      <c r="Q39" s="42"/>
      <c r="R39" s="42"/>
      <c r="S39" s="42"/>
      <c r="T39" s="42"/>
      <c r="U39" s="42"/>
      <c r="V39" s="42"/>
      <c r="W39" s="9" t="s">
        <v>4211</v>
      </c>
      <c r="X39" s="9"/>
      <c r="Y39" s="42" t="str">
        <f t="shared" ref="Y39:Y44" si="6">IF(D39&lt;&gt;"No hacer",CONCATENATE(A39,"-",LEFT(C39),"-",IF(#REF!&lt;&gt;C39,1,RIGHT(#REF!)+1)),"")</f>
        <v/>
      </c>
      <c r="Z39" s="42"/>
      <c r="AA39" s="24"/>
      <c r="AB39" s="24"/>
      <c r="AC39" s="42"/>
      <c r="AD39" s="42"/>
    </row>
    <row r="40" ht="112.5" customHeight="1">
      <c r="A40" s="9" t="s">
        <v>4490</v>
      </c>
      <c r="B40" s="78" t="s">
        <v>4491</v>
      </c>
      <c r="C40" s="42" t="s">
        <v>66</v>
      </c>
      <c r="D40" s="9" t="s">
        <v>5027</v>
      </c>
      <c r="E40" s="24"/>
      <c r="F40" s="78"/>
      <c r="G40" s="78"/>
      <c r="H40" s="9"/>
      <c r="I40" s="9"/>
      <c r="J40" s="78"/>
      <c r="K40" s="78"/>
      <c r="L40" s="42"/>
      <c r="M40" s="89"/>
      <c r="N40" s="89"/>
      <c r="O40" s="42"/>
      <c r="P40" s="42"/>
      <c r="Q40" s="42"/>
      <c r="R40" s="42"/>
      <c r="S40" s="42"/>
      <c r="T40" s="42"/>
      <c r="U40" s="42"/>
      <c r="V40" s="42"/>
      <c r="W40" s="9" t="s">
        <v>4211</v>
      </c>
      <c r="X40" s="9"/>
      <c r="Y40" s="42" t="str">
        <f t="shared" si="6"/>
        <v/>
      </c>
      <c r="Z40" s="42"/>
      <c r="AA40" s="24"/>
      <c r="AB40" s="24"/>
      <c r="AC40" s="42"/>
      <c r="AD40" s="42"/>
    </row>
    <row r="41" ht="112.5" customHeight="1">
      <c r="A41" s="9" t="s">
        <v>4507</v>
      </c>
      <c r="B41" s="78" t="s">
        <v>4508</v>
      </c>
      <c r="C41" s="42" t="s">
        <v>66</v>
      </c>
      <c r="D41" s="9" t="s">
        <v>5027</v>
      </c>
      <c r="E41" s="24"/>
      <c r="F41" s="78"/>
      <c r="G41" s="78"/>
      <c r="H41" s="9"/>
      <c r="I41" s="9"/>
      <c r="J41" s="8"/>
      <c r="K41" s="78"/>
      <c r="L41" s="42"/>
      <c r="M41" s="89"/>
      <c r="N41" s="89"/>
      <c r="O41" s="42"/>
      <c r="P41" s="42"/>
      <c r="Q41" s="42"/>
      <c r="R41" s="42"/>
      <c r="S41" s="42"/>
      <c r="T41" s="42"/>
      <c r="U41" s="42"/>
      <c r="V41" s="42"/>
      <c r="W41" s="9" t="s">
        <v>4211</v>
      </c>
      <c r="X41" s="9"/>
      <c r="Y41" s="42" t="str">
        <f t="shared" si="6"/>
        <v/>
      </c>
      <c r="Z41" s="42"/>
      <c r="AA41" s="24"/>
      <c r="AB41" s="24"/>
      <c r="AC41" s="42"/>
      <c r="AD41" s="42"/>
    </row>
    <row r="42" ht="112.5" customHeight="1">
      <c r="A42" s="9" t="s">
        <v>4524</v>
      </c>
      <c r="B42" s="78" t="s">
        <v>4525</v>
      </c>
      <c r="C42" s="42" t="s">
        <v>66</v>
      </c>
      <c r="D42" s="9" t="s">
        <v>5027</v>
      </c>
      <c r="E42" s="24"/>
      <c r="F42" s="78"/>
      <c r="G42" s="78"/>
      <c r="H42" s="9"/>
      <c r="I42" s="9"/>
      <c r="J42" s="78"/>
      <c r="K42" s="78"/>
      <c r="L42" s="9"/>
      <c r="M42" s="89"/>
      <c r="N42" s="89"/>
      <c r="O42" s="42"/>
      <c r="P42" s="42"/>
      <c r="Q42" s="42"/>
      <c r="R42" s="42"/>
      <c r="S42" s="42"/>
      <c r="T42" s="42"/>
      <c r="U42" s="42"/>
      <c r="V42" s="42"/>
      <c r="W42" s="9" t="s">
        <v>4211</v>
      </c>
      <c r="X42" s="9"/>
      <c r="Y42" s="42" t="str">
        <f t="shared" si="6"/>
        <v/>
      </c>
      <c r="Z42" s="42"/>
      <c r="AA42" s="24"/>
      <c r="AB42" s="24"/>
      <c r="AC42" s="42"/>
      <c r="AD42" s="42"/>
    </row>
    <row r="43" ht="112.5" customHeight="1">
      <c r="A43" s="9" t="s">
        <v>4539</v>
      </c>
      <c r="B43" s="78" t="s">
        <v>4540</v>
      </c>
      <c r="C43" s="42" t="s">
        <v>66</v>
      </c>
      <c r="D43" s="9" t="s">
        <v>5027</v>
      </c>
      <c r="E43" s="24"/>
      <c r="F43" s="25"/>
      <c r="G43" s="25"/>
      <c r="H43" s="24"/>
      <c r="I43" s="24"/>
      <c r="J43" s="25"/>
      <c r="K43" s="25"/>
      <c r="L43" s="9"/>
      <c r="M43" s="89"/>
      <c r="N43" s="89"/>
      <c r="O43" s="42"/>
      <c r="P43" s="42"/>
      <c r="Q43" s="42"/>
      <c r="R43" s="42"/>
      <c r="S43" s="42"/>
      <c r="T43" s="42"/>
      <c r="U43" s="42"/>
      <c r="V43" s="42"/>
      <c r="W43" s="9" t="s">
        <v>4211</v>
      </c>
      <c r="X43" s="9"/>
      <c r="Y43" s="42" t="str">
        <f t="shared" si="6"/>
        <v/>
      </c>
      <c r="Z43" s="42"/>
      <c r="AA43" s="24"/>
      <c r="AB43" s="24"/>
      <c r="AC43" s="42"/>
      <c r="AD43" s="42"/>
    </row>
    <row r="44" ht="112.5" customHeight="1">
      <c r="A44" s="9" t="s">
        <v>4560</v>
      </c>
      <c r="B44" s="78" t="s">
        <v>4561</v>
      </c>
      <c r="C44" s="9" t="s">
        <v>66</v>
      </c>
      <c r="D44" s="9" t="s">
        <v>5027</v>
      </c>
      <c r="E44" s="24"/>
      <c r="F44" s="78"/>
      <c r="G44" s="78"/>
      <c r="H44" s="9"/>
      <c r="I44" s="9"/>
      <c r="J44" s="78"/>
      <c r="K44" s="78"/>
      <c r="L44" s="9"/>
      <c r="M44" s="89"/>
      <c r="N44" s="89"/>
      <c r="O44" s="42"/>
      <c r="P44" s="42"/>
      <c r="Q44" s="42"/>
      <c r="R44" s="42"/>
      <c r="S44" s="42"/>
      <c r="T44" s="42"/>
      <c r="U44" s="42"/>
      <c r="V44" s="42"/>
      <c r="W44" s="9" t="s">
        <v>4211</v>
      </c>
      <c r="X44" s="9"/>
      <c r="Y44" s="42" t="str">
        <f t="shared" si="6"/>
        <v/>
      </c>
      <c r="Z44" s="42"/>
      <c r="AA44" s="24"/>
      <c r="AB44" s="24"/>
      <c r="AC44" s="42"/>
      <c r="AD44" s="42"/>
    </row>
    <row r="45" ht="112.5" customHeight="1">
      <c r="A45" s="24" t="s">
        <v>4628</v>
      </c>
      <c r="B45" s="25" t="s">
        <v>4629</v>
      </c>
      <c r="C45" s="9" t="s">
        <v>66</v>
      </c>
      <c r="D45" s="9" t="s">
        <v>5027</v>
      </c>
      <c r="E45" s="24"/>
      <c r="F45" s="78"/>
      <c r="G45" s="78"/>
      <c r="H45" s="9"/>
      <c r="I45" s="9"/>
      <c r="J45" s="78"/>
      <c r="K45" s="78"/>
      <c r="L45" s="9"/>
      <c r="M45" s="89"/>
      <c r="N45" s="89"/>
      <c r="O45" s="42"/>
      <c r="P45" s="42"/>
      <c r="Q45" s="42"/>
      <c r="R45" s="42"/>
      <c r="S45" s="42"/>
      <c r="T45" s="42"/>
      <c r="U45" s="42"/>
      <c r="V45" s="42"/>
      <c r="W45" s="9"/>
      <c r="X45" s="9"/>
      <c r="Y45" s="42"/>
      <c r="Z45" s="42"/>
      <c r="AA45" s="24"/>
      <c r="AB45" s="24"/>
      <c r="AC45" s="42"/>
      <c r="AD45" s="42"/>
    </row>
    <row r="46" ht="112.5" customHeight="1">
      <c r="A46" s="24" t="s">
        <v>4628</v>
      </c>
      <c r="B46" s="25" t="s">
        <v>4629</v>
      </c>
      <c r="C46" s="42" t="s">
        <v>66</v>
      </c>
      <c r="D46" s="9" t="s">
        <v>5027</v>
      </c>
      <c r="E46" s="24"/>
      <c r="F46" s="23"/>
      <c r="G46" s="78"/>
      <c r="H46" s="9"/>
      <c r="I46" s="9"/>
      <c r="J46" s="23"/>
      <c r="K46" s="23"/>
      <c r="L46" s="9"/>
      <c r="M46" s="89"/>
      <c r="N46" s="89"/>
      <c r="O46" s="42"/>
      <c r="P46" s="42"/>
      <c r="Q46" s="42"/>
      <c r="R46" s="42"/>
      <c r="S46" s="42"/>
      <c r="T46" s="42"/>
      <c r="U46" s="42"/>
      <c r="V46" s="42"/>
      <c r="W46" s="9" t="s">
        <v>4211</v>
      </c>
      <c r="X46" s="9"/>
      <c r="Y46" s="42" t="str">
        <f t="shared" ref="Y46:Y48" si="7">IF(D46&lt;&gt;"No hacer",CONCATENATE(A46,"-",LEFT(C46),"-",IF(#REF!&lt;&gt;C46,1,RIGHT(#REF!)+1)),"")</f>
        <v/>
      </c>
      <c r="Z46" s="42"/>
      <c r="AA46" s="24"/>
      <c r="AB46" s="24"/>
      <c r="AC46" s="42"/>
      <c r="AD46" s="42"/>
    </row>
    <row r="47" ht="112.5" customHeight="1">
      <c r="A47" s="9" t="s">
        <v>4669</v>
      </c>
      <c r="B47" s="78" t="s">
        <v>4670</v>
      </c>
      <c r="C47" s="42" t="s">
        <v>66</v>
      </c>
      <c r="D47" s="9" t="s">
        <v>5027</v>
      </c>
      <c r="E47" s="24"/>
      <c r="F47" s="69"/>
      <c r="G47" s="69"/>
      <c r="H47" s="69"/>
      <c r="I47" s="69"/>
      <c r="J47" s="69"/>
      <c r="K47" s="69"/>
      <c r="L47" s="42"/>
      <c r="M47" s="89"/>
      <c r="N47" s="89"/>
      <c r="O47" s="42"/>
      <c r="P47" s="42"/>
      <c r="Q47" s="42"/>
      <c r="R47" s="42"/>
      <c r="S47" s="42"/>
      <c r="T47" s="42"/>
      <c r="U47" s="42"/>
      <c r="V47" s="42"/>
      <c r="W47" s="9" t="s">
        <v>4211</v>
      </c>
      <c r="X47" s="9"/>
      <c r="Y47" s="42" t="str">
        <f t="shared" si="7"/>
        <v/>
      </c>
      <c r="Z47" s="42"/>
      <c r="AA47" s="24"/>
      <c r="AB47" s="24"/>
      <c r="AC47" s="42"/>
      <c r="AD47" s="42"/>
    </row>
    <row r="48" ht="112.5" customHeight="1">
      <c r="A48" s="9" t="s">
        <v>4694</v>
      </c>
      <c r="B48" s="78" t="s">
        <v>5039</v>
      </c>
      <c r="C48" s="42" t="s">
        <v>66</v>
      </c>
      <c r="D48" s="9" t="s">
        <v>5027</v>
      </c>
      <c r="E48" s="24"/>
      <c r="F48" s="78"/>
      <c r="G48" s="89"/>
      <c r="H48" s="9"/>
      <c r="I48" s="9"/>
      <c r="J48" s="78"/>
      <c r="K48" s="78"/>
      <c r="L48" s="42"/>
      <c r="M48" s="89"/>
      <c r="N48" s="89"/>
      <c r="O48" s="42"/>
      <c r="P48" s="42"/>
      <c r="Q48" s="42"/>
      <c r="R48" s="42"/>
      <c r="S48" s="42"/>
      <c r="T48" s="42"/>
      <c r="U48" s="42"/>
      <c r="V48" s="42"/>
      <c r="W48" s="9" t="s">
        <v>4211</v>
      </c>
      <c r="X48" s="9"/>
      <c r="Y48" s="42" t="str">
        <f t="shared" si="7"/>
        <v/>
      </c>
      <c r="Z48" s="42"/>
      <c r="AA48" s="24"/>
      <c r="AB48" s="24"/>
      <c r="AC48" s="42"/>
      <c r="AD48" s="42"/>
    </row>
    <row r="49" ht="112.5" customHeight="1">
      <c r="A49" s="9" t="s">
        <v>4694</v>
      </c>
      <c r="B49" s="78" t="s">
        <v>5039</v>
      </c>
      <c r="C49" s="42" t="s">
        <v>66</v>
      </c>
      <c r="D49" s="9" t="s">
        <v>5027</v>
      </c>
      <c r="E49" s="24"/>
      <c r="F49" s="78"/>
      <c r="G49" s="89"/>
      <c r="H49" s="9"/>
      <c r="I49" s="9"/>
      <c r="J49" s="78"/>
      <c r="K49" s="78"/>
      <c r="L49" s="42"/>
      <c r="M49" s="89"/>
      <c r="N49" s="89"/>
      <c r="O49" s="42"/>
      <c r="P49" s="42"/>
      <c r="Q49" s="42"/>
      <c r="R49" s="42"/>
      <c r="S49" s="42"/>
      <c r="T49" s="42"/>
      <c r="U49" s="42"/>
      <c r="V49" s="42"/>
      <c r="W49" s="9"/>
      <c r="X49" s="9"/>
      <c r="Y49" s="42"/>
      <c r="Z49" s="42"/>
      <c r="AA49" s="24"/>
      <c r="AB49" s="24"/>
      <c r="AC49" s="42"/>
      <c r="AD49" s="42"/>
    </row>
    <row r="50" ht="112.5" customHeight="1">
      <c r="A50" s="9" t="s">
        <v>4713</v>
      </c>
      <c r="B50" s="78" t="s">
        <v>5039</v>
      </c>
      <c r="C50" s="42" t="s">
        <v>66</v>
      </c>
      <c r="D50" s="9" t="s">
        <v>5027</v>
      </c>
      <c r="E50" s="24"/>
      <c r="F50" s="78"/>
      <c r="G50" s="89"/>
      <c r="H50" s="9"/>
      <c r="I50" s="9"/>
      <c r="J50" s="78"/>
      <c r="K50" s="78"/>
      <c r="L50" s="42"/>
      <c r="M50" s="89"/>
      <c r="N50" s="89"/>
      <c r="O50" s="42"/>
      <c r="P50" s="42"/>
      <c r="Q50" s="42"/>
      <c r="R50" s="42"/>
      <c r="S50" s="42"/>
      <c r="T50" s="42"/>
      <c r="U50" s="42"/>
      <c r="V50" s="42"/>
      <c r="W50" s="9"/>
      <c r="X50" s="9"/>
      <c r="Y50" s="42"/>
      <c r="Z50" s="42"/>
      <c r="AA50" s="24"/>
      <c r="AB50" s="24"/>
      <c r="AC50" s="42"/>
      <c r="AD50" s="42"/>
    </row>
    <row r="51" ht="112.5" customHeight="1">
      <c r="A51" s="9" t="s">
        <v>5040</v>
      </c>
      <c r="B51" s="78" t="s">
        <v>4773</v>
      </c>
      <c r="C51" s="42" t="s">
        <v>66</v>
      </c>
      <c r="D51" s="9" t="s">
        <v>5027</v>
      </c>
      <c r="E51" s="24"/>
      <c r="F51" s="89"/>
      <c r="G51" s="89"/>
      <c r="H51" s="42"/>
      <c r="I51" s="42"/>
      <c r="J51" s="89"/>
      <c r="K51" s="89"/>
      <c r="L51" s="42"/>
      <c r="M51" s="89"/>
      <c r="N51" s="89"/>
      <c r="O51" s="42"/>
      <c r="P51" s="42"/>
      <c r="Q51" s="42"/>
      <c r="R51" s="42"/>
      <c r="S51" s="42"/>
      <c r="T51" s="42"/>
      <c r="U51" s="42"/>
      <c r="V51" s="42"/>
      <c r="W51" s="9" t="s">
        <v>4736</v>
      </c>
      <c r="X51" s="42"/>
      <c r="Y51" s="42" t="str">
        <f t="shared" ref="Y51:Y52" si="8">IF(D51&lt;&gt;"No hacer",CONCATENATE(A51,"-",LEFT(C51),"-",IF(#REF!&lt;&gt;C51,1,RIGHT(#REF!)+1)),"")</f>
        <v/>
      </c>
      <c r="Z51" s="42"/>
      <c r="AA51" s="24"/>
      <c r="AB51" s="24"/>
      <c r="AC51" s="42"/>
      <c r="AD51" s="42"/>
    </row>
    <row r="52" ht="112.5" customHeight="1">
      <c r="A52" s="9" t="s">
        <v>4916</v>
      </c>
      <c r="B52" s="78" t="s">
        <v>4917</v>
      </c>
      <c r="C52" s="42" t="s">
        <v>66</v>
      </c>
      <c r="D52" s="9" t="s">
        <v>5027</v>
      </c>
      <c r="E52" s="24"/>
      <c r="F52" s="89"/>
      <c r="G52" s="89"/>
      <c r="H52" s="42"/>
      <c r="I52" s="42"/>
      <c r="J52" s="89"/>
      <c r="K52" s="89"/>
      <c r="L52" s="42"/>
      <c r="M52" s="89"/>
      <c r="N52" s="89"/>
      <c r="O52" s="42"/>
      <c r="P52" s="42"/>
      <c r="Q52" s="42"/>
      <c r="R52" s="42"/>
      <c r="S52" s="42"/>
      <c r="T52" s="42"/>
      <c r="U52" s="42"/>
      <c r="V52" s="42"/>
      <c r="W52" s="9" t="s">
        <v>4736</v>
      </c>
      <c r="X52" s="42"/>
      <c r="Y52" s="42" t="str">
        <f t="shared" si="8"/>
        <v/>
      </c>
      <c r="Z52" s="42"/>
      <c r="AA52" s="24"/>
      <c r="AB52" s="24"/>
      <c r="AC52" s="20" t="s">
        <v>46</v>
      </c>
      <c r="AD52" s="20"/>
    </row>
    <row r="53" ht="112.5" customHeight="1">
      <c r="A53" s="9" t="s">
        <v>5037</v>
      </c>
      <c r="B53" s="78" t="s">
        <v>5038</v>
      </c>
      <c r="C53" s="24" t="s">
        <v>33</v>
      </c>
      <c r="D53" s="9" t="s">
        <v>5027</v>
      </c>
      <c r="E53" s="11"/>
      <c r="F53" s="8"/>
      <c r="G53" s="18"/>
      <c r="H53" s="20"/>
      <c r="I53" s="20"/>
      <c r="J53" s="8"/>
      <c r="K53" s="8"/>
      <c r="L53" s="20"/>
      <c r="M53" s="8"/>
      <c r="N53" s="8"/>
      <c r="O53" s="18"/>
      <c r="P53" s="22"/>
      <c r="Q53" s="18"/>
      <c r="R53" s="18"/>
      <c r="S53" s="18"/>
      <c r="T53" s="18"/>
      <c r="U53" s="18"/>
      <c r="V53" s="22"/>
      <c r="W53" s="20" t="s">
        <v>4211</v>
      </c>
      <c r="X53" s="20"/>
      <c r="Y53" s="22"/>
      <c r="Z53" s="22" t="b">
        <f>IF(D53&lt;&gt;"No hacer",CONCATENATE(A53,"-",LEFT(C53),"-",IF(Seeds!A865&lt;&gt;A53,1,IF(Seeds!C865=C53,RIGHT(Seeds!AA865)+1,1))))</f>
        <v>0</v>
      </c>
      <c r="AA53" s="22"/>
      <c r="AB53" s="24"/>
      <c r="AC53" s="42"/>
      <c r="AD53" s="9" t="s">
        <v>47</v>
      </c>
    </row>
    <row r="54" ht="112.5" customHeight="1">
      <c r="A54" s="9" t="s">
        <v>5037</v>
      </c>
      <c r="B54" s="78" t="s">
        <v>5038</v>
      </c>
      <c r="C54" s="24" t="s">
        <v>48</v>
      </c>
      <c r="D54" s="9" t="s">
        <v>5027</v>
      </c>
      <c r="E54" s="11"/>
      <c r="F54" s="13"/>
      <c r="G54" s="18"/>
      <c r="H54" s="20"/>
      <c r="I54" s="20"/>
      <c r="J54" s="13"/>
      <c r="K54" s="8"/>
      <c r="L54" s="20"/>
      <c r="M54" s="8"/>
      <c r="N54" s="8"/>
      <c r="O54" s="18"/>
      <c r="P54" s="22"/>
      <c r="Q54" s="18"/>
      <c r="R54" s="18"/>
      <c r="S54" s="18"/>
      <c r="T54" s="18"/>
      <c r="U54" s="18"/>
      <c r="V54" s="22"/>
      <c r="W54" s="20" t="s">
        <v>4211</v>
      </c>
      <c r="X54" s="20"/>
      <c r="Y54" s="22"/>
      <c r="Z54" s="22" t="b">
        <f>IF(D54&lt;&gt;"No hacer",CONCATENATE(A54,"-",LEFT(C54),"-",IF('Seeds (no hacer)'!A53&lt;&gt;A54,1,IF('Seeds (no hacer)'!C53=C54,RIGHT('Seeds (no hacer)'!Z53)+1,1))))</f>
        <v>0</v>
      </c>
      <c r="AA54" s="22"/>
      <c r="AB54" s="24"/>
      <c r="AC54" s="42"/>
      <c r="AD54" s="9" t="s">
        <v>47</v>
      </c>
    </row>
    <row r="55" ht="112.5" customHeight="1">
      <c r="A55" s="9" t="s">
        <v>4458</v>
      </c>
      <c r="B55" s="78" t="s">
        <v>4459</v>
      </c>
      <c r="C55" s="42" t="s">
        <v>33</v>
      </c>
      <c r="D55" s="24"/>
      <c r="E55" s="11"/>
      <c r="F55" s="8"/>
      <c r="G55" s="18"/>
      <c r="H55" s="20"/>
      <c r="I55" s="20"/>
      <c r="J55" s="8"/>
      <c r="K55" s="8"/>
      <c r="L55" s="20"/>
      <c r="M55" s="8"/>
      <c r="N55" s="8"/>
      <c r="O55" s="18"/>
      <c r="P55" s="22"/>
      <c r="Q55" s="18"/>
      <c r="R55" s="18"/>
      <c r="S55" s="18"/>
      <c r="T55" s="18"/>
      <c r="U55" s="18"/>
      <c r="V55" s="22"/>
      <c r="W55" s="20" t="s">
        <v>4211</v>
      </c>
      <c r="X55" s="20"/>
      <c r="Y55" s="22"/>
      <c r="Z55" s="22" t="str">
        <f>IF(D55&lt;&gt;"No hacer",CONCATENATE(A55,"-",LEFT(C55),"-",IF(Seeds!A897&lt;&gt;A55,1,IF(Seeds!C897=C55,RIGHT(Seeds!AA897)+1,1))))</f>
        <v>M3-G-16a-I-1</v>
      </c>
      <c r="AA55" s="22"/>
      <c r="AB55" s="24"/>
      <c r="AC55" s="9" t="s">
        <v>46</v>
      </c>
      <c r="AD55" s="9"/>
    </row>
    <row r="56" ht="112.5" customHeight="1">
      <c r="A56" s="9" t="s">
        <v>4458</v>
      </c>
      <c r="B56" s="78" t="s">
        <v>4459</v>
      </c>
      <c r="C56" s="9" t="s">
        <v>48</v>
      </c>
      <c r="D56" s="120"/>
      <c r="E56" s="11"/>
      <c r="F56" s="8"/>
      <c r="G56" s="18"/>
      <c r="H56" s="20"/>
      <c r="I56" s="20"/>
      <c r="J56" s="8"/>
      <c r="K56" s="8"/>
      <c r="L56" s="20"/>
      <c r="M56" s="8"/>
      <c r="N56" s="8"/>
      <c r="O56" s="18"/>
      <c r="P56" s="22"/>
      <c r="Q56" s="18"/>
      <c r="R56" s="18"/>
      <c r="S56" s="18"/>
      <c r="T56" s="18"/>
      <c r="U56" s="18"/>
      <c r="V56" s="22"/>
      <c r="W56" s="20" t="s">
        <v>4211</v>
      </c>
      <c r="X56" s="20"/>
      <c r="Y56" s="22"/>
      <c r="Z56" s="22" t="str">
        <f>IF(D56&lt;&gt;"No hacer",CONCATENATE(A56,"-",LEFT(C56),"-",IF('Seeds (no hacer)'!A55&lt;&gt;A56,1,IF('Seeds (no hacer)'!C55=C56,RIGHT('Seeds (no hacer)'!Z55)+1,1))))</f>
        <v>M3-G-16a-E-1</v>
      </c>
      <c r="AA56" s="22"/>
      <c r="AB56" s="24"/>
      <c r="AC56" s="9" t="s">
        <v>46</v>
      </c>
      <c r="AD56" s="9"/>
    </row>
    <row r="57" ht="112.5" customHeight="1">
      <c r="A57" s="9" t="s">
        <v>4458</v>
      </c>
      <c r="B57" s="78" t="s">
        <v>4459</v>
      </c>
      <c r="C57" s="9" t="s">
        <v>66</v>
      </c>
      <c r="D57" s="24"/>
      <c r="E57" s="11"/>
      <c r="F57" s="8"/>
      <c r="G57" s="18"/>
      <c r="H57" s="20"/>
      <c r="I57" s="20"/>
      <c r="J57" s="8"/>
      <c r="K57" s="8"/>
      <c r="L57" s="20"/>
      <c r="M57" s="18"/>
      <c r="N57" s="18"/>
      <c r="O57" s="18"/>
      <c r="P57" s="22"/>
      <c r="Q57" s="18"/>
      <c r="R57" s="18"/>
      <c r="S57" s="18"/>
      <c r="T57" s="18"/>
      <c r="U57" s="18"/>
      <c r="V57" s="22"/>
      <c r="W57" s="20" t="s">
        <v>4211</v>
      </c>
      <c r="X57" s="20"/>
      <c r="Y57" s="22"/>
      <c r="Z57" s="22" t="str">
        <f>IF(D57&lt;&gt;"No hacer",CONCATENATE(A57,"-",LEFT(C57),"-",IF('Seeds (no hacer)'!A56&lt;&gt;A57,1,IF('Seeds (no hacer)'!C56=C57,RIGHT('Seeds (no hacer)'!Z56)+1,1))))</f>
        <v>M3-G-16a-A-1</v>
      </c>
      <c r="AA57" s="22"/>
      <c r="AB57" s="24"/>
      <c r="AC57" s="9" t="s">
        <v>46</v>
      </c>
      <c r="AD57" s="9"/>
    </row>
    <row r="58" ht="112.5" customHeight="1">
      <c r="A58" s="9" t="s">
        <v>4458</v>
      </c>
      <c r="B58" s="78" t="s">
        <v>4459</v>
      </c>
      <c r="C58" s="42" t="s">
        <v>66</v>
      </c>
      <c r="D58" s="120"/>
      <c r="E58" s="11"/>
      <c r="F58" s="18"/>
      <c r="G58" s="18"/>
      <c r="H58" s="22"/>
      <c r="I58" s="22"/>
      <c r="J58" s="18"/>
      <c r="K58" s="18"/>
      <c r="L58" s="22"/>
      <c r="M58" s="18"/>
      <c r="N58" s="18"/>
      <c r="O58" s="18"/>
      <c r="P58" s="22"/>
      <c r="Q58" s="18"/>
      <c r="R58" s="18"/>
      <c r="S58" s="18"/>
      <c r="T58" s="18"/>
      <c r="U58" s="18"/>
      <c r="V58" s="22"/>
      <c r="W58" s="20" t="s">
        <v>4211</v>
      </c>
      <c r="X58" s="20"/>
      <c r="Y58" s="22"/>
      <c r="Z58" s="22" t="str">
        <f>IF(D58&lt;&gt;"No hacer",CONCATENATE(A58,"-",LEFT(C58),"-",IF('Seeds (no hacer)'!A57&lt;&gt;A58,1,IF('Seeds (no hacer)'!C57=C58,RIGHT('Seeds (no hacer)'!Z57)+1,1))))</f>
        <v>M3-G-16a-A-2</v>
      </c>
      <c r="AA58" s="22"/>
      <c r="AB58" s="24"/>
      <c r="AC58" s="9" t="s">
        <v>46</v>
      </c>
      <c r="AD58" s="9"/>
    </row>
    <row r="59" ht="112.5" customHeight="1">
      <c r="A59" s="9" t="s">
        <v>4458</v>
      </c>
      <c r="B59" s="78" t="s">
        <v>4459</v>
      </c>
      <c r="C59" s="9" t="s">
        <v>66</v>
      </c>
      <c r="D59" s="24"/>
      <c r="E59" s="11"/>
      <c r="F59" s="18"/>
      <c r="G59" s="18"/>
      <c r="H59" s="22"/>
      <c r="I59" s="22"/>
      <c r="J59" s="18"/>
      <c r="K59" s="18"/>
      <c r="L59" s="22"/>
      <c r="M59" s="18"/>
      <c r="N59" s="18"/>
      <c r="O59" s="18"/>
      <c r="P59" s="22"/>
      <c r="Q59" s="18"/>
      <c r="R59" s="18"/>
      <c r="S59" s="18"/>
      <c r="T59" s="18"/>
      <c r="U59" s="18"/>
      <c r="V59" s="22"/>
      <c r="W59" s="20" t="s">
        <v>4211</v>
      </c>
      <c r="X59" s="20"/>
      <c r="Y59" s="22"/>
      <c r="Z59" s="22" t="str">
        <f>IF(D59&lt;&gt;"No hacer",CONCATENATE(A59,"-",LEFT(C59),"-",IF('Seeds (no hacer)'!A58&lt;&gt;A59,1,IF('Seeds (no hacer)'!C58=C59,RIGHT('Seeds (no hacer)'!Z58)+1,1))))</f>
        <v>M3-G-16a-A-3</v>
      </c>
      <c r="AA59" s="22"/>
      <c r="AB59" s="24"/>
      <c r="AC59" s="9" t="s">
        <v>46</v>
      </c>
      <c r="AD59" s="9"/>
    </row>
  </sheetData>
  <customSheetViews>
    <customSheetView guid="{9E1B9292-7585-4E7E-9262-9A1609882127}" filter="1" showAutoFilter="1">
      <autoFilter ref="$A$1:$Y$52">
        <filterColumn colId="3">
          <filters/>
        </filterColumn>
      </autoFilter>
    </customSheetView>
    <customSheetView guid="{A9B9D905-0EC3-48B1-9600-EFCA48B2D9C8}" filter="1" showAutoFilter="1">
      <autoFilter ref="$A$1:$Y$52">
        <filterColumn colId="3">
          <filters/>
        </filterColumn>
      </autoFilter>
    </customSheetView>
    <customSheetView guid="{90179718-F00C-45A6-A2F3-1814BA8016BE}" filter="1" showAutoFilter="1">
      <autoFilter ref="$A$1:$Y$52">
        <filterColumn colId="3">
          <filters/>
        </filterColumn>
        <filterColumn colId="2">
          <filters>
            <filter val="Identificar"/>
          </filters>
        </filterColumn>
      </autoFilter>
    </customSheetView>
    <customSheetView guid="{3FF5115B-535D-49B6-9CC0-E25C06228060}" filter="1" showAutoFilter="1">
      <autoFilter ref="$A$1:$Y$52">
        <filterColumn colId="3">
          <filters/>
        </filterColumn>
      </autoFilter>
    </customSheetView>
    <customSheetView guid="{3991AD59-B4FC-4B8D-A16A-589248019360}" filter="1" showAutoFilter="1">
      <autoFilter ref="$A$1:$AA$52">
        <filterColumn colId="3">
          <filters/>
        </filterColumn>
      </autoFilter>
    </customSheetView>
    <customSheetView guid="{EE6A186B-9C5B-42B6-9B2E-CA079DB88DF2}" filter="1" showAutoFilter="1">
      <autoFilter ref="$A$1:$W$21">
        <filterColumn colId="0">
          <filters>
            <filter val="M3-MyM-5a"/>
            <filter val="M3-NyO-8a"/>
            <filter val="M3-NyO-22e"/>
            <filter val="M3-NyO-22f"/>
            <filter val="M3-NyO-8b"/>
            <filter val="M3-NyO-22a"/>
            <filter val="M3-NyO-10a"/>
            <filter val="M3-NyO-21b"/>
            <filter val="M3-NyO-16a"/>
            <filter val="M3-NyO-15a"/>
            <filter val="M3-NyO-15b"/>
            <filter val="M3-NyO-26b"/>
            <filter val="M3-NyO-13a"/>
            <filter val="M3-NyO-14b"/>
            <filter val="M3-NyO-26c"/>
            <filter val="M3-NyO-18b"/>
            <filter val="M3-MyM-1a"/>
            <filter val="M3-MyM-2a"/>
          </filters>
        </filterColumn>
      </autoFilter>
    </customSheetView>
    <customSheetView guid="{11B037F9-A797-40BE-B5D7-C6392F5CF3C0}" filter="1" showAutoFilter="1">
      <autoFilter ref="$A$1:$Y$52"/>
    </customSheetView>
    <customSheetView guid="{B140604B-C635-4A6F-8705-092DCB2BB1C0}" filter="1" showAutoFilter="1">
      <autoFilter ref="$A$1:$Y$52">
        <filterColumn colId="3">
          <filters/>
        </filterColumn>
      </autoFilter>
    </customSheetView>
    <customSheetView guid="{9EC76D7B-DA88-4266-BF5A-8257BA1CA310}" filter="1" showAutoFilter="1">
      <autoFilter ref="$A$1:$Y$52"/>
    </customSheetView>
    <customSheetView guid="{8B96DA4D-2DF4-4D9E-97AE-8CE2C4F54253}" filter="1" showAutoFilter="1">
      <autoFilter ref="$A$1:$Y$52">
        <filterColumn colId="3">
          <filters/>
        </filterColumn>
      </autoFilter>
    </customSheetView>
    <customSheetView guid="{B175E728-9F0C-4705-94CF-447CA34248CF}" filter="1" showAutoFilter="1">
      <autoFilter ref="$A$1:$Y$52">
        <filterColumn colId="3">
          <filters/>
        </filterColumn>
      </autoFilter>
    </customSheetView>
    <customSheetView guid="{E7C7D547-C478-44C7-B99E-64D339488E0F}" filter="1" showAutoFilter="1">
      <autoFilter ref="$A$1:$Y$52">
        <filterColumn colId="3">
          <filters>
            <filter val="No hacer"/>
          </filters>
        </filterColumn>
        <filterColumn colId="23">
          <filters/>
        </filterColumn>
      </autoFilter>
    </customSheetView>
    <customSheetView guid="{126E3080-64A8-4A03-A56A-7D51B2E2A837}" filter="1" showAutoFilter="1">
      <autoFilter ref="$A$1:$AA$52">
        <filterColumn colId="3">
          <filters/>
        </filterColumn>
      </autoFilter>
    </customSheetView>
    <customSheetView guid="{05D5480C-04E8-4333-AFD8-F53A2DD6B1AD}" filter="1" showAutoFilter="1">
      <autoFilter ref="$A$1:$X$52">
        <filterColumn colId="5">
          <filters>
            <filter val="Esperando plantilla"/>
          </filters>
        </filterColumn>
      </autoFilter>
    </customSheetView>
    <customSheetView guid="{BC17019A-9A09-4727-8075-BF0D9975DFC6}" filter="1" showAutoFilter="1">
      <autoFilter ref="$A$1:$Y$52">
        <filterColumn colId="23">
          <filters/>
        </filterColumn>
      </autoFilter>
    </customSheetView>
    <customSheetView guid="{CBC83B29-6F38-4F89-A685-EB4E4C3D784B}" filter="1" showAutoFilter="1">
      <autoFilter ref="$A$1:$Y$52"/>
    </customSheetView>
    <customSheetView guid="{4E72C649-8693-4003-87E9-A9292E625772}" filter="1" showAutoFilter="1">
      <autoFilter ref="$A$1:$Y$52">
        <filterColumn colId="3">
          <filters/>
        </filterColumn>
        <filterColumn colId="2">
          <filters>
            <filter val="Identificar"/>
          </filters>
        </filterColumn>
      </autoFilter>
    </customSheetView>
    <customSheetView guid="{7994700B-4622-4F1C-B393-4F237B231005}" filter="1" showAutoFilter="1">
      <autoFilter ref="$A$1:$Y$52">
        <filterColumn colId="3">
          <filters/>
        </filterColumn>
      </autoFilter>
    </customSheetView>
    <customSheetView guid="{3F0BBA24-CCFD-4976-89F2-EAEA1ED7B7EC}" filter="1" showAutoFilter="1">
      <autoFilter ref="$D$1:$D$54"/>
    </customSheetView>
    <customSheetView guid="{3CCDCBED-3FD2-454C-8077-B510CD3D5C53}" filter="1" showAutoFilter="1">
      <autoFilter ref="$A$1:$Y$52">
        <filterColumn colId="3">
          <filters/>
        </filterColumn>
      </autoFilter>
    </customSheetView>
    <customSheetView guid="{5EB20A66-28D9-41D5-BE5B-84FB58578662}" filter="1" showAutoFilter="1">
      <autoFilter ref="$A$1:$Y$52">
        <filterColumn colId="3">
          <filters/>
        </filterColumn>
        <filterColumn colId="0">
          <customFilters>
            <customFilter val="*MyM-12*"/>
          </customFilters>
        </filterColumn>
      </autoFilter>
    </customSheetView>
    <customSheetView guid="{A8EFDAE5-2591-4152-B80F-0FD4440A4618}" filter="1" showAutoFilter="1">
      <autoFilter ref="$A$1:$Y$52">
        <filterColumn colId="3">
          <filters/>
        </filterColumn>
      </autoFilter>
    </customSheetView>
    <customSheetView guid="{9BFC82FC-F9D6-4D21-988B-DC59D2DF6671}" filter="1" showAutoFilter="1">
      <autoFilter ref="$A$1:$Y$52">
        <filterColumn colId="3">
          <filters/>
        </filterColumn>
      </autoFilter>
    </customSheetView>
    <customSheetView guid="{3D5E7E68-58CE-48E1-9DCF-ED0B6B941239}" filter="1" showAutoFilter="1">
      <autoFilter ref="$A$1:$Y$52">
        <filterColumn colId="3">
          <filters/>
        </filterColumn>
      </autoFilter>
    </customSheetView>
    <customSheetView guid="{9D010B4C-B346-4107-A15D-9B643E41DE3D}" filter="1" showAutoFilter="1">
      <autoFilter ref="$A$1:$Y$52">
        <filterColumn colId="3">
          <filters/>
        </filterColumn>
      </autoFilter>
    </customSheetView>
    <customSheetView guid="{9C963026-40F4-403B-BE35-034D1A0880D3}" filter="1" showAutoFilter="1">
      <autoFilter ref="$A$1:$Y$52">
        <filterColumn colId="3">
          <filters/>
        </filterColumn>
        <filterColumn colId="11">
          <filters/>
        </filterColumn>
      </autoFilter>
    </customSheetView>
    <customSheetView guid="{86D588CC-8C95-40EA-82DD-285AAA46FA70}" filter="1" showAutoFilter="1">
      <autoFilter ref="$A$1:$Y$52">
        <filterColumn colId="3">
          <filters/>
        </filterColumn>
      </autoFilter>
    </customSheetView>
    <customSheetView guid="{9FDEE322-4075-460D-9F42-B5167A63D4FE}" filter="1" showAutoFilter="1">
      <autoFilter ref="$J$1:$J$21">
        <filterColumn colId="0">
          <filters/>
        </filterColumn>
      </autoFilter>
    </customSheetView>
    <customSheetView guid="{A8DAB4C4-E9DD-4F6E-B191-A0E7E188BC98}" filter="1" showAutoFilter="1">
      <autoFilter ref="$A$1:$Y$52">
        <filterColumn colId="2">
          <filters>
            <filter val="Identificar"/>
          </filters>
        </filterColumn>
        <filterColumn colId="3">
          <filters/>
        </filterColumn>
        <filterColumn colId="11">
          <filters/>
        </filterColumn>
      </autoFilter>
    </customSheetView>
    <customSheetView guid="{44AF0D50-D2B5-4295-8461-8107124EF35C}" filter="1" showAutoFilter="1">
      <autoFilter ref="$A$1:$AA$52">
        <filterColumn colId="3">
          <filters/>
        </filterColumn>
      </autoFilter>
    </customSheetView>
    <customSheetView guid="{91E31AC2-FAAB-4224-BC50-79316124C17B}" filter="1" showAutoFilter="1">
      <autoFilter ref="$A$1:$Y$52"/>
    </customSheetView>
    <customSheetView guid="{5D72DEE4-CDA1-40A1-8867-535C32408A6D}" filter="1" showAutoFilter="1">
      <autoFilter ref="$A$1:$Y$52"/>
    </customSheetView>
    <customSheetView guid="{EDF1DEFD-2754-4AB1-99BE-3F76D0375060}" filter="1" showAutoFilter="1">
      <autoFilter ref="$B$1:$J$21"/>
    </customSheetView>
    <customSheetView guid="{7DF7636B-3F93-4476-9FF3-33DF36FEF497}" filter="1" showAutoFilter="1">
      <autoFilter ref="$A$1:$Y$52">
        <filterColumn colId="23">
          <filters/>
        </filterColumn>
      </autoFilter>
    </customSheetView>
    <customSheetView guid="{50FE073C-E408-40E0-AA3E-BD0DD7D6D649}" filter="1" showAutoFilter="1">
      <autoFilter ref="$A$1:$AA$52">
        <filterColumn colId="3">
          <filters/>
        </filterColumn>
        <filterColumn colId="11">
          <filters blank="1"/>
        </filterColumn>
      </autoFilter>
    </customSheetView>
    <customSheetView guid="{B097CD1A-9108-4A35-8FB9-3F98CEE92895}" filter="1" showAutoFilter="1">
      <autoFilter ref="$A$1:$AA$52">
        <filterColumn colId="3">
          <filters/>
        </filterColumn>
        <filterColumn colId="11">
          <filters/>
        </filterColumn>
      </autoFilter>
    </customSheetView>
    <customSheetView guid="{BBCD47B2-2575-4105-97B9-86749BB30D7D}" filter="1" showAutoFilter="1">
      <autoFilter ref="$A$1:$Y$52">
        <filterColumn colId="3">
          <filters/>
        </filterColumn>
      </autoFilter>
    </customSheetView>
    <customSheetView guid="{171440A2-76AE-4159-A35B-0EE0C6BAC4E1}" filter="1" showAutoFilter="1">
      <autoFilter ref="$A$1:$Y$52">
        <filterColumn colId="3">
          <filters/>
        </filterColumn>
        <filterColumn colId="0">
          <customFilters>
            <customFilter val="M5-G*"/>
          </customFilters>
        </filterColumn>
      </autoFilter>
    </customSheetView>
    <customSheetView guid="{CC8F5B9D-4233-4269-9117-B10210E3737C}" filter="1" showAutoFilter="1">
      <autoFilter ref="$A$1:$Y$52">
        <filterColumn colId="23">
          <filters/>
        </filterColumn>
      </autoFilter>
    </customSheetView>
    <customSheetView guid="{996B0FBF-85B2-43E4-A3E8-7419F265768B}" filter="1" showAutoFilter="1">
      <autoFilter ref="$A$1:$Y$52"/>
    </customSheetView>
    <customSheetView guid="{2381D878-E378-4F4A-ABE0-B37C2A7A7293}" filter="1" showAutoFilter="1">
      <autoFilter ref="$A$1:$Y$52">
        <filterColumn colId="3">
          <filters/>
        </filterColumn>
      </autoFilter>
    </customSheetView>
    <customSheetView guid="{045249DB-766A-427C-9D38-F263244013A5}" filter="1" showAutoFilter="1">
      <autoFilter ref="$A$1:$Y$52">
        <filterColumn colId="24">
          <filters blank="1"/>
        </filterColumn>
        <filterColumn colId="23">
          <filters/>
        </filterColumn>
        <filterColumn colId="13">
          <filters blank="1"/>
        </filterColumn>
      </autoFilter>
    </customSheetView>
    <customSheetView guid="{4FAECB8A-92B1-499A-9C2F-FF8E19351691}" filter="1" showAutoFilter="1">
      <autoFilter ref="$A$1:$Y$52">
        <filterColumn colId="3">
          <filters/>
        </filterColumn>
      </autoFilter>
    </customSheetView>
    <customSheetView guid="{C48BFBE9-067B-4730-BEC9-8E031AA43650}" filter="1" showAutoFilter="1">
      <autoFilter ref="$B$1:$P$52"/>
    </customSheetView>
    <customSheetView guid="{FC2F55BE-1C51-45C4-89CF-0A039942FB4E}" filter="1" showAutoFilter="1">
      <autoFilter ref="$A$1:$AA$52">
        <filterColumn colId="3">
          <filters/>
        </filterColumn>
        <filterColumn colId="11">
          <filters blank="1"/>
        </filterColumn>
      </autoFilter>
    </customSheetView>
    <customSheetView guid="{7042C0FA-9969-41B7-AD83-F5B8F9065A3A}" filter="1" showAutoFilter="1">
      <autoFilter ref="$A$1:$Y$52">
        <filterColumn colId="3">
          <filters/>
        </filterColumn>
      </autoFilter>
    </customSheetView>
    <customSheetView guid="{674CA059-224A-4552-B709-4B8CD02B0EDE}" filter="1" showAutoFilter="1">
      <autoFilter ref="$A$1:$Y$52">
        <filterColumn colId="3">
          <filters/>
        </filterColumn>
        <filterColumn colId="2">
          <filters>
            <filter val="Identificar"/>
          </filters>
        </filterColumn>
      </autoFilter>
    </customSheetView>
    <customSheetView guid="{8FD95AF8-7E22-4B3D-ACDC-D335C6093A20}" filter="1" showAutoFilter="1">
      <autoFilter ref="$A$1:$AA$52">
        <filterColumn colId="3">
          <filters/>
        </filterColumn>
        <filterColumn colId="11">
          <filters blank="1"/>
        </filterColumn>
      </autoFilter>
    </customSheetView>
    <customSheetView guid="{DA3F7DEB-CC9E-4292-9A54-BD02924779C8}" filter="1" showAutoFilter="1">
      <autoFilter ref="$A$1:$Y$52">
        <filterColumn colId="3">
          <filters/>
        </filterColumn>
      </autoFilter>
    </customSheetView>
    <customSheetView guid="{C656B51E-8073-452F-BEF0-0D1F4EF4F31D}" filter="1" showAutoFilter="1">
      <autoFilter ref="$F$1:$F$21"/>
    </customSheetView>
    <customSheetView guid="{135206D8-20CE-4F49-B0C6-593B45055BF4}" filter="1" showAutoFilter="1">
      <autoFilter ref="$A$1:$Y$52">
        <filterColumn colId="3">
          <filters/>
        </filterColumn>
        <filterColumn colId="2">
          <filters>
            <filter val="Identificar"/>
          </filters>
        </filterColumn>
      </autoFilter>
    </customSheetView>
    <customSheetView guid="{E2F4DA4A-F66C-407D-9F17-9E67EB496EB5}" filter="1" showAutoFilter="1">
      <autoFilter ref="$A$1:$AA$52">
        <filterColumn colId="3">
          <filters/>
        </filterColumn>
      </autoFilter>
    </customSheetView>
    <customSheetView guid="{1A469DCB-903E-4E9C-85C2-46F80BE8CF61}" filter="1" showAutoFilter="1">
      <autoFilter ref="$J$1:$J$21">
        <filterColumn colId="0">
          <filters/>
        </filterColumn>
      </autoFilter>
    </customSheetView>
    <customSheetView guid="{0BF899B3-6CC6-4184-B536-3962E3CAFC3E}" filter="1" showAutoFilter="1">
      <autoFilter ref="$A$1:$Y$52">
        <filterColumn colId="3">
          <filters/>
        </filterColumn>
      </autoFilter>
    </customSheetView>
    <customSheetView guid="{E2F26C14-1FC3-4EFF-9C35-CCD2F2CD68E0}" filter="1" showAutoFilter="1">
      <autoFilter ref="$A$1:$Y$52">
        <filterColumn colId="3">
          <filters/>
        </filterColumn>
      </autoFilter>
    </customSheetView>
    <customSheetView guid="{D7DE1BA8-4E69-4E65-A2E2-98BABBBA726C}" filter="1" showAutoFilter="1">
      <autoFilter ref="$A$1:$Y$52">
        <filterColumn colId="3">
          <filters/>
        </filterColumn>
      </autoFilter>
    </customSheetView>
    <customSheetView guid="{79CBCE61-3290-4D28-9B5B-C9E4A8FE02A3}" filter="1" showAutoFilter="1">
      <autoFilter ref="$A$1:$Y$59">
        <filterColumn colId="2">
          <filters>
            <filter val="Identificar"/>
          </filters>
        </filterColumn>
      </autoFilter>
    </customSheetView>
    <customSheetView guid="{A4B2243B-6CF2-410D-BEEE-DA033F731DEE}" filter="1" showAutoFilter="1">
      <autoFilter ref="$A$1:$Y$52">
        <filterColumn colId="3">
          <filters/>
        </filterColumn>
        <filterColumn colId="13">
          <filters blank="1"/>
        </filterColumn>
      </autoFilter>
    </customSheetView>
    <customSheetView guid="{01F46BE9-0F82-4E08-AD00-F0A027B23BDE}" filter="1" showAutoFilter="1">
      <autoFilter ref="$A$1:$Y$52">
        <filterColumn colId="3">
          <filters/>
        </filterColumn>
      </autoFilter>
    </customSheetView>
    <customSheetView guid="{41BCE08B-4594-47D1-AF0B-273E9E59C568}" filter="1" showAutoFilter="1">
      <autoFilter ref="$A$1:$AA$52">
        <filterColumn colId="3">
          <filters/>
        </filterColumn>
      </autoFilter>
    </customSheetView>
    <customSheetView guid="{3DB88B5C-9938-4545-9CC5-8AA5C95AC6F2}" filter="1" showAutoFilter="1">
      <autoFilter ref="$A$1:$Y$52">
        <filterColumn colId="16">
          <filters/>
        </filterColumn>
      </autoFilter>
    </customSheetView>
    <customSheetView guid="{6649E47D-9D29-4BFB-BE03-0F3E9552AE80}" filter="1" showAutoFilter="1">
      <autoFilter ref="$A$1:$W$38"/>
    </customSheetView>
    <customSheetView guid="{1AF9A235-AA8E-45F5-8A94-06A2E66C1A53}" filter="1" showAutoFilter="1">
      <autoFilter ref="$A$1:$Y$52">
        <filterColumn colId="3">
          <filters/>
        </filterColumn>
      </autoFilter>
    </customSheetView>
    <customSheetView guid="{D18A03EB-7140-490D-B3D2-F7079C8135A5}" filter="1" showAutoFilter="1">
      <autoFilter ref="$A$1:$Y$52">
        <filterColumn colId="3">
          <filters/>
        </filterColumn>
      </autoFilter>
    </customSheetView>
  </customSheetViews>
  <conditionalFormatting sqref="U55:U59">
    <cfRule type="expression" dxfId="1" priority="1">
      <formula>#REF!="TE + hint"</formula>
    </cfRule>
  </conditionalFormatting>
  <conditionalFormatting sqref="T55:T59">
    <cfRule type="expression" dxfId="1" priority="2">
      <formula>#REF!="TE + hint"</formula>
    </cfRule>
  </conditionalFormatting>
  <conditionalFormatting sqref="AB55:AB59">
    <cfRule type="cellIs" dxfId="12" priority="3" operator="equal">
      <formula>"Feedback"</formula>
    </cfRule>
  </conditionalFormatting>
  <conditionalFormatting sqref="AB55:AB59">
    <cfRule type="cellIs" dxfId="11" priority="4" operator="equal">
      <formula>"Total"</formula>
    </cfRule>
  </conditionalFormatting>
  <conditionalFormatting sqref="V55:V59">
    <cfRule type="expression" dxfId="1" priority="5">
      <formula>#REF!="TE + hint"</formula>
    </cfRule>
  </conditionalFormatting>
  <conditionalFormatting sqref="S55:S59">
    <cfRule type="expression" dxfId="1" priority="6">
      <formula>#REF!="TE + hint"</formula>
    </cfRule>
  </conditionalFormatting>
  <conditionalFormatting sqref="R55:R59">
    <cfRule type="expression" dxfId="1" priority="7">
      <formula>#REF!="TE + hint"</formula>
    </cfRule>
  </conditionalFormatting>
  <conditionalFormatting sqref="Q55:Q59">
    <cfRule type="expression" dxfId="1" priority="8">
      <formula>#REF!="TE + hint"</formula>
    </cfRule>
  </conditionalFormatting>
  <conditionalFormatting sqref="N55:N59">
    <cfRule type="expression" dxfId="1" priority="9">
      <formula>#REF!="Scaff"</formula>
    </cfRule>
  </conditionalFormatting>
  <conditionalFormatting sqref="M55:M59">
    <cfRule type="expression" dxfId="1" priority="10">
      <formula>#REF!="Scaff"</formula>
    </cfRule>
  </conditionalFormatting>
  <conditionalFormatting sqref="E55:E59">
    <cfRule type="cellIs" dxfId="13" priority="11" operator="equal">
      <formula>"Sí"</formula>
    </cfRule>
  </conditionalFormatting>
  <conditionalFormatting sqref="D55:D59">
    <cfRule type="cellIs" dxfId="10" priority="12" operator="equal">
      <formula>"No hacer"</formula>
    </cfRule>
  </conditionalFormatting>
  <conditionalFormatting sqref="D55:D59">
    <cfRule type="cellIs" dxfId="9" priority="13" operator="equal">
      <formula>"JSON con imagen"</formula>
    </cfRule>
  </conditionalFormatting>
  <conditionalFormatting sqref="D55:D59">
    <cfRule type="cellIs" dxfId="8" priority="14" operator="equal">
      <formula>"JSON sin imagen"</formula>
    </cfRule>
  </conditionalFormatting>
  <conditionalFormatting sqref="D55:D59">
    <cfRule type="cellIs" dxfId="7" priority="15" operator="equal">
      <formula>"Ortografía+cast"</formula>
    </cfRule>
  </conditionalFormatting>
  <conditionalFormatting sqref="D55:D59">
    <cfRule type="cellIs" dxfId="6" priority="16" operator="equal">
      <formula>"Pendiente de revisión"</formula>
    </cfRule>
  </conditionalFormatting>
  <conditionalFormatting sqref="D55:D59">
    <cfRule type="cellIs" dxfId="5" priority="17" operator="equal">
      <formula>"JSON revisado"</formula>
    </cfRule>
  </conditionalFormatting>
  <conditionalFormatting sqref="C55:C59">
    <cfRule type="cellIs" dxfId="4" priority="18" operator="equal">
      <formula>"Aplicar"</formula>
    </cfRule>
  </conditionalFormatting>
  <conditionalFormatting sqref="C55:C59">
    <cfRule type="cellIs" dxfId="3" priority="19" operator="equal">
      <formula>"Evocar"</formula>
    </cfRule>
  </conditionalFormatting>
  <conditionalFormatting sqref="C55:C59">
    <cfRule type="cellIs" dxfId="2" priority="20" operator="equal">
      <formula>"Identificar"</formula>
    </cfRule>
  </conditionalFormatting>
  <conditionalFormatting sqref="M53:M54">
    <cfRule type="expression" dxfId="1" priority="21">
      <formula>#REF!="Scaff"</formula>
    </cfRule>
  </conditionalFormatting>
  <conditionalFormatting sqref="Q53:Q54">
    <cfRule type="expression" dxfId="1" priority="22">
      <formula>#REF!="TE + hint"</formula>
    </cfRule>
  </conditionalFormatting>
  <conditionalFormatting sqref="R53:R54">
    <cfRule type="expression" dxfId="1" priority="23">
      <formula>#REF!="TE + hint"</formula>
    </cfRule>
  </conditionalFormatting>
  <conditionalFormatting sqref="S53:S54">
    <cfRule type="expression" dxfId="1" priority="24">
      <formula>#REF!="TE + hint"</formula>
    </cfRule>
  </conditionalFormatting>
  <conditionalFormatting sqref="C53:C54">
    <cfRule type="cellIs" dxfId="2" priority="25" operator="equal">
      <formula>"Identificar"</formula>
    </cfRule>
  </conditionalFormatting>
  <conditionalFormatting sqref="C53:C54">
    <cfRule type="cellIs" dxfId="3" priority="26" operator="equal">
      <formula>"Evocar"</formula>
    </cfRule>
  </conditionalFormatting>
  <conditionalFormatting sqref="C53:C54">
    <cfRule type="cellIs" dxfId="4" priority="27" operator="equal">
      <formula>"Aplicar"</formula>
    </cfRule>
  </conditionalFormatting>
  <conditionalFormatting sqref="A53:A54">
    <cfRule type="expression" dxfId="0" priority="28">
      <formula>AC53="BNCC"</formula>
    </cfRule>
  </conditionalFormatting>
  <conditionalFormatting sqref="D53:D54">
    <cfRule type="cellIs" dxfId="5" priority="29" operator="equal">
      <formula>"JSON revisado"</formula>
    </cfRule>
  </conditionalFormatting>
  <conditionalFormatting sqref="D53:D54">
    <cfRule type="cellIs" dxfId="6" priority="30" operator="equal">
      <formula>"Pendiente de revisión"</formula>
    </cfRule>
  </conditionalFormatting>
  <conditionalFormatting sqref="D53:D54">
    <cfRule type="cellIs" dxfId="7" priority="31" operator="equal">
      <formula>"Ortografía+cast"</formula>
    </cfRule>
  </conditionalFormatting>
  <conditionalFormatting sqref="D53:D54">
    <cfRule type="cellIs" dxfId="8" priority="32" operator="equal">
      <formula>"JSON sin imagen"</formula>
    </cfRule>
  </conditionalFormatting>
  <conditionalFormatting sqref="D53:D54">
    <cfRule type="cellIs" dxfId="9" priority="33" operator="equal">
      <formula>"JSON con imagen"</formula>
    </cfRule>
  </conditionalFormatting>
  <conditionalFormatting sqref="D53:D54">
    <cfRule type="cellIs" dxfId="10" priority="34" operator="equal">
      <formula>"No hacer"</formula>
    </cfRule>
  </conditionalFormatting>
  <conditionalFormatting sqref="N53:N54">
    <cfRule type="expression" dxfId="1" priority="35">
      <formula>#REF!="Scaff"</formula>
    </cfRule>
  </conditionalFormatting>
  <conditionalFormatting sqref="E53:E54">
    <cfRule type="cellIs" dxfId="13" priority="36" operator="equal">
      <formula>"Sí"</formula>
    </cfRule>
  </conditionalFormatting>
  <conditionalFormatting sqref="U53:U54">
    <cfRule type="expression" dxfId="1" priority="37">
      <formula>#REF!="TE + hint"</formula>
    </cfRule>
  </conditionalFormatting>
  <conditionalFormatting sqref="T53:T54">
    <cfRule type="expression" dxfId="1" priority="38">
      <formula>#REF!="TE + hint"</formula>
    </cfRule>
  </conditionalFormatting>
  <conditionalFormatting sqref="V53:V54">
    <cfRule type="expression" dxfId="1" priority="39">
      <formula>#REF!="TE + hint"</formula>
    </cfRule>
  </conditionalFormatting>
  <conditionalFormatting sqref="AB53:AB54">
    <cfRule type="cellIs" dxfId="11" priority="40" operator="equal">
      <formula>"Total"</formula>
    </cfRule>
  </conditionalFormatting>
  <conditionalFormatting sqref="AB53:AB54">
    <cfRule type="cellIs" dxfId="12" priority="41" operator="equal">
      <formula>"Feedback"</formula>
    </cfRule>
  </conditionalFormatting>
  <conditionalFormatting sqref="A38">
    <cfRule type="expression" dxfId="0" priority="42">
      <formula>AC38="BNCC"</formula>
    </cfRule>
  </conditionalFormatting>
  <conditionalFormatting sqref="D28:D29">
    <cfRule type="cellIs" dxfId="5" priority="43" operator="equal">
      <formula>"JSON revisado"</formula>
    </cfRule>
  </conditionalFormatting>
  <conditionalFormatting sqref="D28:D29">
    <cfRule type="cellIs" dxfId="8" priority="44" operator="equal">
      <formula>"JSON sin imagen"</formula>
    </cfRule>
  </conditionalFormatting>
  <conditionalFormatting sqref="D28:D29">
    <cfRule type="cellIs" dxfId="9" priority="45" operator="equal">
      <formula>"JSON con imagen"</formula>
    </cfRule>
  </conditionalFormatting>
  <conditionalFormatting sqref="E28:E29">
    <cfRule type="cellIs" dxfId="13" priority="46" operator="equal">
      <formula>"Sí"</formula>
    </cfRule>
  </conditionalFormatting>
  <conditionalFormatting sqref="C1:C52">
    <cfRule type="cellIs" dxfId="2" priority="47" operator="equal">
      <formula>"Identificar"</formula>
    </cfRule>
  </conditionalFormatting>
  <conditionalFormatting sqref="C1:C52">
    <cfRule type="cellIs" dxfId="3" priority="48" operator="equal">
      <formula>"Evocar"</formula>
    </cfRule>
  </conditionalFormatting>
  <conditionalFormatting sqref="C1:C52">
    <cfRule type="cellIs" dxfId="4" priority="49" operator="equal">
      <formula>"Aplicar"</formula>
    </cfRule>
  </conditionalFormatting>
  <conditionalFormatting sqref="D1:D52">
    <cfRule type="cellIs" dxfId="16" priority="50" operator="equal">
      <formula>"JSON revisado"</formula>
    </cfRule>
  </conditionalFormatting>
  <conditionalFormatting sqref="D1:D52">
    <cfRule type="cellIs" dxfId="6" priority="51" operator="equal">
      <formula>"Pendiente de revisión"</formula>
    </cfRule>
  </conditionalFormatting>
  <conditionalFormatting sqref="D1:D52">
    <cfRule type="cellIs" dxfId="7" priority="52" operator="equal">
      <formula>"Ortografía+cast"</formula>
    </cfRule>
  </conditionalFormatting>
  <conditionalFormatting sqref="D1:D52">
    <cfRule type="cellIs" dxfId="17" priority="53" operator="equal">
      <formula>"JSON sin imagen"</formula>
    </cfRule>
  </conditionalFormatting>
  <conditionalFormatting sqref="D1:D52">
    <cfRule type="cellIs" dxfId="18" priority="54" operator="equal">
      <formula>"JSON con imagen"</formula>
    </cfRule>
  </conditionalFormatting>
  <conditionalFormatting sqref="D1:D52">
    <cfRule type="cellIs" dxfId="10" priority="55" operator="equal">
      <formula>"No hacer"</formula>
    </cfRule>
  </conditionalFormatting>
  <conditionalFormatting sqref="M2:M3 M6:M52 N9">
    <cfRule type="expression" dxfId="1" priority="56">
      <formula>L:L="Scaff"</formula>
    </cfRule>
  </conditionalFormatting>
  <conditionalFormatting sqref="N2:N3 N6:N52">
    <cfRule type="expression" dxfId="1" priority="57">
      <formula>L:L="Scaff"</formula>
    </cfRule>
  </conditionalFormatting>
  <conditionalFormatting sqref="Q2:Q52">
    <cfRule type="expression" dxfId="1" priority="58">
      <formula>L:L="TE + hint"</formula>
    </cfRule>
  </conditionalFormatting>
  <conditionalFormatting sqref="R2:R52">
    <cfRule type="expression" dxfId="1" priority="59">
      <formula>L:L="TE + hint"</formula>
    </cfRule>
  </conditionalFormatting>
  <conditionalFormatting sqref="S2:S52">
    <cfRule type="expression" dxfId="1" priority="60">
      <formula>L:L="TE + hint"</formula>
    </cfRule>
  </conditionalFormatting>
  <conditionalFormatting sqref="T2:T52">
    <cfRule type="expression" dxfId="1" priority="61">
      <formula>L:L="TE + hint"</formula>
    </cfRule>
  </conditionalFormatting>
  <conditionalFormatting sqref="U2:U52">
    <cfRule type="expression" dxfId="1" priority="62">
      <formula>L:L="TE + hint"</formula>
    </cfRule>
  </conditionalFormatting>
  <conditionalFormatting sqref="V2:V52">
    <cfRule type="expression" dxfId="1" priority="63">
      <formula>L:L="TE + hint"</formula>
    </cfRule>
  </conditionalFormatting>
  <conditionalFormatting sqref="AA2:AB52">
    <cfRule type="cellIs" dxfId="11" priority="64" operator="equal">
      <formula>"Total"</formula>
    </cfRule>
  </conditionalFormatting>
  <conditionalFormatting sqref="AA2:AB52">
    <cfRule type="cellIs" dxfId="12" priority="65" operator="equal">
      <formula>"Feedback"</formula>
    </cfRule>
  </conditionalFormatting>
  <dataValidations>
    <dataValidation type="list" allowBlank="1" sqref="E2:E59">
      <formula1>"Sí,No"</formula1>
    </dataValidation>
    <dataValidation type="list" allowBlank="1" sqref="AA2:AB27 AB28:AB29 AA30:AB52 AB53:AB59">
      <formula1>"Total,Feedback"</formula1>
    </dataValidation>
    <dataValidation type="list" allowBlank="1" sqref="L2:L59">
      <formula1>"TE + hint,Scaff"</formula1>
    </dataValidation>
    <dataValidation type="list" allowBlank="1" sqref="D2:D59">
      <formula1>"No hacer,Pendiente de revisión,Ortografía+cast,JSON sin imagen,JSON con imagen,JSON revisado"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6.63"/>
    <col customWidth="1" min="6" max="6" width="37.63"/>
    <col customWidth="1" min="7" max="7" width="12.63"/>
    <col customWidth="1" min="8" max="8" width="17.13"/>
    <col customWidth="1" min="9" max="9" width="32.75"/>
    <col customWidth="1" min="10" max="10" width="18.88"/>
  </cols>
  <sheetData>
    <row r="1">
      <c r="A1" s="1" t="s">
        <v>5041</v>
      </c>
      <c r="B1" s="2" t="s">
        <v>1</v>
      </c>
      <c r="C1" s="1" t="s">
        <v>5042</v>
      </c>
      <c r="D1" s="121" t="s">
        <v>5043</v>
      </c>
      <c r="E1" s="121" t="s">
        <v>5044</v>
      </c>
      <c r="F1" s="122" t="s">
        <v>5045</v>
      </c>
      <c r="G1" s="123" t="s">
        <v>3</v>
      </c>
      <c r="H1" s="124" t="s">
        <v>5046</v>
      </c>
      <c r="I1" s="124" t="s">
        <v>5047</v>
      </c>
      <c r="J1" s="125" t="s">
        <v>5048</v>
      </c>
      <c r="K1" s="126" t="str">
        <f>CONCATENATE("Pendiente de dibujar: ",COUNTIF(G:G,"=Pendiente de dibujar"))</f>
        <v>Pendiente de dibujar: 0</v>
      </c>
      <c r="L1" s="127" t="str">
        <f>CONCATENATE("Pendiente de revisar: ",COUNTIF(G:G,"=Pendiente de revisar"))</f>
        <v>Pendiente de revisar: 0</v>
      </c>
      <c r="M1" s="128" t="str">
        <f>CONCATENATE("Pendiente de corrección: ",COUNTIF(G:G,"=Pendiente de corrección"))</f>
        <v>Pendiente de corrección: 0</v>
      </c>
      <c r="N1" s="129" t="str">
        <f>CONCATENATE("OK: ",COUNTIF(G:G,"=OK"))</f>
        <v>OK: 443</v>
      </c>
      <c r="O1" s="69"/>
      <c r="P1" s="69"/>
      <c r="Q1" s="69"/>
      <c r="R1" s="69"/>
      <c r="S1" s="69"/>
      <c r="T1" s="69"/>
      <c r="U1" s="69"/>
      <c r="V1" s="69"/>
      <c r="W1" s="69"/>
      <c r="X1" s="69"/>
      <c r="Y1" s="69"/>
      <c r="Z1" s="69"/>
    </row>
    <row r="2">
      <c r="A2" s="9" t="s">
        <v>5049</v>
      </c>
      <c r="B2" s="24" t="s">
        <v>5050</v>
      </c>
      <c r="C2" s="23"/>
      <c r="D2" s="23"/>
      <c r="E2" s="42" t="s">
        <v>5051</v>
      </c>
      <c r="F2" s="130" t="s">
        <v>5052</v>
      </c>
      <c r="G2" s="131" t="s">
        <v>5053</v>
      </c>
      <c r="H2" s="9" t="s">
        <v>5054</v>
      </c>
      <c r="I2" s="132" t="s">
        <v>5055</v>
      </c>
      <c r="J2" s="133" t="s">
        <v>5056</v>
      </c>
      <c r="K2" s="69"/>
      <c r="L2" s="69"/>
      <c r="M2" s="69"/>
      <c r="N2" s="69"/>
      <c r="O2" s="69"/>
      <c r="P2" s="69"/>
      <c r="Q2" s="69"/>
      <c r="R2" s="69"/>
      <c r="S2" s="69"/>
      <c r="T2" s="69"/>
      <c r="U2" s="69"/>
      <c r="V2" s="69"/>
      <c r="W2" s="69"/>
      <c r="X2" s="69"/>
      <c r="Y2" s="69"/>
      <c r="Z2" s="69"/>
    </row>
    <row r="3">
      <c r="A3" s="9" t="s">
        <v>5049</v>
      </c>
      <c r="B3" s="24" t="s">
        <v>5050</v>
      </c>
      <c r="C3" s="23"/>
      <c r="D3" s="23"/>
      <c r="E3" s="9" t="s">
        <v>5057</v>
      </c>
      <c r="F3" s="130" t="s">
        <v>5058</v>
      </c>
      <c r="G3" s="131" t="s">
        <v>5053</v>
      </c>
      <c r="H3" s="9" t="s">
        <v>5059</v>
      </c>
      <c r="I3" s="132"/>
      <c r="J3" s="133" t="s">
        <v>5060</v>
      </c>
      <c r="K3" s="69"/>
      <c r="L3" s="69"/>
      <c r="M3" s="69"/>
      <c r="N3" s="69"/>
      <c r="O3" s="69"/>
      <c r="P3" s="69"/>
      <c r="Q3" s="69"/>
      <c r="R3" s="69"/>
      <c r="S3" s="69"/>
      <c r="T3" s="69"/>
      <c r="U3" s="69"/>
      <c r="V3" s="69"/>
      <c r="W3" s="69"/>
      <c r="X3" s="69"/>
      <c r="Y3" s="69"/>
      <c r="Z3" s="69"/>
    </row>
    <row r="4">
      <c r="A4" s="9" t="s">
        <v>5049</v>
      </c>
      <c r="B4" s="24" t="s">
        <v>5061</v>
      </c>
      <c r="C4" s="23"/>
      <c r="D4" s="23"/>
      <c r="E4" s="42" t="s">
        <v>5051</v>
      </c>
      <c r="F4" s="130" t="s">
        <v>5062</v>
      </c>
      <c r="G4" s="131" t="s">
        <v>5053</v>
      </c>
      <c r="H4" s="9" t="s">
        <v>5063</v>
      </c>
      <c r="I4" s="69"/>
      <c r="J4" s="134" t="s">
        <v>5064</v>
      </c>
      <c r="K4" s="69"/>
      <c r="L4" s="69"/>
      <c r="M4" s="69"/>
      <c r="N4" s="69"/>
      <c r="O4" s="69"/>
      <c r="P4" s="69"/>
      <c r="Q4" s="69"/>
      <c r="R4" s="69"/>
      <c r="S4" s="69"/>
      <c r="T4" s="69"/>
      <c r="U4" s="69"/>
      <c r="V4" s="69"/>
      <c r="W4" s="69"/>
      <c r="X4" s="69"/>
      <c r="Y4" s="69"/>
      <c r="Z4" s="69"/>
    </row>
    <row r="5">
      <c r="A5" s="9" t="s">
        <v>5049</v>
      </c>
      <c r="B5" s="24" t="s">
        <v>5061</v>
      </c>
      <c r="C5" s="23"/>
      <c r="D5" s="23"/>
      <c r="E5" s="42" t="s">
        <v>5051</v>
      </c>
      <c r="F5" s="130" t="s">
        <v>5062</v>
      </c>
      <c r="G5" s="131" t="s">
        <v>5053</v>
      </c>
      <c r="H5" s="9" t="s">
        <v>5065</v>
      </c>
      <c r="I5" s="69"/>
      <c r="J5" s="134" t="s">
        <v>5066</v>
      </c>
      <c r="K5" s="69"/>
      <c r="L5" s="69"/>
      <c r="M5" s="69"/>
      <c r="N5" s="69"/>
      <c r="O5" s="69"/>
      <c r="P5" s="69"/>
      <c r="Q5" s="69"/>
      <c r="R5" s="69"/>
      <c r="S5" s="69"/>
      <c r="T5" s="69"/>
      <c r="U5" s="69"/>
      <c r="V5" s="69"/>
      <c r="W5" s="69"/>
      <c r="X5" s="69"/>
      <c r="Y5" s="69"/>
      <c r="Z5" s="69"/>
    </row>
    <row r="6">
      <c r="A6" s="9" t="s">
        <v>5049</v>
      </c>
      <c r="B6" s="24" t="s">
        <v>5061</v>
      </c>
      <c r="C6" s="23"/>
      <c r="D6" s="23"/>
      <c r="E6" s="42" t="s">
        <v>5051</v>
      </c>
      <c r="F6" s="130" t="s">
        <v>5067</v>
      </c>
      <c r="G6" s="131" t="s">
        <v>5053</v>
      </c>
      <c r="H6" s="9" t="s">
        <v>5068</v>
      </c>
      <c r="I6" s="69"/>
      <c r="J6" s="134" t="s">
        <v>5069</v>
      </c>
      <c r="K6" s="69"/>
      <c r="L6" s="69"/>
      <c r="M6" s="69"/>
      <c r="N6" s="69"/>
      <c r="O6" s="69"/>
      <c r="P6" s="69"/>
      <c r="Q6" s="69"/>
      <c r="R6" s="69"/>
      <c r="S6" s="69"/>
      <c r="T6" s="69"/>
      <c r="U6" s="69"/>
      <c r="V6" s="69"/>
      <c r="W6" s="69"/>
      <c r="X6" s="69"/>
      <c r="Y6" s="69"/>
      <c r="Z6" s="69"/>
    </row>
    <row r="7">
      <c r="A7" s="9" t="s">
        <v>5049</v>
      </c>
      <c r="B7" s="24" t="s">
        <v>5061</v>
      </c>
      <c r="C7" s="23"/>
      <c r="D7" s="23"/>
      <c r="E7" s="42" t="s">
        <v>5051</v>
      </c>
      <c r="F7" s="130" t="s">
        <v>5067</v>
      </c>
      <c r="G7" s="131" t="s">
        <v>5053</v>
      </c>
      <c r="H7" s="9" t="s">
        <v>5070</v>
      </c>
      <c r="I7" s="69"/>
      <c r="J7" s="134" t="s">
        <v>5071</v>
      </c>
      <c r="K7" s="69"/>
      <c r="L7" s="69"/>
      <c r="M7" s="69"/>
      <c r="N7" s="69"/>
      <c r="O7" s="69"/>
      <c r="P7" s="69"/>
      <c r="Q7" s="69"/>
      <c r="R7" s="69"/>
      <c r="S7" s="69"/>
      <c r="T7" s="69"/>
      <c r="U7" s="69"/>
      <c r="V7" s="69"/>
      <c r="W7" s="69"/>
      <c r="X7" s="69"/>
      <c r="Y7" s="69"/>
      <c r="Z7" s="69"/>
    </row>
    <row r="8">
      <c r="A8" s="9" t="s">
        <v>5049</v>
      </c>
      <c r="B8" s="24" t="s">
        <v>5061</v>
      </c>
      <c r="C8" s="23"/>
      <c r="D8" s="23"/>
      <c r="E8" s="42" t="s">
        <v>5051</v>
      </c>
      <c r="F8" s="130" t="s">
        <v>5072</v>
      </c>
      <c r="G8" s="131" t="s">
        <v>5053</v>
      </c>
      <c r="H8" s="9" t="s">
        <v>5073</v>
      </c>
      <c r="I8" s="69"/>
      <c r="J8" s="134" t="s">
        <v>5074</v>
      </c>
      <c r="K8" s="69"/>
      <c r="L8" s="69"/>
      <c r="M8" s="69"/>
      <c r="N8" s="69"/>
      <c r="O8" s="69"/>
      <c r="P8" s="69"/>
      <c r="Q8" s="69"/>
      <c r="R8" s="69"/>
      <c r="S8" s="69"/>
      <c r="T8" s="69"/>
      <c r="U8" s="69"/>
      <c r="V8" s="69"/>
      <c r="W8" s="69"/>
      <c r="X8" s="69"/>
      <c r="Y8" s="69"/>
      <c r="Z8" s="69"/>
    </row>
    <row r="9">
      <c r="A9" s="9" t="s">
        <v>5049</v>
      </c>
      <c r="B9" s="24" t="s">
        <v>5061</v>
      </c>
      <c r="C9" s="23"/>
      <c r="D9" s="23"/>
      <c r="E9" s="42" t="s">
        <v>5051</v>
      </c>
      <c r="F9" s="130" t="s">
        <v>5072</v>
      </c>
      <c r="G9" s="131" t="s">
        <v>5053</v>
      </c>
      <c r="H9" s="9" t="s">
        <v>5075</v>
      </c>
      <c r="I9" s="69"/>
      <c r="J9" s="133" t="s">
        <v>5076</v>
      </c>
      <c r="K9" s="69"/>
      <c r="L9" s="69"/>
      <c r="M9" s="69"/>
      <c r="N9" s="69"/>
      <c r="O9" s="69"/>
      <c r="P9" s="69"/>
      <c r="Q9" s="69"/>
      <c r="R9" s="69"/>
      <c r="S9" s="69"/>
      <c r="T9" s="69"/>
      <c r="U9" s="69"/>
      <c r="V9" s="69"/>
      <c r="W9" s="69"/>
      <c r="X9" s="69"/>
      <c r="Y9" s="69"/>
      <c r="Z9" s="69"/>
    </row>
    <row r="10">
      <c r="A10" s="9" t="s">
        <v>5077</v>
      </c>
      <c r="B10" s="24" t="s">
        <v>5078</v>
      </c>
      <c r="C10" s="23"/>
      <c r="D10" s="23"/>
      <c r="E10" s="42" t="s">
        <v>5079</v>
      </c>
      <c r="F10" s="130" t="s">
        <v>5080</v>
      </c>
      <c r="G10" s="131" t="s">
        <v>5053</v>
      </c>
      <c r="H10" s="9" t="s">
        <v>5081</v>
      </c>
      <c r="I10" s="23" t="s">
        <v>5082</v>
      </c>
      <c r="J10" s="133" t="s">
        <v>5083</v>
      </c>
      <c r="K10" s="69"/>
      <c r="L10" s="69"/>
      <c r="M10" s="69"/>
      <c r="N10" s="69"/>
      <c r="O10" s="69"/>
      <c r="P10" s="69"/>
      <c r="Q10" s="69"/>
      <c r="R10" s="69"/>
      <c r="S10" s="69"/>
      <c r="T10" s="69"/>
      <c r="U10" s="69"/>
      <c r="V10" s="69"/>
      <c r="W10" s="69"/>
      <c r="X10" s="69"/>
      <c r="Y10" s="69"/>
      <c r="Z10" s="69"/>
    </row>
    <row r="11">
      <c r="A11" s="9" t="s">
        <v>5077</v>
      </c>
      <c r="B11" s="24" t="s">
        <v>5078</v>
      </c>
      <c r="C11" s="23"/>
      <c r="D11" s="23"/>
      <c r="E11" s="9" t="s">
        <v>5084</v>
      </c>
      <c r="F11" s="130" t="s">
        <v>5085</v>
      </c>
      <c r="G11" s="131" t="s">
        <v>5053</v>
      </c>
      <c r="H11" s="9" t="s">
        <v>5086</v>
      </c>
      <c r="I11" s="23"/>
      <c r="J11" s="133" t="s">
        <v>5087</v>
      </c>
      <c r="K11" s="69"/>
      <c r="L11" s="69"/>
      <c r="M11" s="69"/>
      <c r="N11" s="69"/>
      <c r="O11" s="69"/>
      <c r="P11" s="69"/>
      <c r="Q11" s="69"/>
      <c r="R11" s="69"/>
      <c r="S11" s="69"/>
      <c r="T11" s="69"/>
      <c r="U11" s="69"/>
      <c r="V11" s="69"/>
      <c r="W11" s="69"/>
      <c r="X11" s="69"/>
      <c r="Y11" s="69"/>
      <c r="Z11" s="69"/>
    </row>
    <row r="12">
      <c r="A12" s="9" t="s">
        <v>5077</v>
      </c>
      <c r="B12" s="24" t="s">
        <v>5078</v>
      </c>
      <c r="C12" s="23"/>
      <c r="D12" s="23"/>
      <c r="E12" s="42" t="s">
        <v>5079</v>
      </c>
      <c r="F12" s="130" t="s">
        <v>5088</v>
      </c>
      <c r="G12" s="131" t="s">
        <v>5053</v>
      </c>
      <c r="H12" s="9" t="s">
        <v>5089</v>
      </c>
      <c r="I12" s="23"/>
      <c r="J12" s="133" t="s">
        <v>5090</v>
      </c>
      <c r="K12" s="69"/>
      <c r="L12" s="69"/>
      <c r="M12" s="69"/>
      <c r="N12" s="69"/>
      <c r="O12" s="69"/>
      <c r="P12" s="69"/>
      <c r="Q12" s="69"/>
      <c r="R12" s="69"/>
      <c r="S12" s="69"/>
      <c r="T12" s="69"/>
      <c r="U12" s="69"/>
      <c r="V12" s="69"/>
      <c r="W12" s="69"/>
      <c r="X12" s="69"/>
      <c r="Y12" s="69"/>
      <c r="Z12" s="69"/>
    </row>
    <row r="13" ht="87.75" customHeight="1">
      <c r="A13" s="9" t="s">
        <v>5077</v>
      </c>
      <c r="B13" s="24" t="s">
        <v>5091</v>
      </c>
      <c r="C13" s="23"/>
      <c r="D13" s="23"/>
      <c r="E13" s="42" t="s">
        <v>5079</v>
      </c>
      <c r="F13" s="130" t="s">
        <v>5092</v>
      </c>
      <c r="G13" s="131" t="s">
        <v>5053</v>
      </c>
      <c r="H13" s="9" t="s">
        <v>5093</v>
      </c>
      <c r="I13" s="69"/>
      <c r="J13" s="134" t="s">
        <v>5094</v>
      </c>
      <c r="K13" s="69"/>
      <c r="L13" s="69"/>
      <c r="M13" s="69"/>
      <c r="N13" s="69"/>
      <c r="O13" s="69"/>
      <c r="P13" s="69"/>
      <c r="Q13" s="69"/>
      <c r="R13" s="69"/>
      <c r="S13" s="69"/>
      <c r="T13" s="69"/>
      <c r="U13" s="69"/>
      <c r="V13" s="69"/>
      <c r="W13" s="69"/>
      <c r="X13" s="69"/>
      <c r="Y13" s="69"/>
      <c r="Z13" s="69"/>
    </row>
    <row r="14" ht="87.75" customHeight="1">
      <c r="A14" s="9" t="s">
        <v>5077</v>
      </c>
      <c r="B14" s="24" t="s">
        <v>5091</v>
      </c>
      <c r="C14" s="23"/>
      <c r="D14" s="23"/>
      <c r="E14" s="42" t="s">
        <v>5079</v>
      </c>
      <c r="F14" s="130" t="s">
        <v>5092</v>
      </c>
      <c r="G14" s="131" t="s">
        <v>5053</v>
      </c>
      <c r="H14" s="9" t="s">
        <v>5095</v>
      </c>
      <c r="I14" s="69"/>
      <c r="J14" s="134" t="s">
        <v>5096</v>
      </c>
      <c r="K14" s="69"/>
      <c r="L14" s="69"/>
      <c r="M14" s="69"/>
      <c r="N14" s="69"/>
      <c r="O14" s="69"/>
      <c r="P14" s="69"/>
      <c r="Q14" s="69"/>
      <c r="R14" s="69"/>
      <c r="S14" s="69"/>
      <c r="T14" s="69"/>
      <c r="U14" s="69"/>
      <c r="V14" s="69"/>
      <c r="W14" s="69"/>
      <c r="X14" s="69"/>
      <c r="Y14" s="69"/>
      <c r="Z14" s="69"/>
    </row>
    <row r="15" ht="87.75" customHeight="1">
      <c r="A15" s="9" t="s">
        <v>5077</v>
      </c>
      <c r="B15" s="24" t="s">
        <v>5091</v>
      </c>
      <c r="C15" s="23"/>
      <c r="D15" s="23"/>
      <c r="E15" s="42" t="s">
        <v>5079</v>
      </c>
      <c r="F15" s="130" t="s">
        <v>5097</v>
      </c>
      <c r="G15" s="131" t="s">
        <v>5053</v>
      </c>
      <c r="H15" s="9" t="s">
        <v>5098</v>
      </c>
      <c r="I15" s="69"/>
      <c r="J15" s="134" t="s">
        <v>5099</v>
      </c>
      <c r="K15" s="69"/>
      <c r="L15" s="69"/>
      <c r="M15" s="69"/>
      <c r="N15" s="69"/>
      <c r="O15" s="69"/>
      <c r="P15" s="69"/>
      <c r="Q15" s="69"/>
      <c r="R15" s="69"/>
      <c r="S15" s="69"/>
      <c r="T15" s="69"/>
      <c r="U15" s="69"/>
      <c r="V15" s="69"/>
      <c r="W15" s="69"/>
      <c r="X15" s="69"/>
      <c r="Y15" s="69"/>
      <c r="Z15" s="69"/>
    </row>
    <row r="16" ht="87.75" customHeight="1">
      <c r="A16" s="9" t="s">
        <v>5077</v>
      </c>
      <c r="B16" s="24" t="s">
        <v>5091</v>
      </c>
      <c r="C16" s="23"/>
      <c r="D16" s="23"/>
      <c r="E16" s="42" t="s">
        <v>5079</v>
      </c>
      <c r="F16" s="130" t="s">
        <v>5097</v>
      </c>
      <c r="G16" s="131" t="s">
        <v>5053</v>
      </c>
      <c r="H16" s="9" t="s">
        <v>5100</v>
      </c>
      <c r="I16" s="69"/>
      <c r="J16" s="134" t="s">
        <v>5101</v>
      </c>
      <c r="K16" s="69"/>
      <c r="L16" s="69"/>
      <c r="M16" s="69"/>
      <c r="N16" s="69"/>
      <c r="O16" s="69"/>
      <c r="P16" s="69"/>
      <c r="Q16" s="69"/>
      <c r="R16" s="69"/>
      <c r="S16" s="69"/>
      <c r="T16" s="69"/>
      <c r="U16" s="69"/>
      <c r="V16" s="69"/>
      <c r="W16" s="69"/>
      <c r="X16" s="69"/>
      <c r="Y16" s="69"/>
      <c r="Z16" s="69"/>
    </row>
    <row r="17" ht="87.75" customHeight="1">
      <c r="A17" s="9" t="s">
        <v>5077</v>
      </c>
      <c r="B17" s="24" t="s">
        <v>5091</v>
      </c>
      <c r="C17" s="23"/>
      <c r="D17" s="23"/>
      <c r="E17" s="42" t="s">
        <v>5079</v>
      </c>
      <c r="F17" s="130" t="s">
        <v>5102</v>
      </c>
      <c r="G17" s="131" t="s">
        <v>5053</v>
      </c>
      <c r="H17" s="9" t="s">
        <v>5103</v>
      </c>
      <c r="I17" s="69"/>
      <c r="J17" s="134" t="s">
        <v>5104</v>
      </c>
      <c r="K17" s="69"/>
      <c r="L17" s="69"/>
      <c r="M17" s="69"/>
      <c r="N17" s="69"/>
      <c r="O17" s="69"/>
      <c r="P17" s="69"/>
      <c r="Q17" s="69"/>
      <c r="R17" s="69"/>
      <c r="S17" s="69"/>
      <c r="T17" s="69"/>
      <c r="U17" s="69"/>
      <c r="V17" s="69"/>
      <c r="W17" s="69"/>
      <c r="X17" s="69"/>
      <c r="Y17" s="69"/>
      <c r="Z17" s="69"/>
    </row>
    <row r="18" ht="87.75" customHeight="1">
      <c r="A18" s="9" t="s">
        <v>5077</v>
      </c>
      <c r="B18" s="24" t="s">
        <v>5091</v>
      </c>
      <c r="C18" s="23"/>
      <c r="D18" s="23"/>
      <c r="E18" s="42" t="s">
        <v>5079</v>
      </c>
      <c r="F18" s="130" t="s">
        <v>5102</v>
      </c>
      <c r="G18" s="131" t="s">
        <v>5053</v>
      </c>
      <c r="H18" s="9" t="s">
        <v>5105</v>
      </c>
      <c r="I18" s="69"/>
      <c r="J18" s="133" t="s">
        <v>5106</v>
      </c>
      <c r="K18" s="69"/>
      <c r="L18" s="69"/>
      <c r="M18" s="69"/>
      <c r="N18" s="69"/>
      <c r="O18" s="69"/>
      <c r="P18" s="69"/>
      <c r="Q18" s="69"/>
      <c r="R18" s="69"/>
      <c r="S18" s="69"/>
      <c r="T18" s="69"/>
      <c r="U18" s="69"/>
      <c r="V18" s="69"/>
      <c r="W18" s="69"/>
      <c r="X18" s="69"/>
      <c r="Y18" s="69"/>
      <c r="Z18" s="69"/>
    </row>
    <row r="19" ht="87.75" customHeight="1">
      <c r="A19" s="9" t="s">
        <v>5107</v>
      </c>
      <c r="B19" s="24" t="s">
        <v>5108</v>
      </c>
      <c r="C19" s="23"/>
      <c r="D19" s="23"/>
      <c r="E19" s="42" t="s">
        <v>5109</v>
      </c>
      <c r="F19" s="130" t="s">
        <v>5110</v>
      </c>
      <c r="G19" s="131" t="s">
        <v>5053</v>
      </c>
      <c r="H19" s="9" t="s">
        <v>5111</v>
      </c>
      <c r="I19" s="69"/>
      <c r="J19" s="134" t="s">
        <v>5112</v>
      </c>
      <c r="K19" s="69"/>
      <c r="L19" s="69"/>
      <c r="M19" s="69"/>
      <c r="N19" s="69"/>
      <c r="O19" s="69"/>
      <c r="P19" s="69"/>
      <c r="Q19" s="69"/>
      <c r="R19" s="69"/>
      <c r="S19" s="69"/>
      <c r="T19" s="69"/>
      <c r="U19" s="69"/>
      <c r="V19" s="69"/>
      <c r="W19" s="69"/>
      <c r="X19" s="69"/>
      <c r="Y19" s="69"/>
      <c r="Z19" s="69"/>
    </row>
    <row r="20" ht="87.75" customHeight="1">
      <c r="A20" s="9" t="s">
        <v>5107</v>
      </c>
      <c r="B20" s="24" t="s">
        <v>5108</v>
      </c>
      <c r="C20" s="23"/>
      <c r="D20" s="23"/>
      <c r="E20" s="42" t="s">
        <v>5109</v>
      </c>
      <c r="F20" s="130" t="s">
        <v>5113</v>
      </c>
      <c r="G20" s="131" t="s">
        <v>5053</v>
      </c>
      <c r="H20" s="9" t="s">
        <v>5114</v>
      </c>
      <c r="I20" s="69"/>
      <c r="J20" s="134" t="s">
        <v>5115</v>
      </c>
      <c r="K20" s="69"/>
      <c r="L20" s="69"/>
      <c r="M20" s="69"/>
      <c r="N20" s="69"/>
      <c r="O20" s="69"/>
      <c r="P20" s="69"/>
      <c r="Q20" s="69"/>
      <c r="R20" s="69"/>
      <c r="S20" s="69"/>
      <c r="T20" s="69"/>
      <c r="U20" s="69"/>
      <c r="V20" s="69"/>
      <c r="W20" s="69"/>
      <c r="X20" s="69"/>
      <c r="Y20" s="69"/>
      <c r="Z20" s="69"/>
    </row>
    <row r="21" ht="87.75" customHeight="1">
      <c r="A21" s="9" t="s">
        <v>5107</v>
      </c>
      <c r="B21" s="24" t="s">
        <v>5108</v>
      </c>
      <c r="C21" s="23"/>
      <c r="D21" s="23"/>
      <c r="E21" s="42" t="s">
        <v>5109</v>
      </c>
      <c r="F21" s="130" t="s">
        <v>5097</v>
      </c>
      <c r="G21" s="131" t="s">
        <v>5053</v>
      </c>
      <c r="H21" s="9" t="s">
        <v>5116</v>
      </c>
      <c r="I21" s="69"/>
      <c r="J21" s="133" t="s">
        <v>5117</v>
      </c>
      <c r="K21" s="69"/>
      <c r="L21" s="69"/>
      <c r="M21" s="69"/>
      <c r="N21" s="69"/>
      <c r="O21" s="69"/>
      <c r="P21" s="69"/>
      <c r="Q21" s="69"/>
      <c r="R21" s="69"/>
      <c r="S21" s="69"/>
      <c r="T21" s="69"/>
      <c r="U21" s="69"/>
      <c r="V21" s="69"/>
      <c r="W21" s="69"/>
      <c r="X21" s="69"/>
      <c r="Y21" s="69"/>
      <c r="Z21" s="69"/>
    </row>
    <row r="22" ht="87.75" customHeight="1">
      <c r="A22" s="9" t="s">
        <v>5107</v>
      </c>
      <c r="B22" s="24" t="s">
        <v>5108</v>
      </c>
      <c r="C22" s="23"/>
      <c r="D22" s="23"/>
      <c r="E22" s="42" t="s">
        <v>5109</v>
      </c>
      <c r="F22" s="130" t="s">
        <v>5118</v>
      </c>
      <c r="G22" s="131" t="s">
        <v>5053</v>
      </c>
      <c r="H22" s="9" t="s">
        <v>5119</v>
      </c>
      <c r="I22" s="69"/>
      <c r="J22" s="134" t="s">
        <v>5120</v>
      </c>
      <c r="K22" s="69"/>
      <c r="L22" s="69"/>
      <c r="M22" s="69"/>
      <c r="N22" s="69"/>
      <c r="O22" s="69"/>
      <c r="P22" s="69"/>
      <c r="Q22" s="69"/>
      <c r="R22" s="69"/>
      <c r="S22" s="69"/>
      <c r="T22" s="69"/>
      <c r="U22" s="69"/>
      <c r="V22" s="69"/>
      <c r="W22" s="69"/>
      <c r="X22" s="69"/>
      <c r="Y22" s="69"/>
      <c r="Z22" s="69"/>
    </row>
    <row r="23">
      <c r="A23" s="9" t="s">
        <v>5107</v>
      </c>
      <c r="B23" s="24" t="s">
        <v>5121</v>
      </c>
      <c r="C23" s="23"/>
      <c r="D23" s="23"/>
      <c r="E23" s="42" t="s">
        <v>5122</v>
      </c>
      <c r="F23" s="130" t="s">
        <v>5123</v>
      </c>
      <c r="G23" s="131" t="s">
        <v>5053</v>
      </c>
      <c r="H23" s="9" t="s">
        <v>5124</v>
      </c>
      <c r="I23" s="69"/>
      <c r="J23" s="133" t="s">
        <v>5125</v>
      </c>
      <c r="K23" s="69"/>
      <c r="L23" s="69"/>
      <c r="M23" s="69"/>
      <c r="N23" s="69"/>
      <c r="O23" s="69"/>
      <c r="P23" s="69"/>
      <c r="Q23" s="69"/>
      <c r="R23" s="69"/>
      <c r="S23" s="69"/>
      <c r="T23" s="69"/>
      <c r="U23" s="69"/>
      <c r="V23" s="69"/>
      <c r="W23" s="69"/>
      <c r="X23" s="69"/>
      <c r="Y23" s="69"/>
      <c r="Z23" s="69"/>
    </row>
    <row r="24">
      <c r="A24" s="9" t="s">
        <v>5107</v>
      </c>
      <c r="B24" s="24" t="s">
        <v>5121</v>
      </c>
      <c r="C24" s="23"/>
      <c r="D24" s="23"/>
      <c r="E24" s="42" t="s">
        <v>5122</v>
      </c>
      <c r="F24" s="130" t="s">
        <v>5088</v>
      </c>
      <c r="G24" s="131" t="s">
        <v>5053</v>
      </c>
      <c r="H24" s="9" t="s">
        <v>5126</v>
      </c>
      <c r="I24" s="69"/>
      <c r="J24" s="133" t="s">
        <v>5127</v>
      </c>
      <c r="K24" s="69"/>
      <c r="L24" s="69"/>
      <c r="M24" s="69"/>
      <c r="N24" s="69"/>
      <c r="O24" s="69"/>
      <c r="P24" s="69"/>
      <c r="Q24" s="69"/>
      <c r="R24" s="69"/>
      <c r="S24" s="69"/>
      <c r="T24" s="69"/>
      <c r="U24" s="69"/>
      <c r="V24" s="69"/>
      <c r="W24" s="69"/>
      <c r="X24" s="69"/>
      <c r="Y24" s="69"/>
      <c r="Z24" s="69"/>
    </row>
    <row r="25">
      <c r="A25" s="9" t="s">
        <v>5107</v>
      </c>
      <c r="B25" s="24" t="s">
        <v>5121</v>
      </c>
      <c r="C25" s="23"/>
      <c r="D25" s="23"/>
      <c r="E25" s="42" t="s">
        <v>5122</v>
      </c>
      <c r="F25" s="130" t="s">
        <v>5128</v>
      </c>
      <c r="G25" s="131" t="s">
        <v>5053</v>
      </c>
      <c r="H25" s="9" t="s">
        <v>5129</v>
      </c>
      <c r="I25" s="69"/>
      <c r="J25" s="133" t="s">
        <v>5130</v>
      </c>
      <c r="K25" s="69"/>
      <c r="L25" s="69"/>
      <c r="M25" s="69"/>
      <c r="N25" s="69"/>
      <c r="O25" s="69"/>
      <c r="P25" s="69"/>
      <c r="Q25" s="69"/>
      <c r="R25" s="69"/>
      <c r="S25" s="69"/>
      <c r="T25" s="69"/>
      <c r="U25" s="69"/>
      <c r="V25" s="69"/>
      <c r="W25" s="69"/>
      <c r="X25" s="69"/>
      <c r="Y25" s="69"/>
      <c r="Z25" s="69"/>
    </row>
    <row r="26" ht="84.0" customHeight="1">
      <c r="A26" s="9" t="s">
        <v>5131</v>
      </c>
      <c r="B26" s="24" t="s">
        <v>5132</v>
      </c>
      <c r="C26" s="23"/>
      <c r="D26" s="23"/>
      <c r="E26" s="42"/>
      <c r="F26" s="130" t="s">
        <v>5133</v>
      </c>
      <c r="G26" s="131" t="s">
        <v>5053</v>
      </c>
      <c r="H26" s="9" t="s">
        <v>5134</v>
      </c>
      <c r="I26" s="23" t="s">
        <v>5135</v>
      </c>
      <c r="J26" s="134" t="s">
        <v>5136</v>
      </c>
      <c r="K26" s="69"/>
      <c r="L26" s="69"/>
      <c r="M26" s="69"/>
      <c r="N26" s="69"/>
      <c r="O26" s="69"/>
      <c r="P26" s="69"/>
      <c r="Q26" s="69"/>
      <c r="R26" s="69"/>
      <c r="S26" s="69"/>
      <c r="T26" s="69"/>
      <c r="U26" s="69"/>
      <c r="V26" s="69"/>
      <c r="W26" s="69"/>
      <c r="X26" s="69"/>
      <c r="Y26" s="69"/>
      <c r="Z26" s="69"/>
    </row>
    <row r="27" ht="84.0" customHeight="1">
      <c r="A27" s="9" t="s">
        <v>5131</v>
      </c>
      <c r="B27" s="24" t="s">
        <v>5132</v>
      </c>
      <c r="C27" s="23"/>
      <c r="D27" s="23"/>
      <c r="E27" s="9" t="s">
        <v>5137</v>
      </c>
      <c r="F27" s="130"/>
      <c r="G27" s="131" t="s">
        <v>5053</v>
      </c>
      <c r="H27" s="9" t="s">
        <v>5138</v>
      </c>
      <c r="I27" s="23"/>
      <c r="J27" s="134" t="s">
        <v>5139</v>
      </c>
      <c r="K27" s="69"/>
      <c r="L27" s="69"/>
      <c r="M27" s="69"/>
      <c r="N27" s="69"/>
      <c r="O27" s="69"/>
      <c r="P27" s="69"/>
      <c r="Q27" s="69"/>
      <c r="R27" s="69"/>
      <c r="S27" s="69"/>
      <c r="T27" s="69"/>
      <c r="U27" s="69"/>
      <c r="V27" s="69"/>
      <c r="W27" s="69"/>
      <c r="X27" s="69"/>
      <c r="Y27" s="69"/>
      <c r="Z27" s="69"/>
    </row>
    <row r="28" ht="100.5" customHeight="1">
      <c r="A28" s="9" t="s">
        <v>5131</v>
      </c>
      <c r="B28" s="24" t="s">
        <v>5140</v>
      </c>
      <c r="C28" s="23"/>
      <c r="D28" s="23"/>
      <c r="E28" s="42"/>
      <c r="F28" s="130" t="s">
        <v>5141</v>
      </c>
      <c r="G28" s="131" t="s">
        <v>5053</v>
      </c>
      <c r="H28" s="9" t="s">
        <v>5142</v>
      </c>
      <c r="I28" s="67" t="s">
        <v>5143</v>
      </c>
      <c r="J28" s="134" t="s">
        <v>5144</v>
      </c>
      <c r="K28" s="69"/>
      <c r="L28" s="69"/>
      <c r="M28" s="69"/>
      <c r="N28" s="69"/>
      <c r="O28" s="69"/>
      <c r="P28" s="69"/>
      <c r="Q28" s="69"/>
      <c r="R28" s="69"/>
      <c r="S28" s="69"/>
      <c r="T28" s="69"/>
      <c r="U28" s="69"/>
      <c r="V28" s="69"/>
      <c r="W28" s="69"/>
      <c r="X28" s="69"/>
      <c r="Y28" s="69"/>
      <c r="Z28" s="69"/>
    </row>
    <row r="29">
      <c r="A29" s="9" t="s">
        <v>5131</v>
      </c>
      <c r="B29" s="24" t="s">
        <v>5140</v>
      </c>
      <c r="C29" s="23"/>
      <c r="D29" s="23"/>
      <c r="E29" s="42"/>
      <c r="F29" s="130" t="s">
        <v>5145</v>
      </c>
      <c r="G29" s="131" t="s">
        <v>5053</v>
      </c>
      <c r="H29" s="9" t="s">
        <v>5146</v>
      </c>
      <c r="I29" s="132"/>
      <c r="J29" s="134" t="s">
        <v>5147</v>
      </c>
      <c r="K29" s="69"/>
      <c r="L29" s="69"/>
      <c r="M29" s="69"/>
      <c r="N29" s="69"/>
      <c r="O29" s="69"/>
      <c r="P29" s="69"/>
      <c r="Q29" s="69"/>
      <c r="R29" s="69"/>
      <c r="S29" s="69"/>
      <c r="T29" s="69"/>
      <c r="U29" s="69"/>
      <c r="V29" s="69"/>
      <c r="W29" s="69"/>
      <c r="X29" s="69"/>
      <c r="Y29" s="69"/>
      <c r="Z29" s="69"/>
    </row>
    <row r="30">
      <c r="A30" s="9" t="s">
        <v>5131</v>
      </c>
      <c r="B30" s="24" t="s">
        <v>5140</v>
      </c>
      <c r="C30" s="23"/>
      <c r="D30" s="23"/>
      <c r="E30" s="42"/>
      <c r="F30" s="130" t="s">
        <v>5148</v>
      </c>
      <c r="G30" s="131" t="s">
        <v>5053</v>
      </c>
      <c r="H30" s="9" t="s">
        <v>5149</v>
      </c>
      <c r="I30" s="132"/>
      <c r="J30" s="134" t="s">
        <v>5150</v>
      </c>
      <c r="K30" s="69"/>
      <c r="L30" s="69"/>
      <c r="M30" s="69"/>
      <c r="N30" s="69"/>
      <c r="O30" s="69"/>
      <c r="P30" s="69"/>
      <c r="Q30" s="69"/>
      <c r="R30" s="69"/>
      <c r="S30" s="69"/>
      <c r="T30" s="69"/>
      <c r="U30" s="69"/>
      <c r="V30" s="69"/>
      <c r="W30" s="69"/>
      <c r="X30" s="69"/>
      <c r="Y30" s="69"/>
      <c r="Z30" s="69"/>
    </row>
    <row r="31">
      <c r="A31" s="9" t="s">
        <v>5151</v>
      </c>
      <c r="B31" s="24" t="s">
        <v>5152</v>
      </c>
      <c r="C31" s="23"/>
      <c r="D31" s="23"/>
      <c r="E31" s="9" t="s">
        <v>5153</v>
      </c>
      <c r="F31" s="130" t="s">
        <v>5154</v>
      </c>
      <c r="G31" s="135" t="s">
        <v>5053</v>
      </c>
      <c r="H31" s="9" t="s">
        <v>5155</v>
      </c>
      <c r="I31" s="69"/>
      <c r="J31" s="134" t="s">
        <v>5156</v>
      </c>
      <c r="K31" s="69"/>
      <c r="L31" s="69"/>
      <c r="M31" s="69"/>
      <c r="N31" s="69"/>
      <c r="O31" s="69"/>
      <c r="P31" s="69"/>
      <c r="Q31" s="69"/>
      <c r="R31" s="69"/>
      <c r="S31" s="69"/>
      <c r="T31" s="69"/>
      <c r="U31" s="69"/>
      <c r="V31" s="69"/>
      <c r="W31" s="69"/>
      <c r="X31" s="69"/>
      <c r="Y31" s="69"/>
      <c r="Z31" s="69"/>
    </row>
    <row r="32">
      <c r="A32" s="9" t="s">
        <v>5151</v>
      </c>
      <c r="B32" s="24" t="s">
        <v>5152</v>
      </c>
      <c r="C32" s="23"/>
      <c r="D32" s="23"/>
      <c r="E32" s="9" t="s">
        <v>5153</v>
      </c>
      <c r="F32" s="130" t="s">
        <v>5154</v>
      </c>
      <c r="G32" s="135" t="s">
        <v>5053</v>
      </c>
      <c r="H32" s="9" t="s">
        <v>5157</v>
      </c>
      <c r="I32" s="69"/>
      <c r="J32" s="133" t="s">
        <v>5158</v>
      </c>
      <c r="K32" s="69"/>
      <c r="L32" s="69"/>
      <c r="M32" s="69"/>
      <c r="N32" s="69"/>
      <c r="O32" s="69"/>
      <c r="P32" s="69"/>
      <c r="Q32" s="69"/>
      <c r="R32" s="69"/>
      <c r="S32" s="69"/>
      <c r="T32" s="69"/>
      <c r="U32" s="69"/>
      <c r="V32" s="69"/>
      <c r="W32" s="69"/>
      <c r="X32" s="69"/>
      <c r="Y32" s="69"/>
      <c r="Z32" s="69"/>
    </row>
    <row r="33">
      <c r="A33" s="9" t="s">
        <v>5151</v>
      </c>
      <c r="B33" s="24" t="s">
        <v>5152</v>
      </c>
      <c r="C33" s="23"/>
      <c r="D33" s="23"/>
      <c r="E33" s="9" t="s">
        <v>5153</v>
      </c>
      <c r="F33" s="130" t="s">
        <v>5154</v>
      </c>
      <c r="G33" s="135" t="s">
        <v>5053</v>
      </c>
      <c r="H33" s="9" t="s">
        <v>5159</v>
      </c>
      <c r="I33" s="69"/>
      <c r="J33" s="134" t="s">
        <v>5160</v>
      </c>
      <c r="K33" s="69"/>
      <c r="L33" s="69"/>
      <c r="M33" s="69"/>
      <c r="N33" s="69"/>
      <c r="O33" s="69"/>
      <c r="P33" s="69"/>
      <c r="Q33" s="69"/>
      <c r="R33" s="69"/>
      <c r="S33" s="69"/>
      <c r="T33" s="69"/>
      <c r="U33" s="69"/>
      <c r="V33" s="69"/>
      <c r="W33" s="69"/>
      <c r="X33" s="69"/>
      <c r="Y33" s="69"/>
      <c r="Z33" s="69"/>
    </row>
    <row r="34">
      <c r="A34" s="9" t="s">
        <v>5151</v>
      </c>
      <c r="B34" s="24" t="s">
        <v>5152</v>
      </c>
      <c r="C34" s="23"/>
      <c r="D34" s="23"/>
      <c r="E34" s="9" t="s">
        <v>5153</v>
      </c>
      <c r="F34" s="130" t="s">
        <v>5161</v>
      </c>
      <c r="G34" s="135" t="s">
        <v>5053</v>
      </c>
      <c r="H34" s="9" t="s">
        <v>5162</v>
      </c>
      <c r="I34" s="69"/>
      <c r="J34" s="133" t="s">
        <v>5163</v>
      </c>
      <c r="K34" s="69"/>
      <c r="L34" s="69"/>
      <c r="M34" s="69"/>
      <c r="N34" s="69"/>
      <c r="O34" s="69"/>
      <c r="P34" s="69"/>
      <c r="Q34" s="69"/>
      <c r="R34" s="69"/>
      <c r="S34" s="69"/>
      <c r="T34" s="69"/>
      <c r="U34" s="69"/>
      <c r="V34" s="69"/>
      <c r="W34" s="69"/>
      <c r="X34" s="69"/>
      <c r="Y34" s="69"/>
      <c r="Z34" s="69"/>
    </row>
    <row r="35">
      <c r="A35" s="9" t="s">
        <v>5151</v>
      </c>
      <c r="B35" s="24" t="s">
        <v>5152</v>
      </c>
      <c r="C35" s="23"/>
      <c r="D35" s="23"/>
      <c r="E35" s="9" t="s">
        <v>5153</v>
      </c>
      <c r="F35" s="130" t="s">
        <v>5161</v>
      </c>
      <c r="G35" s="135" t="s">
        <v>5053</v>
      </c>
      <c r="H35" s="9" t="s">
        <v>5164</v>
      </c>
      <c r="I35" s="69"/>
      <c r="J35" s="134" t="s">
        <v>5165</v>
      </c>
      <c r="K35" s="69"/>
      <c r="L35" s="69"/>
      <c r="M35" s="69"/>
      <c r="N35" s="69"/>
      <c r="O35" s="69"/>
      <c r="P35" s="69"/>
      <c r="Q35" s="69"/>
      <c r="R35" s="69"/>
      <c r="S35" s="69"/>
      <c r="T35" s="69"/>
      <c r="U35" s="69"/>
      <c r="V35" s="69"/>
      <c r="W35" s="69"/>
      <c r="X35" s="69"/>
      <c r="Y35" s="69"/>
      <c r="Z35" s="69"/>
    </row>
    <row r="36">
      <c r="A36" s="9" t="s">
        <v>5151</v>
      </c>
      <c r="B36" s="24" t="s">
        <v>5152</v>
      </c>
      <c r="C36" s="23"/>
      <c r="D36" s="23"/>
      <c r="E36" s="9" t="s">
        <v>5153</v>
      </c>
      <c r="F36" s="130" t="s">
        <v>5161</v>
      </c>
      <c r="G36" s="135" t="s">
        <v>5053</v>
      </c>
      <c r="H36" s="9" t="s">
        <v>5166</v>
      </c>
      <c r="I36" s="69"/>
      <c r="J36" s="133" t="s">
        <v>5167</v>
      </c>
      <c r="K36" s="69"/>
      <c r="L36" s="69"/>
      <c r="M36" s="69"/>
      <c r="N36" s="69"/>
      <c r="O36" s="69"/>
      <c r="P36" s="69"/>
      <c r="Q36" s="69"/>
      <c r="R36" s="69"/>
      <c r="S36" s="69"/>
      <c r="T36" s="69"/>
      <c r="U36" s="69"/>
      <c r="V36" s="69"/>
      <c r="W36" s="69"/>
      <c r="X36" s="69"/>
      <c r="Y36" s="69"/>
      <c r="Z36" s="69"/>
    </row>
    <row r="37">
      <c r="A37" s="9" t="s">
        <v>5168</v>
      </c>
      <c r="B37" s="24" t="s">
        <v>5169</v>
      </c>
      <c r="C37" s="23"/>
      <c r="D37" s="23"/>
      <c r="E37" s="42" t="s">
        <v>5170</v>
      </c>
      <c r="F37" s="130" t="s">
        <v>5171</v>
      </c>
      <c r="G37" s="131" t="s">
        <v>5053</v>
      </c>
      <c r="H37" s="9" t="s">
        <v>5172</v>
      </c>
      <c r="I37" s="69"/>
      <c r="J37" s="134" t="s">
        <v>5173</v>
      </c>
      <c r="K37" s="69"/>
      <c r="L37" s="69"/>
      <c r="M37" s="69"/>
      <c r="N37" s="69"/>
      <c r="O37" s="69"/>
      <c r="P37" s="69"/>
      <c r="Q37" s="69"/>
      <c r="R37" s="69"/>
      <c r="S37" s="69"/>
      <c r="T37" s="69"/>
      <c r="U37" s="69"/>
      <c r="V37" s="69"/>
      <c r="W37" s="69"/>
      <c r="X37" s="69"/>
      <c r="Y37" s="69"/>
      <c r="Z37" s="69"/>
    </row>
    <row r="38">
      <c r="A38" s="9" t="s">
        <v>5168</v>
      </c>
      <c r="B38" s="24" t="s">
        <v>5169</v>
      </c>
      <c r="C38" s="23"/>
      <c r="D38" s="23"/>
      <c r="E38" s="42" t="s">
        <v>5170</v>
      </c>
      <c r="F38" s="130" t="s">
        <v>5171</v>
      </c>
      <c r="G38" s="131" t="s">
        <v>5053</v>
      </c>
      <c r="H38" s="9" t="s">
        <v>5174</v>
      </c>
      <c r="I38" s="23"/>
      <c r="J38" s="134" t="s">
        <v>5175</v>
      </c>
      <c r="K38" s="69"/>
      <c r="L38" s="69"/>
      <c r="M38" s="69"/>
      <c r="N38" s="69"/>
      <c r="O38" s="69"/>
      <c r="P38" s="69"/>
      <c r="Q38" s="69"/>
      <c r="R38" s="69"/>
      <c r="S38" s="69"/>
      <c r="T38" s="69"/>
      <c r="U38" s="69"/>
      <c r="V38" s="69"/>
      <c r="W38" s="69"/>
      <c r="X38" s="69"/>
      <c r="Y38" s="69"/>
      <c r="Z38" s="69"/>
    </row>
    <row r="39">
      <c r="A39" s="9" t="s">
        <v>5168</v>
      </c>
      <c r="B39" s="24" t="s">
        <v>5169</v>
      </c>
      <c r="C39" s="23"/>
      <c r="D39" s="23"/>
      <c r="E39" s="42" t="s">
        <v>5170</v>
      </c>
      <c r="F39" s="130" t="s">
        <v>5176</v>
      </c>
      <c r="G39" s="131" t="s">
        <v>5053</v>
      </c>
      <c r="H39" s="9" t="s">
        <v>5177</v>
      </c>
      <c r="I39" s="23"/>
      <c r="J39" s="134" t="s">
        <v>5178</v>
      </c>
      <c r="K39" s="69"/>
      <c r="L39" s="69"/>
      <c r="M39" s="69"/>
      <c r="N39" s="69"/>
      <c r="O39" s="69"/>
      <c r="P39" s="69"/>
      <c r="Q39" s="69"/>
      <c r="R39" s="69"/>
      <c r="S39" s="69"/>
      <c r="T39" s="69"/>
      <c r="U39" s="69"/>
      <c r="V39" s="69"/>
      <c r="W39" s="69"/>
      <c r="X39" s="69"/>
      <c r="Y39" s="69"/>
      <c r="Z39" s="69"/>
    </row>
    <row r="40">
      <c r="A40" s="9" t="s">
        <v>5168</v>
      </c>
      <c r="B40" s="24" t="s">
        <v>5169</v>
      </c>
      <c r="C40" s="23"/>
      <c r="D40" s="23"/>
      <c r="E40" s="42" t="s">
        <v>5170</v>
      </c>
      <c r="F40" s="130" t="s">
        <v>5176</v>
      </c>
      <c r="G40" s="131" t="s">
        <v>5053</v>
      </c>
      <c r="H40" s="9" t="s">
        <v>5179</v>
      </c>
      <c r="I40" s="23"/>
      <c r="J40" s="134" t="s">
        <v>5180</v>
      </c>
      <c r="K40" s="69"/>
      <c r="L40" s="69"/>
      <c r="M40" s="69"/>
      <c r="N40" s="69"/>
      <c r="O40" s="69"/>
      <c r="P40" s="69"/>
      <c r="Q40" s="69"/>
      <c r="R40" s="69"/>
      <c r="S40" s="69"/>
      <c r="T40" s="69"/>
      <c r="U40" s="69"/>
      <c r="V40" s="69"/>
      <c r="W40" s="69"/>
      <c r="X40" s="69"/>
      <c r="Y40" s="69"/>
      <c r="Z40" s="69"/>
    </row>
    <row r="41">
      <c r="A41" s="9" t="s">
        <v>5168</v>
      </c>
      <c r="B41" s="24" t="s">
        <v>5169</v>
      </c>
      <c r="C41" s="23"/>
      <c r="D41" s="23"/>
      <c r="E41" s="42" t="s">
        <v>5170</v>
      </c>
      <c r="F41" s="130" t="s">
        <v>5181</v>
      </c>
      <c r="G41" s="131" t="s">
        <v>5053</v>
      </c>
      <c r="H41" s="9" t="s">
        <v>5182</v>
      </c>
      <c r="I41" s="23"/>
      <c r="J41" s="134" t="s">
        <v>5183</v>
      </c>
      <c r="K41" s="69"/>
      <c r="L41" s="69"/>
      <c r="M41" s="69"/>
      <c r="N41" s="69"/>
      <c r="O41" s="69"/>
      <c r="P41" s="69"/>
      <c r="Q41" s="69"/>
      <c r="R41" s="69"/>
      <c r="S41" s="69"/>
      <c r="T41" s="69"/>
      <c r="U41" s="69"/>
      <c r="V41" s="69"/>
      <c r="W41" s="69"/>
      <c r="X41" s="69"/>
      <c r="Y41" s="69"/>
      <c r="Z41" s="69"/>
    </row>
    <row r="42">
      <c r="A42" s="9" t="s">
        <v>5168</v>
      </c>
      <c r="B42" s="24" t="s">
        <v>5169</v>
      </c>
      <c r="C42" s="23"/>
      <c r="D42" s="23"/>
      <c r="E42" s="42" t="s">
        <v>5170</v>
      </c>
      <c r="F42" s="130" t="s">
        <v>5181</v>
      </c>
      <c r="G42" s="131" t="s">
        <v>5053</v>
      </c>
      <c r="H42" s="9" t="s">
        <v>5184</v>
      </c>
      <c r="I42" s="23"/>
      <c r="J42" s="134" t="s">
        <v>5185</v>
      </c>
      <c r="K42" s="69"/>
      <c r="L42" s="69"/>
      <c r="M42" s="69"/>
      <c r="N42" s="69"/>
      <c r="O42" s="69"/>
      <c r="P42" s="69"/>
      <c r="Q42" s="69"/>
      <c r="R42" s="69"/>
      <c r="S42" s="69"/>
      <c r="T42" s="69"/>
      <c r="U42" s="69"/>
      <c r="V42" s="69"/>
      <c r="W42" s="69"/>
      <c r="X42" s="69"/>
      <c r="Y42" s="69"/>
      <c r="Z42" s="69"/>
    </row>
    <row r="43">
      <c r="A43" s="9" t="s">
        <v>5168</v>
      </c>
      <c r="B43" s="24" t="s">
        <v>5169</v>
      </c>
      <c r="C43" s="23"/>
      <c r="D43" s="23"/>
      <c r="E43" s="42" t="s">
        <v>5170</v>
      </c>
      <c r="F43" s="130" t="s">
        <v>5186</v>
      </c>
      <c r="G43" s="131" t="s">
        <v>5053</v>
      </c>
      <c r="H43" s="9" t="s">
        <v>5187</v>
      </c>
      <c r="I43" s="23"/>
      <c r="J43" s="134" t="s">
        <v>5188</v>
      </c>
      <c r="K43" s="69"/>
      <c r="L43" s="69"/>
      <c r="M43" s="69"/>
      <c r="N43" s="69"/>
      <c r="O43" s="69"/>
      <c r="P43" s="69"/>
      <c r="Q43" s="69"/>
      <c r="R43" s="69"/>
      <c r="S43" s="69"/>
      <c r="T43" s="69"/>
      <c r="U43" s="69"/>
      <c r="V43" s="69"/>
      <c r="W43" s="69"/>
      <c r="X43" s="69"/>
      <c r="Y43" s="69"/>
      <c r="Z43" s="69"/>
    </row>
    <row r="44">
      <c r="A44" s="9" t="s">
        <v>5168</v>
      </c>
      <c r="B44" s="24" t="s">
        <v>5169</v>
      </c>
      <c r="C44" s="23"/>
      <c r="D44" s="23"/>
      <c r="E44" s="42" t="s">
        <v>5170</v>
      </c>
      <c r="F44" s="130" t="s">
        <v>5186</v>
      </c>
      <c r="G44" s="131" t="s">
        <v>5053</v>
      </c>
      <c r="H44" s="9" t="s">
        <v>5189</v>
      </c>
      <c r="I44" s="23"/>
      <c r="J44" s="136" t="s">
        <v>5190</v>
      </c>
      <c r="K44" s="69"/>
      <c r="L44" s="69"/>
      <c r="M44" s="69"/>
      <c r="N44" s="69"/>
      <c r="O44" s="69"/>
      <c r="P44" s="69"/>
      <c r="Q44" s="69"/>
      <c r="R44" s="69"/>
      <c r="S44" s="69"/>
      <c r="T44" s="69"/>
      <c r="U44" s="69"/>
      <c r="V44" s="69"/>
      <c r="W44" s="69"/>
      <c r="X44" s="69"/>
      <c r="Y44" s="69"/>
      <c r="Z44" s="69"/>
    </row>
    <row r="45">
      <c r="A45" s="9" t="s">
        <v>5191</v>
      </c>
      <c r="B45" s="24" t="s">
        <v>5192</v>
      </c>
      <c r="C45" s="23"/>
      <c r="D45" s="23"/>
      <c r="E45" s="42" t="s">
        <v>5193</v>
      </c>
      <c r="F45" s="130" t="s">
        <v>5194</v>
      </c>
      <c r="G45" s="131" t="s">
        <v>5053</v>
      </c>
      <c r="H45" s="9" t="s">
        <v>5195</v>
      </c>
      <c r="I45" s="67" t="s">
        <v>5196</v>
      </c>
      <c r="J45" s="134" t="s">
        <v>5197</v>
      </c>
      <c r="K45" s="69"/>
      <c r="L45" s="69"/>
      <c r="M45" s="69"/>
      <c r="N45" s="69"/>
      <c r="O45" s="69"/>
      <c r="P45" s="69"/>
      <c r="Q45" s="69"/>
      <c r="R45" s="69"/>
      <c r="S45" s="69"/>
      <c r="T45" s="69"/>
      <c r="U45" s="69"/>
      <c r="V45" s="69"/>
      <c r="W45" s="69"/>
      <c r="X45" s="69"/>
      <c r="Y45" s="69"/>
      <c r="Z45" s="69"/>
    </row>
    <row r="46" ht="72.75" customHeight="1">
      <c r="A46" s="9" t="s">
        <v>5191</v>
      </c>
      <c r="B46" s="24" t="s">
        <v>5192</v>
      </c>
      <c r="C46" s="23"/>
      <c r="D46" s="23"/>
      <c r="E46" s="42" t="s">
        <v>5193</v>
      </c>
      <c r="F46" s="130" t="s">
        <v>5194</v>
      </c>
      <c r="G46" s="131" t="s">
        <v>5053</v>
      </c>
      <c r="H46" s="9" t="s">
        <v>5198</v>
      </c>
      <c r="I46" s="23"/>
      <c r="J46" s="134" t="s">
        <v>5199</v>
      </c>
      <c r="K46" s="69"/>
      <c r="L46" s="69"/>
      <c r="M46" s="69"/>
      <c r="N46" s="69"/>
      <c r="O46" s="69"/>
      <c r="P46" s="69"/>
      <c r="Q46" s="69"/>
      <c r="R46" s="69"/>
      <c r="S46" s="69"/>
      <c r="T46" s="69"/>
      <c r="U46" s="69"/>
      <c r="V46" s="69"/>
      <c r="W46" s="69"/>
      <c r="X46" s="69"/>
      <c r="Y46" s="69"/>
      <c r="Z46" s="69"/>
    </row>
    <row r="47" ht="72.75" customHeight="1">
      <c r="A47" s="9" t="s">
        <v>5191</v>
      </c>
      <c r="B47" s="24" t="s">
        <v>5192</v>
      </c>
      <c r="C47" s="23"/>
      <c r="D47" s="23"/>
      <c r="E47" s="42" t="s">
        <v>5193</v>
      </c>
      <c r="F47" s="130" t="s">
        <v>5200</v>
      </c>
      <c r="G47" s="131" t="s">
        <v>5053</v>
      </c>
      <c r="H47" s="9" t="s">
        <v>5201</v>
      </c>
      <c r="I47" s="23"/>
      <c r="J47" s="134" t="s">
        <v>5202</v>
      </c>
      <c r="K47" s="69"/>
      <c r="L47" s="69"/>
      <c r="M47" s="69"/>
      <c r="N47" s="69"/>
      <c r="O47" s="69"/>
      <c r="P47" s="69"/>
      <c r="Q47" s="69"/>
      <c r="R47" s="69"/>
      <c r="S47" s="69"/>
      <c r="T47" s="69"/>
      <c r="U47" s="69"/>
      <c r="V47" s="69"/>
      <c r="W47" s="69"/>
      <c r="X47" s="69"/>
      <c r="Y47" s="69"/>
      <c r="Z47" s="69"/>
    </row>
    <row r="48" ht="72.75" customHeight="1">
      <c r="A48" s="9" t="s">
        <v>5191</v>
      </c>
      <c r="B48" s="24" t="s">
        <v>5192</v>
      </c>
      <c r="C48" s="23"/>
      <c r="D48" s="23"/>
      <c r="E48" s="42" t="s">
        <v>5193</v>
      </c>
      <c r="F48" s="130" t="s">
        <v>5200</v>
      </c>
      <c r="G48" s="131" t="s">
        <v>5053</v>
      </c>
      <c r="H48" s="9" t="s">
        <v>5203</v>
      </c>
      <c r="I48" s="23"/>
      <c r="J48" s="134" t="s">
        <v>5204</v>
      </c>
      <c r="K48" s="69"/>
      <c r="L48" s="69"/>
      <c r="M48" s="69"/>
      <c r="N48" s="69"/>
      <c r="O48" s="69"/>
      <c r="P48" s="69"/>
      <c r="Q48" s="69"/>
      <c r="R48" s="69"/>
      <c r="S48" s="69"/>
      <c r="T48" s="69"/>
      <c r="U48" s="69"/>
      <c r="V48" s="69"/>
      <c r="W48" s="69"/>
      <c r="X48" s="69"/>
      <c r="Y48" s="69"/>
      <c r="Z48" s="69"/>
    </row>
    <row r="49" ht="72.75" customHeight="1">
      <c r="A49" s="9" t="s">
        <v>5191</v>
      </c>
      <c r="B49" s="24" t="s">
        <v>5192</v>
      </c>
      <c r="C49" s="23"/>
      <c r="D49" s="23"/>
      <c r="E49" s="42" t="s">
        <v>5193</v>
      </c>
      <c r="F49" s="130" t="s">
        <v>5205</v>
      </c>
      <c r="G49" s="131" t="s">
        <v>5053</v>
      </c>
      <c r="H49" s="9" t="s">
        <v>5206</v>
      </c>
      <c r="I49" s="23"/>
      <c r="J49" s="134" t="s">
        <v>5207</v>
      </c>
      <c r="K49" s="69"/>
      <c r="L49" s="69"/>
      <c r="M49" s="69"/>
      <c r="N49" s="69"/>
      <c r="O49" s="69"/>
      <c r="P49" s="69"/>
      <c r="Q49" s="69"/>
      <c r="R49" s="69"/>
      <c r="S49" s="69"/>
      <c r="T49" s="69"/>
      <c r="U49" s="69"/>
      <c r="V49" s="69"/>
      <c r="W49" s="69"/>
      <c r="X49" s="69"/>
      <c r="Y49" s="69"/>
      <c r="Z49" s="69"/>
    </row>
    <row r="50" ht="72.75" customHeight="1">
      <c r="A50" s="9" t="s">
        <v>5191</v>
      </c>
      <c r="B50" s="24" t="s">
        <v>5192</v>
      </c>
      <c r="C50" s="23"/>
      <c r="D50" s="23"/>
      <c r="E50" s="42" t="s">
        <v>5193</v>
      </c>
      <c r="F50" s="130" t="s">
        <v>5205</v>
      </c>
      <c r="G50" s="131" t="s">
        <v>5053</v>
      </c>
      <c r="H50" s="9" t="s">
        <v>5208</v>
      </c>
      <c r="I50" s="23"/>
      <c r="J50" s="133" t="s">
        <v>5209</v>
      </c>
      <c r="K50" s="69"/>
      <c r="L50" s="69"/>
      <c r="M50" s="69"/>
      <c r="N50" s="69"/>
      <c r="O50" s="69"/>
      <c r="P50" s="69"/>
      <c r="Q50" s="69"/>
      <c r="R50" s="69"/>
      <c r="S50" s="69"/>
      <c r="T50" s="69"/>
      <c r="U50" s="69"/>
      <c r="V50" s="69"/>
      <c r="W50" s="69"/>
      <c r="X50" s="69"/>
      <c r="Y50" s="69"/>
      <c r="Z50" s="69"/>
    </row>
    <row r="51" ht="72.75" customHeight="1">
      <c r="A51" s="9" t="s">
        <v>5191</v>
      </c>
      <c r="B51" s="24" t="s">
        <v>5210</v>
      </c>
      <c r="C51" s="23"/>
      <c r="D51" s="23"/>
      <c r="E51" s="42"/>
      <c r="F51" s="130" t="s">
        <v>5211</v>
      </c>
      <c r="G51" s="131" t="s">
        <v>5053</v>
      </c>
      <c r="H51" s="9" t="s">
        <v>5212</v>
      </c>
      <c r="I51" s="23" t="s">
        <v>5213</v>
      </c>
      <c r="J51" s="133" t="s">
        <v>5214</v>
      </c>
      <c r="K51" s="69"/>
      <c r="L51" s="69"/>
      <c r="M51" s="69"/>
      <c r="N51" s="69"/>
      <c r="O51" s="69"/>
      <c r="P51" s="69"/>
      <c r="Q51" s="69"/>
      <c r="R51" s="69"/>
      <c r="S51" s="69"/>
      <c r="T51" s="69"/>
      <c r="U51" s="69"/>
      <c r="V51" s="69"/>
      <c r="W51" s="69"/>
      <c r="X51" s="69"/>
      <c r="Y51" s="69"/>
      <c r="Z51" s="69"/>
    </row>
    <row r="52">
      <c r="A52" s="9" t="s">
        <v>5215</v>
      </c>
      <c r="B52" s="24" t="s">
        <v>5216</v>
      </c>
      <c r="C52" s="23"/>
      <c r="D52" s="23"/>
      <c r="E52" s="42" t="s">
        <v>5217</v>
      </c>
      <c r="F52" s="130" t="s">
        <v>5218</v>
      </c>
      <c r="G52" s="131" t="s">
        <v>5053</v>
      </c>
      <c r="H52" s="9" t="s">
        <v>5219</v>
      </c>
      <c r="I52" s="69"/>
      <c r="J52" s="133" t="s">
        <v>5220</v>
      </c>
      <c r="K52" s="69"/>
      <c r="L52" s="69"/>
      <c r="M52" s="69"/>
      <c r="N52" s="69"/>
      <c r="O52" s="69"/>
      <c r="P52" s="69"/>
      <c r="Q52" s="69"/>
      <c r="R52" s="69"/>
      <c r="S52" s="69"/>
      <c r="T52" s="69"/>
      <c r="U52" s="69"/>
      <c r="V52" s="69"/>
      <c r="W52" s="69"/>
      <c r="X52" s="69"/>
      <c r="Y52" s="69"/>
      <c r="Z52" s="69"/>
    </row>
    <row r="53">
      <c r="A53" s="9" t="s">
        <v>5215</v>
      </c>
      <c r="B53" s="24" t="s">
        <v>5216</v>
      </c>
      <c r="C53" s="23"/>
      <c r="D53" s="23"/>
      <c r="E53" s="9" t="s">
        <v>5221</v>
      </c>
      <c r="F53" s="130" t="s">
        <v>5222</v>
      </c>
      <c r="G53" s="131" t="s">
        <v>5053</v>
      </c>
      <c r="H53" s="9" t="s">
        <v>5223</v>
      </c>
      <c r="I53" s="69"/>
      <c r="J53" s="133" t="s">
        <v>5224</v>
      </c>
      <c r="K53" s="69"/>
      <c r="L53" s="69"/>
      <c r="M53" s="69"/>
      <c r="N53" s="69"/>
      <c r="O53" s="69"/>
      <c r="P53" s="69"/>
      <c r="Q53" s="69"/>
      <c r="R53" s="69"/>
      <c r="S53" s="69"/>
      <c r="T53" s="69"/>
      <c r="U53" s="69"/>
      <c r="V53" s="69"/>
      <c r="W53" s="69"/>
      <c r="X53" s="69"/>
      <c r="Y53" s="69"/>
      <c r="Z53" s="69"/>
    </row>
    <row r="54">
      <c r="A54" s="9" t="s">
        <v>5215</v>
      </c>
      <c r="B54" s="24" t="s">
        <v>5216</v>
      </c>
      <c r="C54" s="23"/>
      <c r="D54" s="23"/>
      <c r="E54" s="42"/>
      <c r="F54" s="130" t="s">
        <v>5218</v>
      </c>
      <c r="G54" s="131" t="s">
        <v>5053</v>
      </c>
      <c r="H54" s="9" t="s">
        <v>5225</v>
      </c>
      <c r="I54" s="69"/>
      <c r="J54" s="133" t="s">
        <v>5226</v>
      </c>
      <c r="K54" s="69"/>
      <c r="L54" s="69"/>
      <c r="M54" s="69"/>
      <c r="N54" s="69"/>
      <c r="O54" s="69"/>
      <c r="P54" s="69"/>
      <c r="Q54" s="69"/>
      <c r="R54" s="69"/>
      <c r="S54" s="69"/>
      <c r="T54" s="69"/>
      <c r="U54" s="69"/>
      <c r="V54" s="69"/>
      <c r="W54" s="69"/>
      <c r="X54" s="69"/>
      <c r="Y54" s="69"/>
      <c r="Z54" s="69"/>
    </row>
    <row r="55">
      <c r="A55" s="9" t="s">
        <v>5215</v>
      </c>
      <c r="B55" s="24" t="s">
        <v>5227</v>
      </c>
      <c r="C55" s="23"/>
      <c r="D55" s="23"/>
      <c r="E55" s="42" t="s">
        <v>5217</v>
      </c>
      <c r="F55" s="130" t="s">
        <v>5228</v>
      </c>
      <c r="G55" s="131" t="s">
        <v>5053</v>
      </c>
      <c r="H55" s="9" t="s">
        <v>5229</v>
      </c>
      <c r="I55" s="69"/>
      <c r="J55" s="134" t="s">
        <v>5230</v>
      </c>
      <c r="K55" s="69"/>
      <c r="L55" s="69"/>
      <c r="M55" s="69"/>
      <c r="N55" s="69"/>
      <c r="O55" s="69"/>
      <c r="P55" s="69"/>
      <c r="Q55" s="69"/>
      <c r="R55" s="69"/>
      <c r="S55" s="69"/>
      <c r="T55" s="69"/>
      <c r="U55" s="69"/>
      <c r="V55" s="69"/>
      <c r="W55" s="69"/>
      <c r="X55" s="69"/>
      <c r="Y55" s="69"/>
      <c r="Z55" s="69"/>
    </row>
    <row r="56">
      <c r="A56" s="9" t="s">
        <v>5215</v>
      </c>
      <c r="B56" s="24" t="s">
        <v>5227</v>
      </c>
      <c r="C56" s="23"/>
      <c r="D56" s="23"/>
      <c r="E56" s="42" t="s">
        <v>5217</v>
      </c>
      <c r="F56" s="130" t="s">
        <v>5231</v>
      </c>
      <c r="G56" s="131" t="s">
        <v>5053</v>
      </c>
      <c r="H56" s="9" t="s">
        <v>5232</v>
      </c>
      <c r="I56" s="69"/>
      <c r="J56" s="134" t="s">
        <v>5233</v>
      </c>
      <c r="K56" s="69"/>
      <c r="L56" s="69"/>
      <c r="M56" s="69"/>
      <c r="N56" s="69"/>
      <c r="O56" s="69"/>
      <c r="P56" s="69"/>
      <c r="Q56" s="69"/>
      <c r="R56" s="69"/>
      <c r="S56" s="69"/>
      <c r="T56" s="69"/>
      <c r="U56" s="69"/>
      <c r="V56" s="69"/>
      <c r="W56" s="69"/>
      <c r="X56" s="69"/>
      <c r="Y56" s="69"/>
      <c r="Z56" s="69"/>
    </row>
    <row r="57">
      <c r="A57" s="9" t="s">
        <v>5215</v>
      </c>
      <c r="B57" s="24" t="s">
        <v>5227</v>
      </c>
      <c r="C57" s="23"/>
      <c r="D57" s="23"/>
      <c r="E57" s="42" t="s">
        <v>5217</v>
      </c>
      <c r="F57" s="130" t="s">
        <v>5234</v>
      </c>
      <c r="G57" s="131" t="s">
        <v>5053</v>
      </c>
      <c r="H57" s="9" t="s">
        <v>5235</v>
      </c>
      <c r="I57" s="69"/>
      <c r="J57" s="134" t="s">
        <v>5236</v>
      </c>
      <c r="K57" s="69"/>
      <c r="L57" s="69"/>
      <c r="M57" s="69"/>
      <c r="N57" s="69"/>
      <c r="O57" s="69"/>
      <c r="P57" s="69"/>
      <c r="Q57" s="69"/>
      <c r="R57" s="69"/>
      <c r="S57" s="69"/>
      <c r="T57" s="69"/>
      <c r="U57" s="69"/>
      <c r="V57" s="69"/>
      <c r="W57" s="69"/>
      <c r="X57" s="69"/>
      <c r="Y57" s="69"/>
      <c r="Z57" s="69"/>
    </row>
    <row r="58">
      <c r="A58" s="9" t="s">
        <v>5215</v>
      </c>
      <c r="B58" s="24" t="s">
        <v>5227</v>
      </c>
      <c r="C58" s="23"/>
      <c r="D58" s="23"/>
      <c r="E58" s="42" t="s">
        <v>5217</v>
      </c>
      <c r="F58" s="130" t="s">
        <v>5237</v>
      </c>
      <c r="G58" s="131" t="s">
        <v>5053</v>
      </c>
      <c r="H58" s="9" t="s">
        <v>5238</v>
      </c>
      <c r="I58" s="69"/>
      <c r="J58" s="134" t="s">
        <v>5239</v>
      </c>
      <c r="K58" s="69"/>
      <c r="L58" s="69"/>
      <c r="M58" s="69"/>
      <c r="N58" s="69"/>
      <c r="O58" s="69"/>
      <c r="P58" s="69"/>
      <c r="Q58" s="69"/>
      <c r="R58" s="69"/>
      <c r="S58" s="69"/>
      <c r="T58" s="69"/>
      <c r="U58" s="69"/>
      <c r="V58" s="69"/>
      <c r="W58" s="69"/>
      <c r="X58" s="69"/>
      <c r="Y58" s="69"/>
      <c r="Z58" s="69"/>
    </row>
    <row r="59">
      <c r="A59" s="9" t="s">
        <v>5215</v>
      </c>
      <c r="B59" s="24" t="s">
        <v>5227</v>
      </c>
      <c r="C59" s="23"/>
      <c r="D59" s="23"/>
      <c r="E59" s="42" t="s">
        <v>5217</v>
      </c>
      <c r="F59" s="130" t="s">
        <v>5240</v>
      </c>
      <c r="G59" s="131" t="s">
        <v>5053</v>
      </c>
      <c r="H59" s="9" t="s">
        <v>5241</v>
      </c>
      <c r="I59" s="69"/>
      <c r="J59" s="134" t="s">
        <v>5242</v>
      </c>
      <c r="K59" s="69"/>
      <c r="L59" s="69"/>
      <c r="M59" s="69"/>
      <c r="N59" s="69"/>
      <c r="O59" s="69"/>
      <c r="P59" s="69"/>
      <c r="Q59" s="69"/>
      <c r="R59" s="69"/>
      <c r="S59" s="69"/>
      <c r="T59" s="69"/>
      <c r="U59" s="69"/>
      <c r="V59" s="69"/>
      <c r="W59" s="69"/>
      <c r="X59" s="69"/>
      <c r="Y59" s="69"/>
      <c r="Z59" s="69"/>
    </row>
    <row r="60" ht="92.25" customHeight="1">
      <c r="A60" s="9" t="s">
        <v>5131</v>
      </c>
      <c r="B60" s="24" t="s">
        <v>5243</v>
      </c>
      <c r="C60" s="23"/>
      <c r="D60" s="23"/>
      <c r="E60" s="42" t="s">
        <v>5244</v>
      </c>
      <c r="F60" s="130" t="s">
        <v>5245</v>
      </c>
      <c r="G60" s="131" t="s">
        <v>5053</v>
      </c>
      <c r="H60" s="9" t="s">
        <v>5246</v>
      </c>
      <c r="I60" s="132" t="s">
        <v>5247</v>
      </c>
      <c r="J60" s="134" t="s">
        <v>5248</v>
      </c>
      <c r="K60" s="69"/>
      <c r="L60" s="69"/>
      <c r="M60" s="69"/>
      <c r="N60" s="69"/>
      <c r="O60" s="69"/>
      <c r="P60" s="69"/>
      <c r="Q60" s="69"/>
      <c r="R60" s="69"/>
      <c r="S60" s="69"/>
      <c r="T60" s="69"/>
      <c r="U60" s="69"/>
      <c r="V60" s="69"/>
      <c r="W60" s="69"/>
      <c r="X60" s="69"/>
      <c r="Y60" s="69"/>
      <c r="Z60" s="69"/>
    </row>
    <row r="61" ht="70.5" customHeight="1">
      <c r="A61" s="9" t="s">
        <v>5131</v>
      </c>
      <c r="B61" s="24" t="s">
        <v>5243</v>
      </c>
      <c r="C61" s="23"/>
      <c r="D61" s="23"/>
      <c r="E61" s="42" t="s">
        <v>5244</v>
      </c>
      <c r="F61" s="130" t="s">
        <v>5245</v>
      </c>
      <c r="G61" s="131" t="s">
        <v>5053</v>
      </c>
      <c r="H61" s="9" t="s">
        <v>5249</v>
      </c>
      <c r="I61" s="69"/>
      <c r="J61" s="134" t="s">
        <v>5250</v>
      </c>
      <c r="K61" s="69"/>
      <c r="L61" s="69"/>
      <c r="M61" s="69"/>
      <c r="N61" s="69"/>
      <c r="O61" s="69"/>
      <c r="P61" s="69"/>
      <c r="Q61" s="69"/>
      <c r="R61" s="69"/>
      <c r="S61" s="69"/>
      <c r="T61" s="69"/>
      <c r="U61" s="69"/>
      <c r="V61" s="69"/>
      <c r="W61" s="69"/>
      <c r="X61" s="69"/>
      <c r="Y61" s="69"/>
      <c r="Z61" s="69"/>
    </row>
    <row r="62" ht="70.5" customHeight="1">
      <c r="A62" s="9" t="s">
        <v>5131</v>
      </c>
      <c r="B62" s="24" t="s">
        <v>5243</v>
      </c>
      <c r="C62" s="23"/>
      <c r="D62" s="23"/>
      <c r="E62" s="42" t="s">
        <v>5244</v>
      </c>
      <c r="F62" s="130" t="s">
        <v>5245</v>
      </c>
      <c r="G62" s="131" t="s">
        <v>5053</v>
      </c>
      <c r="H62" s="9" t="s">
        <v>5251</v>
      </c>
      <c r="I62" s="69"/>
      <c r="J62" s="134" t="s">
        <v>5252</v>
      </c>
      <c r="K62" s="69"/>
      <c r="L62" s="69"/>
      <c r="M62" s="69"/>
      <c r="N62" s="69"/>
      <c r="O62" s="69"/>
      <c r="P62" s="69"/>
      <c r="Q62" s="69"/>
      <c r="R62" s="69"/>
      <c r="S62" s="69"/>
      <c r="T62" s="69"/>
      <c r="U62" s="69"/>
      <c r="V62" s="69"/>
      <c r="W62" s="69"/>
      <c r="X62" s="69"/>
      <c r="Y62" s="69"/>
      <c r="Z62" s="69"/>
    </row>
    <row r="63" ht="70.5" customHeight="1">
      <c r="A63" s="9" t="s">
        <v>5131</v>
      </c>
      <c r="B63" s="24" t="s">
        <v>5243</v>
      </c>
      <c r="C63" s="23"/>
      <c r="D63" s="23"/>
      <c r="E63" s="42" t="s">
        <v>5244</v>
      </c>
      <c r="F63" s="130" t="s">
        <v>5245</v>
      </c>
      <c r="G63" s="131" t="s">
        <v>5053</v>
      </c>
      <c r="H63" s="9" t="s">
        <v>5253</v>
      </c>
      <c r="I63" s="69"/>
      <c r="J63" s="134" t="s">
        <v>5254</v>
      </c>
      <c r="K63" s="69"/>
      <c r="L63" s="69"/>
      <c r="M63" s="69"/>
      <c r="N63" s="69"/>
      <c r="O63" s="69"/>
      <c r="P63" s="69"/>
      <c r="Q63" s="69"/>
      <c r="R63" s="69"/>
      <c r="S63" s="69"/>
      <c r="T63" s="69"/>
      <c r="U63" s="69"/>
      <c r="V63" s="69"/>
      <c r="W63" s="69"/>
      <c r="X63" s="69"/>
      <c r="Y63" s="69"/>
      <c r="Z63" s="69"/>
    </row>
    <row r="64" ht="70.5" customHeight="1">
      <c r="A64" s="9" t="s">
        <v>5131</v>
      </c>
      <c r="B64" s="24" t="s">
        <v>5243</v>
      </c>
      <c r="C64" s="23"/>
      <c r="D64" s="23"/>
      <c r="E64" s="42" t="s">
        <v>5244</v>
      </c>
      <c r="F64" s="130" t="s">
        <v>5245</v>
      </c>
      <c r="G64" s="131" t="s">
        <v>5053</v>
      </c>
      <c r="H64" s="9" t="s">
        <v>5255</v>
      </c>
      <c r="I64" s="69"/>
      <c r="J64" s="134" t="s">
        <v>5256</v>
      </c>
      <c r="K64" s="69"/>
      <c r="L64" s="69"/>
      <c r="M64" s="69"/>
      <c r="N64" s="69"/>
      <c r="O64" s="69"/>
      <c r="P64" s="69"/>
      <c r="Q64" s="69"/>
      <c r="R64" s="69"/>
      <c r="S64" s="69"/>
      <c r="T64" s="69"/>
      <c r="U64" s="69"/>
      <c r="V64" s="69"/>
      <c r="W64" s="69"/>
      <c r="X64" s="69"/>
      <c r="Y64" s="69"/>
      <c r="Z64" s="69"/>
    </row>
    <row r="65" ht="70.5" customHeight="1">
      <c r="A65" s="9" t="s">
        <v>5257</v>
      </c>
      <c r="B65" s="24" t="s">
        <v>5258</v>
      </c>
      <c r="C65" s="23"/>
      <c r="D65" s="23"/>
      <c r="E65" s="42" t="s">
        <v>5259</v>
      </c>
      <c r="F65" s="130"/>
      <c r="G65" s="131" t="s">
        <v>5053</v>
      </c>
      <c r="H65" s="9" t="s">
        <v>5260</v>
      </c>
      <c r="I65" s="69"/>
      <c r="J65" s="134" t="s">
        <v>5261</v>
      </c>
      <c r="K65" s="69"/>
      <c r="L65" s="69"/>
      <c r="M65" s="69"/>
      <c r="N65" s="69"/>
      <c r="O65" s="69"/>
      <c r="P65" s="69"/>
      <c r="Q65" s="69"/>
      <c r="R65" s="69"/>
      <c r="S65" s="69"/>
      <c r="T65" s="69"/>
      <c r="U65" s="69"/>
      <c r="V65" s="69"/>
      <c r="W65" s="69"/>
      <c r="X65" s="69"/>
      <c r="Y65" s="69"/>
      <c r="Z65" s="69"/>
    </row>
    <row r="66" ht="70.5" customHeight="1">
      <c r="A66" s="9" t="s">
        <v>5257</v>
      </c>
      <c r="B66" s="24" t="s">
        <v>5258</v>
      </c>
      <c r="C66" s="23"/>
      <c r="D66" s="23"/>
      <c r="E66" s="42" t="s">
        <v>5259</v>
      </c>
      <c r="F66" s="130"/>
      <c r="G66" s="131" t="s">
        <v>5053</v>
      </c>
      <c r="H66" s="9" t="s">
        <v>5262</v>
      </c>
      <c r="I66" s="69"/>
      <c r="J66" s="134" t="s">
        <v>5263</v>
      </c>
      <c r="K66" s="69"/>
      <c r="L66" s="69"/>
      <c r="M66" s="69"/>
      <c r="N66" s="69"/>
      <c r="O66" s="69"/>
      <c r="P66" s="69"/>
      <c r="Q66" s="69"/>
      <c r="R66" s="69"/>
      <c r="S66" s="69"/>
      <c r="T66" s="69"/>
      <c r="U66" s="69"/>
      <c r="V66" s="69"/>
      <c r="W66" s="69"/>
      <c r="X66" s="69"/>
      <c r="Y66" s="69"/>
      <c r="Z66" s="69"/>
    </row>
    <row r="67" ht="70.5" customHeight="1">
      <c r="A67" s="9" t="s">
        <v>5257</v>
      </c>
      <c r="B67" s="24" t="s">
        <v>5258</v>
      </c>
      <c r="C67" s="23"/>
      <c r="D67" s="23"/>
      <c r="E67" s="42" t="s">
        <v>5259</v>
      </c>
      <c r="F67" s="130"/>
      <c r="G67" s="131" t="s">
        <v>5053</v>
      </c>
      <c r="H67" s="9" t="s">
        <v>5264</v>
      </c>
      <c r="I67" s="69"/>
      <c r="J67" s="134" t="s">
        <v>5265</v>
      </c>
      <c r="K67" s="69"/>
      <c r="L67" s="69"/>
      <c r="M67" s="69"/>
      <c r="N67" s="69"/>
      <c r="O67" s="69"/>
      <c r="P67" s="69"/>
      <c r="Q67" s="69"/>
      <c r="R67" s="69"/>
      <c r="S67" s="69"/>
      <c r="T67" s="69"/>
      <c r="U67" s="69"/>
      <c r="V67" s="69"/>
      <c r="W67" s="69"/>
      <c r="X67" s="69"/>
      <c r="Y67" s="69"/>
      <c r="Z67" s="69"/>
    </row>
    <row r="68" ht="70.5" customHeight="1">
      <c r="A68" s="9" t="s">
        <v>5257</v>
      </c>
      <c r="B68" s="24" t="s">
        <v>5258</v>
      </c>
      <c r="C68" s="23"/>
      <c r="D68" s="23"/>
      <c r="E68" s="42" t="s">
        <v>5259</v>
      </c>
      <c r="F68" s="130"/>
      <c r="G68" s="131" t="s">
        <v>5053</v>
      </c>
      <c r="H68" s="9" t="s">
        <v>5266</v>
      </c>
      <c r="I68" s="69"/>
      <c r="J68" s="134" t="s">
        <v>5267</v>
      </c>
      <c r="K68" s="69"/>
      <c r="L68" s="69"/>
      <c r="M68" s="69"/>
      <c r="N68" s="69"/>
      <c r="O68" s="69"/>
      <c r="P68" s="69"/>
      <c r="Q68" s="69"/>
      <c r="R68" s="69"/>
      <c r="S68" s="69"/>
      <c r="T68" s="69"/>
      <c r="U68" s="69"/>
      <c r="V68" s="69"/>
      <c r="W68" s="69"/>
      <c r="X68" s="69"/>
      <c r="Y68" s="69"/>
      <c r="Z68" s="69"/>
    </row>
    <row r="69">
      <c r="A69" s="9" t="s">
        <v>5268</v>
      </c>
      <c r="B69" s="24" t="s">
        <v>5269</v>
      </c>
      <c r="C69" s="23"/>
      <c r="D69" s="23"/>
      <c r="E69" s="42" t="s">
        <v>5270</v>
      </c>
      <c r="F69" s="130" t="s">
        <v>5271</v>
      </c>
      <c r="G69" s="131" t="s">
        <v>5053</v>
      </c>
      <c r="H69" s="9" t="s">
        <v>5272</v>
      </c>
      <c r="I69" s="69"/>
      <c r="J69" s="134" t="s">
        <v>5273</v>
      </c>
      <c r="K69" s="69"/>
      <c r="L69" s="69"/>
      <c r="M69" s="69"/>
      <c r="N69" s="69"/>
      <c r="O69" s="69"/>
      <c r="P69" s="69"/>
      <c r="Q69" s="69"/>
      <c r="R69" s="69"/>
      <c r="S69" s="69"/>
      <c r="T69" s="69"/>
      <c r="U69" s="69"/>
      <c r="V69" s="69"/>
      <c r="W69" s="69"/>
      <c r="X69" s="69"/>
      <c r="Y69" s="69"/>
      <c r="Z69" s="69"/>
    </row>
    <row r="70">
      <c r="A70" s="9" t="s">
        <v>5268</v>
      </c>
      <c r="B70" s="24" t="s">
        <v>5269</v>
      </c>
      <c r="C70" s="23"/>
      <c r="D70" s="23"/>
      <c r="E70" s="42" t="s">
        <v>5270</v>
      </c>
      <c r="F70" s="130" t="s">
        <v>5271</v>
      </c>
      <c r="G70" s="131" t="s">
        <v>5053</v>
      </c>
      <c r="H70" s="9" t="s">
        <v>5274</v>
      </c>
      <c r="I70" s="69"/>
      <c r="J70" s="134" t="s">
        <v>5275</v>
      </c>
      <c r="K70" s="69"/>
      <c r="L70" s="69"/>
      <c r="M70" s="69"/>
      <c r="N70" s="69"/>
      <c r="O70" s="69"/>
      <c r="P70" s="69"/>
      <c r="Q70" s="69"/>
      <c r="R70" s="69"/>
      <c r="S70" s="69"/>
      <c r="T70" s="69"/>
      <c r="U70" s="69"/>
      <c r="V70" s="69"/>
      <c r="W70" s="69"/>
      <c r="X70" s="69"/>
      <c r="Y70" s="69"/>
      <c r="Z70" s="69"/>
    </row>
    <row r="71">
      <c r="A71" s="9" t="s">
        <v>5268</v>
      </c>
      <c r="B71" s="24" t="s">
        <v>5269</v>
      </c>
      <c r="C71" s="23"/>
      <c r="D71" s="23"/>
      <c r="E71" s="42" t="s">
        <v>5270</v>
      </c>
      <c r="F71" s="130" t="s">
        <v>5276</v>
      </c>
      <c r="G71" s="131" t="s">
        <v>5053</v>
      </c>
      <c r="H71" s="9" t="s">
        <v>5277</v>
      </c>
      <c r="I71" s="69"/>
      <c r="J71" s="134" t="s">
        <v>5278</v>
      </c>
      <c r="K71" s="69"/>
      <c r="L71" s="69"/>
      <c r="M71" s="69"/>
      <c r="N71" s="69"/>
      <c r="O71" s="69"/>
      <c r="P71" s="69"/>
      <c r="Q71" s="69"/>
      <c r="R71" s="69"/>
      <c r="S71" s="69"/>
      <c r="T71" s="69"/>
      <c r="U71" s="69"/>
      <c r="V71" s="69"/>
      <c r="W71" s="69"/>
      <c r="X71" s="69"/>
      <c r="Y71" s="69"/>
      <c r="Z71" s="69"/>
    </row>
    <row r="72">
      <c r="A72" s="9" t="s">
        <v>5268</v>
      </c>
      <c r="B72" s="24" t="s">
        <v>5269</v>
      </c>
      <c r="C72" s="23"/>
      <c r="D72" s="23"/>
      <c r="E72" s="42" t="s">
        <v>5270</v>
      </c>
      <c r="F72" s="130" t="s">
        <v>5276</v>
      </c>
      <c r="G72" s="131" t="s">
        <v>5053</v>
      </c>
      <c r="H72" s="9" t="s">
        <v>5279</v>
      </c>
      <c r="I72" s="69"/>
      <c r="J72" s="134" t="s">
        <v>5280</v>
      </c>
      <c r="K72" s="69"/>
      <c r="L72" s="69"/>
      <c r="M72" s="69"/>
      <c r="N72" s="69"/>
      <c r="O72" s="69"/>
      <c r="P72" s="69"/>
      <c r="Q72" s="69"/>
      <c r="R72" s="69"/>
      <c r="S72" s="69"/>
      <c r="T72" s="69"/>
      <c r="U72" s="69"/>
      <c r="V72" s="69"/>
      <c r="W72" s="69"/>
      <c r="X72" s="69"/>
      <c r="Y72" s="69"/>
      <c r="Z72" s="69"/>
    </row>
    <row r="73">
      <c r="A73" s="9" t="s">
        <v>5268</v>
      </c>
      <c r="B73" s="24" t="s">
        <v>5269</v>
      </c>
      <c r="C73" s="23"/>
      <c r="D73" s="23"/>
      <c r="E73" s="42" t="s">
        <v>5270</v>
      </c>
      <c r="F73" s="130" t="s">
        <v>5281</v>
      </c>
      <c r="G73" s="131" t="s">
        <v>5053</v>
      </c>
      <c r="H73" s="9" t="s">
        <v>5282</v>
      </c>
      <c r="I73" s="69"/>
      <c r="J73" s="134" t="s">
        <v>5283</v>
      </c>
      <c r="K73" s="69"/>
      <c r="L73" s="69"/>
      <c r="M73" s="69"/>
      <c r="N73" s="69"/>
      <c r="O73" s="69"/>
      <c r="P73" s="69"/>
      <c r="Q73" s="69"/>
      <c r="R73" s="69"/>
      <c r="S73" s="69"/>
      <c r="T73" s="69"/>
      <c r="U73" s="69"/>
      <c r="V73" s="69"/>
      <c r="W73" s="69"/>
      <c r="X73" s="69"/>
      <c r="Y73" s="69"/>
      <c r="Z73" s="69"/>
    </row>
    <row r="74">
      <c r="A74" s="9" t="s">
        <v>5268</v>
      </c>
      <c r="B74" s="24" t="s">
        <v>5269</v>
      </c>
      <c r="C74" s="23"/>
      <c r="D74" s="23"/>
      <c r="E74" s="42" t="s">
        <v>5270</v>
      </c>
      <c r="F74" s="130" t="s">
        <v>5281</v>
      </c>
      <c r="G74" s="131" t="s">
        <v>5053</v>
      </c>
      <c r="H74" s="9" t="s">
        <v>5284</v>
      </c>
      <c r="I74" s="69"/>
      <c r="J74" s="133" t="s">
        <v>5285</v>
      </c>
      <c r="K74" s="69"/>
      <c r="L74" s="69"/>
      <c r="M74" s="69"/>
      <c r="N74" s="69"/>
      <c r="O74" s="69"/>
      <c r="P74" s="69"/>
      <c r="Q74" s="69"/>
      <c r="R74" s="69"/>
      <c r="S74" s="69"/>
      <c r="T74" s="69"/>
      <c r="U74" s="69"/>
      <c r="V74" s="69"/>
      <c r="W74" s="69"/>
      <c r="X74" s="69"/>
      <c r="Y74" s="69"/>
      <c r="Z74" s="69"/>
    </row>
    <row r="75">
      <c r="A75" s="9" t="s">
        <v>5286</v>
      </c>
      <c r="B75" s="24" t="s">
        <v>5287</v>
      </c>
      <c r="C75" s="23"/>
      <c r="D75" s="23"/>
      <c r="E75" s="42" t="s">
        <v>5288</v>
      </c>
      <c r="F75" s="130" t="s">
        <v>5289</v>
      </c>
      <c r="G75" s="131" t="s">
        <v>5053</v>
      </c>
      <c r="H75" s="9" t="s">
        <v>5290</v>
      </c>
      <c r="I75" s="69"/>
      <c r="J75" s="133" t="s">
        <v>5291</v>
      </c>
      <c r="K75" s="69"/>
      <c r="L75" s="69"/>
      <c r="M75" s="69"/>
      <c r="N75" s="69"/>
      <c r="O75" s="69"/>
      <c r="P75" s="69"/>
      <c r="Q75" s="69"/>
      <c r="R75" s="69"/>
      <c r="S75" s="69"/>
      <c r="T75" s="69"/>
      <c r="U75" s="69"/>
      <c r="V75" s="69"/>
      <c r="W75" s="69"/>
      <c r="X75" s="69"/>
      <c r="Y75" s="69"/>
      <c r="Z75" s="69"/>
    </row>
    <row r="76">
      <c r="A76" s="137">
        <v>44683.0</v>
      </c>
      <c r="B76" s="24" t="s">
        <v>5292</v>
      </c>
      <c r="C76" s="117"/>
      <c r="D76" s="117"/>
      <c r="E76" s="42" t="s">
        <v>5293</v>
      </c>
      <c r="F76" s="138" t="s">
        <v>5294</v>
      </c>
      <c r="G76" s="131" t="s">
        <v>5053</v>
      </c>
      <c r="H76" s="9" t="s">
        <v>5295</v>
      </c>
      <c r="I76" s="69"/>
      <c r="J76" s="134" t="s">
        <v>5296</v>
      </c>
      <c r="K76" s="69"/>
      <c r="L76" s="69"/>
      <c r="M76" s="69"/>
      <c r="N76" s="69"/>
      <c r="O76" s="69"/>
      <c r="P76" s="69"/>
      <c r="Q76" s="69"/>
      <c r="R76" s="69"/>
      <c r="S76" s="69"/>
      <c r="T76" s="69"/>
      <c r="U76" s="69"/>
      <c r="V76" s="69"/>
      <c r="W76" s="69"/>
      <c r="X76" s="69"/>
      <c r="Y76" s="69"/>
      <c r="Z76" s="69"/>
    </row>
    <row r="77">
      <c r="A77" s="137">
        <v>44683.0</v>
      </c>
      <c r="B77" s="24" t="s">
        <v>5292</v>
      </c>
      <c r="C77" s="117"/>
      <c r="D77" s="117"/>
      <c r="E77" s="42" t="s">
        <v>5293</v>
      </c>
      <c r="F77" s="138" t="s">
        <v>5297</v>
      </c>
      <c r="G77" s="131" t="s">
        <v>5053</v>
      </c>
      <c r="H77" s="9" t="s">
        <v>5298</v>
      </c>
      <c r="I77" s="69"/>
      <c r="J77" s="134" t="s">
        <v>5299</v>
      </c>
      <c r="K77" s="69"/>
      <c r="L77" s="69"/>
      <c r="M77" s="69"/>
      <c r="N77" s="69"/>
      <c r="O77" s="69"/>
      <c r="P77" s="69"/>
      <c r="Q77" s="69"/>
      <c r="R77" s="69"/>
      <c r="S77" s="69"/>
      <c r="T77" s="69"/>
      <c r="U77" s="69"/>
      <c r="V77" s="69"/>
      <c r="W77" s="69"/>
      <c r="X77" s="69"/>
      <c r="Y77" s="69"/>
      <c r="Z77" s="69"/>
    </row>
    <row r="78">
      <c r="A78" s="137">
        <v>44714.0</v>
      </c>
      <c r="B78" s="24" t="s">
        <v>5300</v>
      </c>
      <c r="C78" s="96"/>
      <c r="D78" s="117"/>
      <c r="E78" s="42" t="s">
        <v>5301</v>
      </c>
      <c r="F78" s="138" t="s">
        <v>5302</v>
      </c>
      <c r="G78" s="131" t="s">
        <v>5053</v>
      </c>
      <c r="H78" s="9" t="s">
        <v>5303</v>
      </c>
      <c r="I78" s="69"/>
      <c r="J78" s="134" t="s">
        <v>5304</v>
      </c>
      <c r="K78" s="69"/>
      <c r="L78" s="69"/>
      <c r="M78" s="69"/>
      <c r="N78" s="69"/>
      <c r="O78" s="69"/>
      <c r="P78" s="69"/>
      <c r="Q78" s="69"/>
      <c r="R78" s="69"/>
      <c r="S78" s="69"/>
      <c r="T78" s="69"/>
      <c r="U78" s="69"/>
      <c r="V78" s="69"/>
      <c r="W78" s="69"/>
      <c r="X78" s="69"/>
      <c r="Y78" s="69"/>
      <c r="Z78" s="69"/>
    </row>
    <row r="79">
      <c r="A79" s="137">
        <v>44714.0</v>
      </c>
      <c r="B79" s="24" t="s">
        <v>5300</v>
      </c>
      <c r="C79" s="96"/>
      <c r="D79" s="117"/>
      <c r="E79" s="42" t="s">
        <v>5301</v>
      </c>
      <c r="F79" s="138" t="s">
        <v>5305</v>
      </c>
      <c r="G79" s="131" t="s">
        <v>5053</v>
      </c>
      <c r="H79" s="9" t="s">
        <v>5306</v>
      </c>
      <c r="I79" s="69"/>
      <c r="J79" s="134" t="s">
        <v>5307</v>
      </c>
      <c r="K79" s="69"/>
      <c r="L79" s="69"/>
      <c r="M79" s="69"/>
      <c r="N79" s="69"/>
      <c r="O79" s="69"/>
      <c r="P79" s="69"/>
      <c r="Q79" s="69"/>
      <c r="R79" s="69"/>
      <c r="S79" s="69"/>
      <c r="T79" s="69"/>
      <c r="U79" s="69"/>
      <c r="V79" s="69"/>
      <c r="W79" s="69"/>
      <c r="X79" s="69"/>
      <c r="Y79" s="69"/>
      <c r="Z79" s="69"/>
    </row>
    <row r="80">
      <c r="A80" s="137">
        <v>44715.0</v>
      </c>
      <c r="B80" s="24" t="s">
        <v>5308</v>
      </c>
      <c r="C80" s="96"/>
      <c r="D80" s="96"/>
      <c r="E80" s="42" t="s">
        <v>5309</v>
      </c>
      <c r="F80" s="138" t="s">
        <v>5310</v>
      </c>
      <c r="G80" s="131" t="s">
        <v>5053</v>
      </c>
      <c r="H80" s="9" t="s">
        <v>5311</v>
      </c>
      <c r="I80" s="69"/>
      <c r="J80" s="134" t="s">
        <v>5312</v>
      </c>
      <c r="K80" s="69"/>
      <c r="L80" s="69"/>
      <c r="M80" s="69"/>
      <c r="N80" s="69"/>
      <c r="O80" s="69"/>
      <c r="P80" s="69"/>
      <c r="Q80" s="69"/>
      <c r="R80" s="69"/>
      <c r="S80" s="69"/>
      <c r="T80" s="69"/>
      <c r="U80" s="69"/>
      <c r="V80" s="69"/>
      <c r="W80" s="69"/>
      <c r="X80" s="69"/>
      <c r="Y80" s="69"/>
      <c r="Z80" s="69"/>
    </row>
    <row r="81">
      <c r="A81" s="137">
        <v>44715.0</v>
      </c>
      <c r="B81" s="24" t="s">
        <v>5308</v>
      </c>
      <c r="C81" s="96"/>
      <c r="D81" s="96"/>
      <c r="E81" s="42" t="s">
        <v>5309</v>
      </c>
      <c r="F81" s="138" t="s">
        <v>5313</v>
      </c>
      <c r="G81" s="131" t="s">
        <v>5053</v>
      </c>
      <c r="H81" s="9" t="s">
        <v>5314</v>
      </c>
      <c r="I81" s="69"/>
      <c r="J81" s="134" t="s">
        <v>5315</v>
      </c>
      <c r="K81" s="69"/>
      <c r="L81" s="69"/>
      <c r="M81" s="69"/>
      <c r="N81" s="69"/>
      <c r="O81" s="69"/>
      <c r="P81" s="69"/>
      <c r="Q81" s="69"/>
      <c r="R81" s="69"/>
      <c r="S81" s="69"/>
      <c r="T81" s="69"/>
      <c r="U81" s="69"/>
      <c r="V81" s="69"/>
      <c r="W81" s="69"/>
      <c r="X81" s="69"/>
      <c r="Y81" s="69"/>
      <c r="Z81" s="69"/>
    </row>
    <row r="82">
      <c r="A82" s="139">
        <v>44811.0</v>
      </c>
      <c r="B82" s="9" t="s">
        <v>5316</v>
      </c>
      <c r="C82" s="96"/>
      <c r="D82" s="96"/>
      <c r="E82" s="42"/>
      <c r="F82" s="140" t="s">
        <v>5317</v>
      </c>
      <c r="G82" s="131" t="s">
        <v>5053</v>
      </c>
      <c r="H82" s="9" t="s">
        <v>5318</v>
      </c>
      <c r="I82" s="69"/>
      <c r="J82" s="134" t="s">
        <v>5319</v>
      </c>
      <c r="K82" s="69"/>
      <c r="L82" s="69"/>
      <c r="M82" s="69"/>
      <c r="N82" s="69"/>
      <c r="O82" s="69"/>
      <c r="P82" s="69"/>
      <c r="Q82" s="69"/>
      <c r="R82" s="69"/>
      <c r="S82" s="69"/>
      <c r="T82" s="69"/>
      <c r="U82" s="69"/>
      <c r="V82" s="69"/>
      <c r="W82" s="69"/>
      <c r="X82" s="69"/>
      <c r="Y82" s="69"/>
      <c r="Z82" s="69"/>
    </row>
    <row r="83">
      <c r="A83" s="139">
        <v>44811.0</v>
      </c>
      <c r="B83" s="9" t="s">
        <v>5316</v>
      </c>
      <c r="C83" s="96"/>
      <c r="D83" s="96"/>
      <c r="E83" s="42"/>
      <c r="F83" s="140" t="s">
        <v>5320</v>
      </c>
      <c r="G83" s="131" t="s">
        <v>5053</v>
      </c>
      <c r="H83" s="9" t="s">
        <v>5321</v>
      </c>
      <c r="I83" s="69"/>
      <c r="J83" s="133" t="s">
        <v>5322</v>
      </c>
      <c r="K83" s="69"/>
      <c r="L83" s="69"/>
      <c r="M83" s="69"/>
      <c r="N83" s="69"/>
      <c r="O83" s="69"/>
      <c r="P83" s="69"/>
      <c r="Q83" s="69"/>
      <c r="R83" s="69"/>
      <c r="S83" s="69"/>
      <c r="T83" s="69"/>
      <c r="U83" s="69"/>
      <c r="V83" s="69"/>
      <c r="W83" s="69"/>
      <c r="X83" s="69"/>
      <c r="Y83" s="69"/>
      <c r="Z83" s="69"/>
    </row>
    <row r="84">
      <c r="A84" s="139">
        <v>44746.0</v>
      </c>
      <c r="B84" s="9" t="s">
        <v>5323</v>
      </c>
      <c r="C84" s="96"/>
      <c r="D84" s="96"/>
      <c r="E84" s="42"/>
      <c r="F84" s="140" t="s">
        <v>5324</v>
      </c>
      <c r="G84" s="131" t="s">
        <v>5053</v>
      </c>
      <c r="H84" s="9" t="s">
        <v>5325</v>
      </c>
      <c r="I84" s="69"/>
      <c r="J84" s="134" t="s">
        <v>5326</v>
      </c>
      <c r="K84" s="69"/>
      <c r="L84" s="69"/>
      <c r="M84" s="69"/>
      <c r="N84" s="69"/>
      <c r="O84" s="69"/>
      <c r="P84" s="69"/>
      <c r="Q84" s="69"/>
      <c r="R84" s="69"/>
      <c r="S84" s="69"/>
      <c r="T84" s="69"/>
      <c r="U84" s="69"/>
      <c r="V84" s="69"/>
      <c r="W84" s="69"/>
      <c r="X84" s="69"/>
      <c r="Y84" s="69"/>
      <c r="Z84" s="69"/>
    </row>
    <row r="85">
      <c r="A85" s="139">
        <v>44746.0</v>
      </c>
      <c r="B85" s="9" t="s">
        <v>5323</v>
      </c>
      <c r="C85" s="96"/>
      <c r="D85" s="96"/>
      <c r="E85" s="42"/>
      <c r="F85" s="140" t="s">
        <v>5327</v>
      </c>
      <c r="G85" s="131" t="s">
        <v>5053</v>
      </c>
      <c r="H85" s="9" t="s">
        <v>5328</v>
      </c>
      <c r="I85" s="69"/>
      <c r="J85" s="134" t="s">
        <v>5329</v>
      </c>
      <c r="K85" s="69"/>
      <c r="L85" s="69"/>
      <c r="M85" s="69"/>
      <c r="N85" s="69"/>
      <c r="O85" s="69"/>
      <c r="P85" s="69"/>
      <c r="Q85" s="69"/>
      <c r="R85" s="69"/>
      <c r="S85" s="69"/>
      <c r="T85" s="69"/>
      <c r="U85" s="69"/>
      <c r="V85" s="69"/>
      <c r="W85" s="69"/>
      <c r="X85" s="69"/>
      <c r="Y85" s="69"/>
      <c r="Z85" s="69"/>
    </row>
    <row r="86" ht="65.25" customHeight="1">
      <c r="A86" s="139">
        <v>44837.0</v>
      </c>
      <c r="B86" s="9" t="s">
        <v>5330</v>
      </c>
      <c r="C86" s="96"/>
      <c r="D86" s="96"/>
      <c r="E86" s="9" t="s">
        <v>5331</v>
      </c>
      <c r="F86" s="140" t="s">
        <v>5332</v>
      </c>
      <c r="G86" s="131" t="s">
        <v>5053</v>
      </c>
      <c r="H86" s="141" t="s">
        <v>5333</v>
      </c>
      <c r="I86" s="69"/>
      <c r="J86" s="133" t="s">
        <v>5334</v>
      </c>
      <c r="K86" s="69"/>
      <c r="L86" s="69"/>
      <c r="M86" s="69"/>
      <c r="N86" s="69"/>
      <c r="O86" s="69"/>
      <c r="P86" s="69"/>
      <c r="Q86" s="69"/>
      <c r="R86" s="69"/>
      <c r="S86" s="69"/>
      <c r="T86" s="69"/>
      <c r="U86" s="69"/>
      <c r="V86" s="69"/>
      <c r="W86" s="69"/>
      <c r="X86" s="69"/>
      <c r="Y86" s="69"/>
      <c r="Z86" s="69"/>
    </row>
    <row r="87" ht="57.75" customHeight="1">
      <c r="A87" s="139">
        <v>44903.0</v>
      </c>
      <c r="B87" s="9" t="s">
        <v>5335</v>
      </c>
      <c r="C87" s="96"/>
      <c r="D87" s="96"/>
      <c r="E87" s="9" t="s">
        <v>5336</v>
      </c>
      <c r="F87" s="140" t="s">
        <v>5332</v>
      </c>
      <c r="G87" s="131" t="s">
        <v>5053</v>
      </c>
      <c r="H87" s="141" t="s">
        <v>5337</v>
      </c>
      <c r="I87" s="69"/>
      <c r="J87" s="133" t="s">
        <v>5338</v>
      </c>
      <c r="K87" s="69"/>
      <c r="L87" s="69"/>
      <c r="M87" s="69"/>
      <c r="N87" s="69"/>
      <c r="O87" s="69"/>
      <c r="P87" s="69"/>
      <c r="Q87" s="69"/>
      <c r="R87" s="69"/>
      <c r="S87" s="69"/>
      <c r="T87" s="69"/>
      <c r="U87" s="69"/>
      <c r="V87" s="69"/>
      <c r="W87" s="69"/>
      <c r="X87" s="69"/>
      <c r="Y87" s="69"/>
      <c r="Z87" s="69"/>
    </row>
    <row r="88" ht="53.25" customHeight="1">
      <c r="A88" s="139">
        <v>44838.0</v>
      </c>
      <c r="B88" s="9" t="s">
        <v>5339</v>
      </c>
      <c r="C88" s="96"/>
      <c r="D88" s="96"/>
      <c r="E88" s="9" t="s">
        <v>5340</v>
      </c>
      <c r="F88" s="140" t="s">
        <v>5332</v>
      </c>
      <c r="G88" s="131" t="s">
        <v>5053</v>
      </c>
      <c r="H88" s="141" t="s">
        <v>5341</v>
      </c>
      <c r="I88" s="69"/>
      <c r="J88" s="133" t="s">
        <v>5342</v>
      </c>
      <c r="K88" s="69"/>
      <c r="L88" s="69"/>
      <c r="M88" s="69"/>
      <c r="N88" s="69"/>
      <c r="O88" s="69"/>
      <c r="P88" s="69"/>
      <c r="Q88" s="69"/>
      <c r="R88" s="69"/>
      <c r="S88" s="69"/>
      <c r="T88" s="69"/>
      <c r="U88" s="69"/>
      <c r="V88" s="69"/>
      <c r="W88" s="69"/>
      <c r="X88" s="69"/>
      <c r="Y88" s="69"/>
      <c r="Z88" s="69"/>
    </row>
    <row r="89">
      <c r="A89" s="139">
        <v>44778.0</v>
      </c>
      <c r="B89" s="9" t="s">
        <v>5343</v>
      </c>
      <c r="C89" s="96"/>
      <c r="D89" s="96"/>
      <c r="E89" s="42"/>
      <c r="F89" s="140" t="s">
        <v>5344</v>
      </c>
      <c r="G89" s="131" t="s">
        <v>5053</v>
      </c>
      <c r="H89" s="141" t="s">
        <v>5345</v>
      </c>
      <c r="I89" s="69"/>
      <c r="J89" s="133" t="s">
        <v>5346</v>
      </c>
      <c r="K89" s="69"/>
      <c r="L89" s="69"/>
      <c r="M89" s="69"/>
      <c r="N89" s="69"/>
      <c r="O89" s="69"/>
      <c r="P89" s="69"/>
      <c r="Q89" s="69"/>
      <c r="R89" s="69"/>
      <c r="S89" s="69"/>
      <c r="T89" s="69"/>
      <c r="U89" s="69"/>
      <c r="V89" s="69"/>
      <c r="W89" s="69"/>
      <c r="X89" s="69"/>
      <c r="Y89" s="69"/>
      <c r="Z89" s="69"/>
    </row>
    <row r="90">
      <c r="A90" s="139">
        <v>44714.0</v>
      </c>
      <c r="B90" s="9" t="s">
        <v>5347</v>
      </c>
      <c r="C90" s="96"/>
      <c r="D90" s="96"/>
      <c r="E90" s="42"/>
      <c r="F90" s="140" t="s">
        <v>5348</v>
      </c>
      <c r="G90" s="131" t="s">
        <v>5053</v>
      </c>
      <c r="H90" s="141" t="s">
        <v>5349</v>
      </c>
      <c r="I90" s="69"/>
      <c r="J90" s="133" t="s">
        <v>5350</v>
      </c>
      <c r="K90" s="69"/>
      <c r="L90" s="69"/>
      <c r="M90" s="69"/>
      <c r="N90" s="69"/>
      <c r="O90" s="69"/>
      <c r="P90" s="69"/>
      <c r="Q90" s="69"/>
      <c r="R90" s="69"/>
      <c r="S90" s="69"/>
      <c r="T90" s="69"/>
      <c r="U90" s="69"/>
      <c r="V90" s="69"/>
      <c r="W90" s="69"/>
      <c r="X90" s="69"/>
      <c r="Y90" s="69"/>
      <c r="Z90" s="69"/>
    </row>
    <row r="91">
      <c r="A91" s="24" t="s">
        <v>5351</v>
      </c>
      <c r="B91" s="24" t="s">
        <v>5352</v>
      </c>
      <c r="C91" s="96"/>
      <c r="D91" s="117"/>
      <c r="E91" s="9" t="s">
        <v>5353</v>
      </c>
      <c r="F91" s="23" t="s">
        <v>5354</v>
      </c>
      <c r="G91" s="131" t="s">
        <v>5053</v>
      </c>
      <c r="H91" s="9" t="s">
        <v>5355</v>
      </c>
      <c r="I91" s="69"/>
      <c r="J91" s="133" t="s">
        <v>5356</v>
      </c>
      <c r="K91" s="69"/>
      <c r="L91" s="69"/>
      <c r="M91" s="69"/>
      <c r="N91" s="69"/>
      <c r="O91" s="69"/>
      <c r="P91" s="69"/>
      <c r="Q91" s="69"/>
      <c r="R91" s="69"/>
      <c r="S91" s="69"/>
      <c r="T91" s="69"/>
      <c r="U91" s="69"/>
      <c r="V91" s="69"/>
      <c r="W91" s="69"/>
      <c r="X91" s="69"/>
      <c r="Y91" s="69"/>
      <c r="Z91" s="69"/>
    </row>
    <row r="92">
      <c r="A92" s="24" t="s">
        <v>5357</v>
      </c>
      <c r="B92" s="24" t="s">
        <v>5358</v>
      </c>
      <c r="C92" s="42"/>
      <c r="D92" s="24"/>
      <c r="E92" s="9" t="s">
        <v>5359</v>
      </c>
      <c r="F92" s="142">
        <v>0.3020833333333333</v>
      </c>
      <c r="G92" s="131" t="s">
        <v>5053</v>
      </c>
      <c r="H92" s="9" t="s">
        <v>5360</v>
      </c>
      <c r="I92" s="69"/>
      <c r="J92" s="134" t="s">
        <v>5361</v>
      </c>
      <c r="K92" s="69"/>
      <c r="L92" s="69"/>
      <c r="M92" s="69"/>
      <c r="N92" s="69"/>
      <c r="O92" s="69"/>
      <c r="P92" s="69"/>
      <c r="Q92" s="69"/>
      <c r="R92" s="69"/>
      <c r="S92" s="69"/>
      <c r="T92" s="69"/>
      <c r="U92" s="69"/>
      <c r="V92" s="69"/>
      <c r="W92" s="69"/>
      <c r="X92" s="69"/>
      <c r="Y92" s="69"/>
      <c r="Z92" s="69"/>
    </row>
    <row r="93">
      <c r="A93" s="24" t="s">
        <v>5357</v>
      </c>
      <c r="B93" s="24" t="s">
        <v>5358</v>
      </c>
      <c r="C93" s="42"/>
      <c r="D93" s="24"/>
      <c r="E93" s="9" t="s">
        <v>5359</v>
      </c>
      <c r="F93" s="142">
        <v>0.4444444444444444</v>
      </c>
      <c r="G93" s="131" t="s">
        <v>5053</v>
      </c>
      <c r="H93" s="9" t="s">
        <v>5362</v>
      </c>
      <c r="I93" s="69"/>
      <c r="J93" s="134" t="s">
        <v>5363</v>
      </c>
      <c r="K93" s="69"/>
      <c r="L93" s="69"/>
      <c r="M93" s="69"/>
      <c r="N93" s="69"/>
      <c r="O93" s="69"/>
      <c r="P93" s="69"/>
      <c r="Q93" s="69"/>
      <c r="R93" s="69"/>
      <c r="S93" s="69"/>
      <c r="T93" s="69"/>
      <c r="U93" s="69"/>
      <c r="V93" s="69"/>
      <c r="W93" s="69"/>
      <c r="X93" s="69"/>
      <c r="Y93" s="69"/>
      <c r="Z93" s="69"/>
    </row>
    <row r="94">
      <c r="A94" s="24" t="s">
        <v>5357</v>
      </c>
      <c r="B94" s="24" t="s">
        <v>5358</v>
      </c>
      <c r="C94" s="42"/>
      <c r="D94" s="24"/>
      <c r="E94" s="9" t="s">
        <v>5359</v>
      </c>
      <c r="F94" s="142">
        <v>0.0625</v>
      </c>
      <c r="G94" s="131" t="s">
        <v>5053</v>
      </c>
      <c r="H94" s="9" t="s">
        <v>5364</v>
      </c>
      <c r="I94" s="69"/>
      <c r="J94" s="134" t="s">
        <v>5365</v>
      </c>
      <c r="K94" s="69"/>
      <c r="L94" s="69"/>
      <c r="M94" s="69"/>
      <c r="N94" s="69"/>
      <c r="O94" s="69"/>
      <c r="P94" s="69"/>
      <c r="Q94" s="69"/>
      <c r="R94" s="69"/>
      <c r="S94" s="69"/>
      <c r="T94" s="69"/>
      <c r="U94" s="69"/>
      <c r="V94" s="69"/>
      <c r="W94" s="69"/>
      <c r="X94" s="69"/>
      <c r="Y94" s="69"/>
      <c r="Z94" s="69"/>
    </row>
    <row r="95">
      <c r="A95" s="24" t="s">
        <v>5357</v>
      </c>
      <c r="B95" s="24" t="s">
        <v>5358</v>
      </c>
      <c r="C95" s="42"/>
      <c r="D95" s="24"/>
      <c r="E95" s="9" t="s">
        <v>5359</v>
      </c>
      <c r="F95" s="142">
        <v>0.3472222222222222</v>
      </c>
      <c r="G95" s="131" t="s">
        <v>5053</v>
      </c>
      <c r="H95" s="9" t="s">
        <v>5366</v>
      </c>
      <c r="I95" s="69"/>
      <c r="J95" s="134" t="s">
        <v>5367</v>
      </c>
      <c r="K95" s="69"/>
      <c r="L95" s="69"/>
      <c r="M95" s="69"/>
      <c r="N95" s="69"/>
      <c r="O95" s="69"/>
      <c r="P95" s="69"/>
      <c r="Q95" s="69"/>
      <c r="R95" s="69"/>
      <c r="S95" s="69"/>
      <c r="T95" s="69"/>
      <c r="U95" s="69"/>
      <c r="V95" s="69"/>
      <c r="W95" s="69"/>
      <c r="X95" s="69"/>
      <c r="Y95" s="69"/>
      <c r="Z95" s="69"/>
    </row>
    <row r="96">
      <c r="A96" s="24" t="s">
        <v>5357</v>
      </c>
      <c r="B96" s="24" t="s">
        <v>5358</v>
      </c>
      <c r="C96" s="42"/>
      <c r="D96" s="24"/>
      <c r="E96" s="9" t="s">
        <v>5359</v>
      </c>
      <c r="F96" s="142">
        <v>0.23958333333333334</v>
      </c>
      <c r="G96" s="131" t="s">
        <v>5053</v>
      </c>
      <c r="H96" s="9" t="s">
        <v>5368</v>
      </c>
      <c r="I96" s="69"/>
      <c r="J96" s="134" t="s">
        <v>5369</v>
      </c>
      <c r="K96" s="69"/>
      <c r="L96" s="69"/>
      <c r="M96" s="69"/>
      <c r="N96" s="69"/>
      <c r="O96" s="69"/>
      <c r="P96" s="69"/>
      <c r="Q96" s="69"/>
      <c r="R96" s="69"/>
      <c r="S96" s="69"/>
      <c r="T96" s="69"/>
      <c r="U96" s="69"/>
      <c r="V96" s="69"/>
      <c r="W96" s="69"/>
      <c r="X96" s="69"/>
      <c r="Y96" s="69"/>
      <c r="Z96" s="69"/>
    </row>
    <row r="97">
      <c r="A97" s="24" t="s">
        <v>5357</v>
      </c>
      <c r="B97" s="24" t="s">
        <v>5358</v>
      </c>
      <c r="C97" s="42"/>
      <c r="D97" s="24"/>
      <c r="E97" s="9" t="s">
        <v>5359</v>
      </c>
      <c r="F97" s="142">
        <v>0.2673611111111111</v>
      </c>
      <c r="G97" s="131" t="s">
        <v>5053</v>
      </c>
      <c r="H97" s="9" t="s">
        <v>5370</v>
      </c>
      <c r="I97" s="69"/>
      <c r="J97" s="134" t="s">
        <v>5371</v>
      </c>
      <c r="K97" s="69"/>
      <c r="L97" s="69"/>
      <c r="M97" s="69"/>
      <c r="N97" s="69"/>
      <c r="O97" s="69"/>
      <c r="P97" s="69"/>
      <c r="Q97" s="69"/>
      <c r="R97" s="69"/>
      <c r="S97" s="69"/>
      <c r="T97" s="69"/>
      <c r="U97" s="69"/>
      <c r="V97" s="69"/>
      <c r="W97" s="69"/>
      <c r="X97" s="69"/>
      <c r="Y97" s="69"/>
      <c r="Z97" s="69"/>
    </row>
    <row r="98">
      <c r="A98" s="24" t="s">
        <v>5357</v>
      </c>
      <c r="B98" s="24" t="s">
        <v>5358</v>
      </c>
      <c r="C98" s="42"/>
      <c r="D98" s="24"/>
      <c r="E98" s="9" t="s">
        <v>5359</v>
      </c>
      <c r="F98" s="142">
        <v>0.08333333333333333</v>
      </c>
      <c r="G98" s="131" t="s">
        <v>5053</v>
      </c>
      <c r="H98" s="9" t="s">
        <v>5372</v>
      </c>
      <c r="I98" s="69"/>
      <c r="J98" s="134" t="s">
        <v>5373</v>
      </c>
      <c r="K98" s="69"/>
      <c r="L98" s="69"/>
      <c r="M98" s="69"/>
      <c r="N98" s="69"/>
      <c r="O98" s="69"/>
      <c r="P98" s="69"/>
      <c r="Q98" s="69"/>
      <c r="R98" s="69"/>
      <c r="S98" s="69"/>
      <c r="T98" s="69"/>
      <c r="U98" s="69"/>
      <c r="V98" s="69"/>
      <c r="W98" s="69"/>
      <c r="X98" s="69"/>
      <c r="Y98" s="69"/>
      <c r="Z98" s="69"/>
    </row>
    <row r="99">
      <c r="A99" s="24" t="s">
        <v>5357</v>
      </c>
      <c r="B99" s="24" t="s">
        <v>5358</v>
      </c>
      <c r="C99" s="42"/>
      <c r="D99" s="24"/>
      <c r="E99" s="9" t="s">
        <v>5359</v>
      </c>
      <c r="F99" s="142">
        <v>0.1875</v>
      </c>
      <c r="G99" s="131" t="s">
        <v>5053</v>
      </c>
      <c r="H99" s="9" t="s">
        <v>5374</v>
      </c>
      <c r="I99" s="69"/>
      <c r="J99" s="134" t="s">
        <v>5375</v>
      </c>
      <c r="K99" s="69"/>
      <c r="L99" s="69"/>
      <c r="M99" s="69"/>
      <c r="N99" s="69"/>
      <c r="O99" s="69"/>
      <c r="P99" s="69"/>
      <c r="Q99" s="69"/>
      <c r="R99" s="69"/>
      <c r="S99" s="69"/>
      <c r="T99" s="69"/>
      <c r="U99" s="69"/>
      <c r="V99" s="69"/>
      <c r="W99" s="69"/>
      <c r="X99" s="69"/>
      <c r="Y99" s="69"/>
      <c r="Z99" s="69"/>
    </row>
    <row r="100">
      <c r="A100" s="24" t="s">
        <v>5268</v>
      </c>
      <c r="B100" s="24" t="s">
        <v>5269</v>
      </c>
      <c r="C100" s="96"/>
      <c r="D100" s="117"/>
      <c r="E100" s="42" t="s">
        <v>5270</v>
      </c>
      <c r="F100" s="23" t="s">
        <v>5271</v>
      </c>
      <c r="G100" s="131" t="s">
        <v>5053</v>
      </c>
      <c r="H100" s="9" t="s">
        <v>5272</v>
      </c>
      <c r="I100" s="69"/>
      <c r="J100" s="134" t="s">
        <v>5273</v>
      </c>
      <c r="K100" s="69"/>
      <c r="L100" s="69"/>
      <c r="M100" s="69"/>
      <c r="N100" s="69"/>
      <c r="O100" s="69"/>
      <c r="P100" s="69"/>
      <c r="Q100" s="69"/>
      <c r="R100" s="69"/>
      <c r="S100" s="69"/>
      <c r="T100" s="69"/>
      <c r="U100" s="69"/>
      <c r="V100" s="69"/>
      <c r="W100" s="69"/>
      <c r="X100" s="69"/>
      <c r="Y100" s="69"/>
      <c r="Z100" s="69"/>
    </row>
    <row r="101" ht="114.75" customHeight="1">
      <c r="A101" s="24" t="s">
        <v>5268</v>
      </c>
      <c r="B101" s="24" t="s">
        <v>5269</v>
      </c>
      <c r="C101" s="96"/>
      <c r="D101" s="117"/>
      <c r="E101" s="42" t="s">
        <v>5270</v>
      </c>
      <c r="F101" s="23" t="s">
        <v>5271</v>
      </c>
      <c r="G101" s="131" t="s">
        <v>5053</v>
      </c>
      <c r="H101" s="9" t="s">
        <v>5274</v>
      </c>
      <c r="I101" s="69"/>
      <c r="J101" s="134" t="s">
        <v>5376</v>
      </c>
      <c r="K101" s="69"/>
      <c r="L101" s="69"/>
      <c r="M101" s="69"/>
      <c r="N101" s="69"/>
      <c r="O101" s="69"/>
      <c r="P101" s="69"/>
      <c r="Q101" s="69"/>
      <c r="R101" s="69"/>
      <c r="S101" s="69"/>
      <c r="T101" s="69"/>
      <c r="U101" s="69"/>
      <c r="V101" s="69"/>
      <c r="W101" s="69"/>
      <c r="X101" s="69"/>
      <c r="Y101" s="69"/>
      <c r="Z101" s="69"/>
    </row>
    <row r="102" ht="114.75" customHeight="1">
      <c r="A102" s="24" t="s">
        <v>5268</v>
      </c>
      <c r="B102" s="24" t="s">
        <v>5269</v>
      </c>
      <c r="C102" s="96"/>
      <c r="D102" s="117"/>
      <c r="E102" s="42" t="s">
        <v>5270</v>
      </c>
      <c r="F102" s="23" t="s">
        <v>5276</v>
      </c>
      <c r="G102" s="131" t="s">
        <v>5053</v>
      </c>
      <c r="H102" s="9" t="s">
        <v>5277</v>
      </c>
      <c r="I102" s="69"/>
      <c r="J102" s="134" t="s">
        <v>5377</v>
      </c>
      <c r="K102" s="69"/>
      <c r="L102" s="69"/>
      <c r="M102" s="69"/>
      <c r="N102" s="69"/>
      <c r="O102" s="69"/>
      <c r="P102" s="69"/>
      <c r="Q102" s="69"/>
      <c r="R102" s="69"/>
      <c r="S102" s="69"/>
      <c r="T102" s="69"/>
      <c r="U102" s="69"/>
      <c r="V102" s="69"/>
      <c r="W102" s="69"/>
      <c r="X102" s="69"/>
      <c r="Y102" s="69"/>
      <c r="Z102" s="69"/>
    </row>
    <row r="103" ht="114.75" customHeight="1">
      <c r="A103" s="24" t="s">
        <v>5268</v>
      </c>
      <c r="B103" s="24" t="s">
        <v>5269</v>
      </c>
      <c r="C103" s="96"/>
      <c r="D103" s="117"/>
      <c r="E103" s="42" t="s">
        <v>5270</v>
      </c>
      <c r="F103" s="23" t="s">
        <v>5276</v>
      </c>
      <c r="G103" s="131" t="s">
        <v>5053</v>
      </c>
      <c r="H103" s="9" t="s">
        <v>5279</v>
      </c>
      <c r="I103" s="69"/>
      <c r="J103" s="134" t="s">
        <v>5378</v>
      </c>
      <c r="K103" s="69"/>
      <c r="L103" s="69"/>
      <c r="M103" s="69"/>
      <c r="N103" s="69"/>
      <c r="O103" s="69"/>
      <c r="P103" s="69"/>
      <c r="Q103" s="69"/>
      <c r="R103" s="69"/>
      <c r="S103" s="69"/>
      <c r="T103" s="69"/>
      <c r="U103" s="69"/>
      <c r="V103" s="69"/>
      <c r="W103" s="69"/>
      <c r="X103" s="69"/>
      <c r="Y103" s="69"/>
      <c r="Z103" s="69"/>
    </row>
    <row r="104" ht="114.75" customHeight="1">
      <c r="A104" s="24" t="s">
        <v>5268</v>
      </c>
      <c r="B104" s="24" t="s">
        <v>5269</v>
      </c>
      <c r="C104" s="96"/>
      <c r="D104" s="117"/>
      <c r="E104" s="42" t="s">
        <v>5270</v>
      </c>
      <c r="F104" s="23" t="s">
        <v>5281</v>
      </c>
      <c r="G104" s="131" t="s">
        <v>5053</v>
      </c>
      <c r="H104" s="9" t="s">
        <v>5282</v>
      </c>
      <c r="I104" s="69"/>
      <c r="J104" s="134" t="s">
        <v>5379</v>
      </c>
      <c r="K104" s="69"/>
      <c r="L104" s="69"/>
      <c r="M104" s="69"/>
      <c r="N104" s="69"/>
      <c r="O104" s="69"/>
      <c r="P104" s="69"/>
      <c r="Q104" s="69"/>
      <c r="R104" s="69"/>
      <c r="S104" s="69"/>
      <c r="T104" s="69"/>
      <c r="U104" s="69"/>
      <c r="V104" s="69"/>
      <c r="W104" s="69"/>
      <c r="X104" s="69"/>
      <c r="Y104" s="69"/>
      <c r="Z104" s="69"/>
    </row>
    <row r="105" ht="114.75" customHeight="1">
      <c r="A105" s="24" t="s">
        <v>5268</v>
      </c>
      <c r="B105" s="24" t="s">
        <v>5269</v>
      </c>
      <c r="C105" s="96"/>
      <c r="D105" s="117"/>
      <c r="E105" s="42" t="s">
        <v>5270</v>
      </c>
      <c r="F105" s="23" t="s">
        <v>5281</v>
      </c>
      <c r="G105" s="131" t="s">
        <v>5053</v>
      </c>
      <c r="H105" s="9" t="s">
        <v>5284</v>
      </c>
      <c r="I105" s="69"/>
      <c r="J105" s="134" t="s">
        <v>5380</v>
      </c>
      <c r="K105" s="69"/>
      <c r="L105" s="69"/>
      <c r="M105" s="69"/>
      <c r="N105" s="69"/>
      <c r="O105" s="69"/>
      <c r="P105" s="69"/>
      <c r="Q105" s="69"/>
      <c r="R105" s="69"/>
      <c r="S105" s="69"/>
      <c r="T105" s="69"/>
      <c r="U105" s="69"/>
      <c r="V105" s="69"/>
      <c r="W105" s="69"/>
      <c r="X105" s="69"/>
      <c r="Y105" s="69"/>
      <c r="Z105" s="69"/>
    </row>
    <row r="106" ht="114.75" customHeight="1">
      <c r="A106" s="24" t="s">
        <v>5381</v>
      </c>
      <c r="B106" s="9" t="s">
        <v>5382</v>
      </c>
      <c r="C106" s="96"/>
      <c r="D106" s="117"/>
      <c r="E106" s="42" t="s">
        <v>5383</v>
      </c>
      <c r="F106" s="23" t="s">
        <v>5384</v>
      </c>
      <c r="G106" s="131" t="s">
        <v>5053</v>
      </c>
      <c r="H106" s="9" t="s">
        <v>5385</v>
      </c>
      <c r="I106" s="69"/>
      <c r="J106" s="133" t="s">
        <v>5386</v>
      </c>
      <c r="K106" s="69"/>
      <c r="L106" s="69"/>
      <c r="M106" s="69"/>
      <c r="N106" s="69"/>
      <c r="O106" s="69"/>
      <c r="P106" s="69"/>
      <c r="Q106" s="69"/>
      <c r="R106" s="69"/>
      <c r="S106" s="69"/>
      <c r="T106" s="69"/>
      <c r="U106" s="69"/>
      <c r="V106" s="69"/>
      <c r="W106" s="69"/>
      <c r="X106" s="69"/>
      <c r="Y106" s="69"/>
      <c r="Z106" s="69"/>
    </row>
    <row r="107" ht="119.25" customHeight="1">
      <c r="A107" s="24" t="s">
        <v>5381</v>
      </c>
      <c r="B107" s="9" t="s">
        <v>5382</v>
      </c>
      <c r="C107" s="96"/>
      <c r="D107" s="117"/>
      <c r="E107" s="42" t="s">
        <v>5383</v>
      </c>
      <c r="F107" s="23" t="s">
        <v>5384</v>
      </c>
      <c r="G107" s="131" t="s">
        <v>5053</v>
      </c>
      <c r="H107" s="9" t="s">
        <v>5387</v>
      </c>
      <c r="I107" s="69"/>
      <c r="J107" s="133" t="s">
        <v>5388</v>
      </c>
      <c r="K107" s="69"/>
      <c r="L107" s="69"/>
      <c r="M107" s="69"/>
      <c r="N107" s="69"/>
      <c r="O107" s="69"/>
      <c r="P107" s="69"/>
      <c r="Q107" s="69"/>
      <c r="R107" s="69"/>
      <c r="S107" s="69"/>
      <c r="T107" s="69"/>
      <c r="U107" s="69"/>
      <c r="V107" s="69"/>
      <c r="W107" s="69"/>
      <c r="X107" s="69"/>
      <c r="Y107" s="69"/>
      <c r="Z107" s="69"/>
    </row>
    <row r="108" ht="97.5" customHeight="1">
      <c r="A108" s="24" t="s">
        <v>5381</v>
      </c>
      <c r="B108" s="9" t="s">
        <v>5389</v>
      </c>
      <c r="C108" s="96"/>
      <c r="D108" s="117"/>
      <c r="E108" s="42" t="s">
        <v>5390</v>
      </c>
      <c r="F108" s="23" t="s">
        <v>5391</v>
      </c>
      <c r="G108" s="131" t="s">
        <v>5053</v>
      </c>
      <c r="H108" s="9" t="s">
        <v>5392</v>
      </c>
      <c r="I108" s="69"/>
      <c r="J108" s="134" t="s">
        <v>5393</v>
      </c>
      <c r="K108" s="69"/>
      <c r="L108" s="69"/>
      <c r="M108" s="69"/>
      <c r="N108" s="69"/>
      <c r="O108" s="69"/>
      <c r="P108" s="69"/>
      <c r="Q108" s="69"/>
      <c r="R108" s="69"/>
      <c r="S108" s="69"/>
      <c r="T108" s="69"/>
      <c r="U108" s="69"/>
      <c r="V108" s="69"/>
      <c r="W108" s="69"/>
      <c r="X108" s="69"/>
      <c r="Y108" s="69"/>
      <c r="Z108" s="69"/>
    </row>
    <row r="109" ht="97.5" customHeight="1">
      <c r="A109" s="24" t="s">
        <v>5381</v>
      </c>
      <c r="B109" s="9" t="s">
        <v>5389</v>
      </c>
      <c r="C109" s="96"/>
      <c r="D109" s="117"/>
      <c r="E109" s="42" t="s">
        <v>5390</v>
      </c>
      <c r="F109" s="23"/>
      <c r="G109" s="131" t="s">
        <v>5053</v>
      </c>
      <c r="H109" s="9" t="s">
        <v>5394</v>
      </c>
      <c r="I109" s="69"/>
      <c r="J109" s="134" t="s">
        <v>5395</v>
      </c>
      <c r="K109" s="69"/>
      <c r="L109" s="69"/>
      <c r="M109" s="69"/>
      <c r="N109" s="69"/>
      <c r="O109" s="69"/>
      <c r="P109" s="69"/>
      <c r="Q109" s="69"/>
      <c r="R109" s="69"/>
      <c r="S109" s="69"/>
      <c r="T109" s="69"/>
      <c r="U109" s="69"/>
      <c r="V109" s="69"/>
      <c r="W109" s="69"/>
      <c r="X109" s="69"/>
      <c r="Y109" s="69"/>
      <c r="Z109" s="69"/>
    </row>
    <row r="110" ht="97.5" customHeight="1">
      <c r="A110" s="24" t="s">
        <v>5381</v>
      </c>
      <c r="B110" s="9" t="s">
        <v>5389</v>
      </c>
      <c r="C110" s="96"/>
      <c r="D110" s="117"/>
      <c r="E110" s="42" t="s">
        <v>5390</v>
      </c>
      <c r="F110" s="23"/>
      <c r="G110" s="131" t="s">
        <v>5053</v>
      </c>
      <c r="H110" s="9" t="s">
        <v>5396</v>
      </c>
      <c r="I110" s="69"/>
      <c r="J110" s="134" t="s">
        <v>5397</v>
      </c>
      <c r="K110" s="69"/>
      <c r="L110" s="69"/>
      <c r="M110" s="69"/>
      <c r="N110" s="69"/>
      <c r="O110" s="69"/>
      <c r="P110" s="69"/>
      <c r="Q110" s="69"/>
      <c r="R110" s="69"/>
      <c r="S110" s="69"/>
      <c r="T110" s="69"/>
      <c r="U110" s="69"/>
      <c r="V110" s="69"/>
      <c r="W110" s="69"/>
      <c r="X110" s="69"/>
      <c r="Y110" s="69"/>
      <c r="Z110" s="69"/>
    </row>
    <row r="111" ht="97.5" customHeight="1">
      <c r="A111" s="24" t="s">
        <v>5381</v>
      </c>
      <c r="B111" s="9" t="s">
        <v>5389</v>
      </c>
      <c r="C111" s="96"/>
      <c r="D111" s="117"/>
      <c r="E111" s="42" t="s">
        <v>5390</v>
      </c>
      <c r="F111" s="23"/>
      <c r="G111" s="131" t="s">
        <v>5053</v>
      </c>
      <c r="H111" s="9" t="s">
        <v>5398</v>
      </c>
      <c r="I111" s="69"/>
      <c r="J111" s="134" t="s">
        <v>5399</v>
      </c>
      <c r="K111" s="69"/>
      <c r="L111" s="69"/>
      <c r="M111" s="69"/>
      <c r="N111" s="69"/>
      <c r="O111" s="69"/>
      <c r="P111" s="69"/>
      <c r="Q111" s="69"/>
      <c r="R111" s="69"/>
      <c r="S111" s="69"/>
      <c r="T111" s="69"/>
      <c r="U111" s="69"/>
      <c r="V111" s="69"/>
      <c r="W111" s="69"/>
      <c r="X111" s="69"/>
      <c r="Y111" s="69"/>
      <c r="Z111" s="69"/>
    </row>
    <row r="112" ht="97.5" customHeight="1">
      <c r="A112" s="24" t="s">
        <v>5381</v>
      </c>
      <c r="B112" s="9" t="s">
        <v>5389</v>
      </c>
      <c r="C112" s="96"/>
      <c r="D112" s="117"/>
      <c r="E112" s="42" t="s">
        <v>5390</v>
      </c>
      <c r="F112" s="23"/>
      <c r="G112" s="131" t="s">
        <v>5053</v>
      </c>
      <c r="H112" s="9" t="s">
        <v>5400</v>
      </c>
      <c r="I112" s="69"/>
      <c r="J112" s="134" t="s">
        <v>5401</v>
      </c>
      <c r="K112" s="69"/>
      <c r="L112" s="69"/>
      <c r="M112" s="69"/>
      <c r="N112" s="69"/>
      <c r="O112" s="69"/>
      <c r="P112" s="69"/>
      <c r="Q112" s="69"/>
      <c r="R112" s="69"/>
      <c r="S112" s="69"/>
      <c r="T112" s="69"/>
      <c r="U112" s="69"/>
      <c r="V112" s="69"/>
      <c r="W112" s="69"/>
      <c r="X112" s="69"/>
      <c r="Y112" s="69"/>
      <c r="Z112" s="69"/>
    </row>
    <row r="113" ht="97.5" customHeight="1">
      <c r="A113" s="24" t="s">
        <v>5381</v>
      </c>
      <c r="B113" s="9" t="s">
        <v>5389</v>
      </c>
      <c r="C113" s="96"/>
      <c r="D113" s="117"/>
      <c r="E113" s="42" t="s">
        <v>5390</v>
      </c>
      <c r="F113" s="23"/>
      <c r="G113" s="131" t="s">
        <v>5053</v>
      </c>
      <c r="H113" s="9" t="s">
        <v>5402</v>
      </c>
      <c r="I113" s="69"/>
      <c r="J113" s="133" t="s">
        <v>5403</v>
      </c>
      <c r="K113" s="69"/>
      <c r="L113" s="69"/>
      <c r="M113" s="69"/>
      <c r="N113" s="69"/>
      <c r="O113" s="69"/>
      <c r="P113" s="69"/>
      <c r="Q113" s="69"/>
      <c r="R113" s="69"/>
      <c r="S113" s="69"/>
      <c r="T113" s="69"/>
      <c r="U113" s="69"/>
      <c r="V113" s="69"/>
      <c r="W113" s="69"/>
      <c r="X113" s="69"/>
      <c r="Y113" s="69"/>
      <c r="Z113" s="69"/>
    </row>
    <row r="114">
      <c r="A114" s="42" t="s">
        <v>5404</v>
      </c>
      <c r="B114" s="42" t="s">
        <v>5405</v>
      </c>
      <c r="C114" s="96"/>
      <c r="D114" s="96"/>
      <c r="E114" s="96"/>
      <c r="F114" s="23" t="s">
        <v>5406</v>
      </c>
      <c r="G114" s="131" t="s">
        <v>5053</v>
      </c>
      <c r="H114" s="9" t="s">
        <v>5407</v>
      </c>
      <c r="I114" s="23" t="s">
        <v>5408</v>
      </c>
      <c r="J114" s="134" t="s">
        <v>5409</v>
      </c>
      <c r="K114" s="69"/>
      <c r="L114" s="69"/>
      <c r="M114" s="69"/>
      <c r="N114" s="69"/>
      <c r="O114" s="69"/>
      <c r="P114" s="69"/>
      <c r="Q114" s="69"/>
      <c r="R114" s="69"/>
      <c r="S114" s="69"/>
      <c r="T114" s="69"/>
      <c r="U114" s="69"/>
      <c r="V114" s="69"/>
      <c r="W114" s="69"/>
      <c r="X114" s="69"/>
      <c r="Y114" s="69"/>
      <c r="Z114" s="69"/>
    </row>
    <row r="115">
      <c r="A115" s="42" t="s">
        <v>5404</v>
      </c>
      <c r="B115" s="42" t="s">
        <v>5405</v>
      </c>
      <c r="C115" s="96"/>
      <c r="D115" s="96"/>
      <c r="E115" s="96"/>
      <c r="F115" s="23" t="s">
        <v>5410</v>
      </c>
      <c r="G115" s="131" t="s">
        <v>5053</v>
      </c>
      <c r="H115" s="9" t="s">
        <v>5411</v>
      </c>
      <c r="I115" s="23"/>
      <c r="J115" s="134" t="s">
        <v>5412</v>
      </c>
      <c r="K115" s="69"/>
      <c r="L115" s="69"/>
      <c r="M115" s="69"/>
      <c r="N115" s="69"/>
      <c r="O115" s="69"/>
      <c r="P115" s="69"/>
      <c r="Q115" s="69"/>
      <c r="R115" s="69"/>
      <c r="S115" s="69"/>
      <c r="T115" s="69"/>
      <c r="U115" s="69"/>
      <c r="V115" s="69"/>
      <c r="W115" s="69"/>
      <c r="X115" s="69"/>
      <c r="Y115" s="69"/>
      <c r="Z115" s="69"/>
    </row>
    <row r="116">
      <c r="A116" s="42" t="s">
        <v>5404</v>
      </c>
      <c r="B116" s="42" t="s">
        <v>5405</v>
      </c>
      <c r="C116" s="96"/>
      <c r="D116" s="96"/>
      <c r="E116" s="96"/>
      <c r="F116" s="23" t="s">
        <v>5413</v>
      </c>
      <c r="G116" s="131" t="s">
        <v>5053</v>
      </c>
      <c r="H116" s="9" t="s">
        <v>5414</v>
      </c>
      <c r="I116" s="23"/>
      <c r="J116" s="134" t="s">
        <v>5415</v>
      </c>
      <c r="K116" s="69"/>
      <c r="L116" s="69"/>
      <c r="M116" s="69"/>
      <c r="N116" s="69"/>
      <c r="O116" s="69"/>
      <c r="P116" s="69"/>
      <c r="Q116" s="69"/>
      <c r="R116" s="69"/>
      <c r="S116" s="69"/>
      <c r="T116" s="69"/>
      <c r="U116" s="69"/>
      <c r="V116" s="69"/>
      <c r="W116" s="69"/>
      <c r="X116" s="69"/>
      <c r="Y116" s="69"/>
      <c r="Z116" s="69"/>
    </row>
    <row r="117">
      <c r="A117" s="42" t="s">
        <v>5404</v>
      </c>
      <c r="B117" s="42" t="s">
        <v>5405</v>
      </c>
      <c r="C117" s="96"/>
      <c r="D117" s="96"/>
      <c r="E117" s="96"/>
      <c r="F117" s="23" t="s">
        <v>5416</v>
      </c>
      <c r="G117" s="131" t="s">
        <v>5053</v>
      </c>
      <c r="H117" s="9" t="s">
        <v>5417</v>
      </c>
      <c r="I117" s="23"/>
      <c r="J117" s="134" t="s">
        <v>5418</v>
      </c>
      <c r="K117" s="69"/>
      <c r="L117" s="69"/>
      <c r="M117" s="69"/>
      <c r="N117" s="69"/>
      <c r="O117" s="69"/>
      <c r="P117" s="69"/>
      <c r="Q117" s="69"/>
      <c r="R117" s="69"/>
      <c r="S117" s="69"/>
      <c r="T117" s="69"/>
      <c r="U117" s="69"/>
      <c r="V117" s="69"/>
      <c r="W117" s="69"/>
      <c r="X117" s="69"/>
      <c r="Y117" s="69"/>
      <c r="Z117" s="69"/>
    </row>
    <row r="118">
      <c r="A118" s="42" t="s">
        <v>5404</v>
      </c>
      <c r="B118" s="42" t="s">
        <v>5405</v>
      </c>
      <c r="C118" s="96"/>
      <c r="D118" s="96"/>
      <c r="E118" s="96"/>
      <c r="F118" s="23" t="s">
        <v>5419</v>
      </c>
      <c r="G118" s="131" t="s">
        <v>5053</v>
      </c>
      <c r="H118" s="9" t="s">
        <v>5420</v>
      </c>
      <c r="I118" s="23"/>
      <c r="J118" s="134" t="s">
        <v>5421</v>
      </c>
      <c r="K118" s="69"/>
      <c r="L118" s="69"/>
      <c r="M118" s="69"/>
      <c r="N118" s="69"/>
      <c r="O118" s="69"/>
      <c r="P118" s="69"/>
      <c r="Q118" s="69"/>
      <c r="R118" s="69"/>
      <c r="S118" s="69"/>
      <c r="T118" s="69"/>
      <c r="U118" s="69"/>
      <c r="V118" s="69"/>
      <c r="W118" s="69"/>
      <c r="X118" s="69"/>
      <c r="Y118" s="69"/>
      <c r="Z118" s="69"/>
    </row>
    <row r="119">
      <c r="A119" s="42" t="s">
        <v>5404</v>
      </c>
      <c r="B119" s="42" t="s">
        <v>5405</v>
      </c>
      <c r="C119" s="96"/>
      <c r="D119" s="96"/>
      <c r="E119" s="96"/>
      <c r="F119" s="23" t="s">
        <v>5422</v>
      </c>
      <c r="G119" s="131" t="s">
        <v>5053</v>
      </c>
      <c r="H119" s="9" t="s">
        <v>5423</v>
      </c>
      <c r="I119" s="67" t="s">
        <v>5424</v>
      </c>
      <c r="J119" s="134" t="s">
        <v>5425</v>
      </c>
      <c r="K119" s="69"/>
      <c r="L119" s="69"/>
      <c r="M119" s="69"/>
      <c r="N119" s="69"/>
      <c r="O119" s="69"/>
      <c r="P119" s="69"/>
      <c r="Q119" s="69"/>
      <c r="R119" s="69"/>
      <c r="S119" s="69"/>
      <c r="T119" s="69"/>
      <c r="U119" s="69"/>
      <c r="V119" s="69"/>
      <c r="W119" s="69"/>
      <c r="X119" s="69"/>
      <c r="Y119" s="69"/>
      <c r="Z119" s="69"/>
    </row>
    <row r="120">
      <c r="A120" s="42" t="s">
        <v>5404</v>
      </c>
      <c r="B120" s="42" t="s">
        <v>5405</v>
      </c>
      <c r="C120" s="96"/>
      <c r="D120" s="96"/>
      <c r="E120" s="96"/>
      <c r="F120" s="23" t="s">
        <v>5426</v>
      </c>
      <c r="G120" s="131" t="s">
        <v>5053</v>
      </c>
      <c r="H120" s="9" t="s">
        <v>5427</v>
      </c>
      <c r="I120" s="23"/>
      <c r="J120" s="134" t="s">
        <v>5428</v>
      </c>
      <c r="K120" s="69"/>
      <c r="L120" s="69"/>
      <c r="M120" s="69"/>
      <c r="N120" s="69"/>
      <c r="O120" s="69"/>
      <c r="P120" s="69"/>
      <c r="Q120" s="69"/>
      <c r="R120" s="69"/>
      <c r="S120" s="69"/>
      <c r="T120" s="69"/>
      <c r="U120" s="69"/>
      <c r="V120" s="69"/>
      <c r="W120" s="69"/>
      <c r="X120" s="69"/>
      <c r="Y120" s="69"/>
      <c r="Z120" s="69"/>
    </row>
    <row r="121">
      <c r="A121" s="42" t="s">
        <v>5404</v>
      </c>
      <c r="B121" s="42" t="s">
        <v>5405</v>
      </c>
      <c r="C121" s="96"/>
      <c r="D121" s="96"/>
      <c r="E121" s="96"/>
      <c r="F121" s="23" t="s">
        <v>5429</v>
      </c>
      <c r="G121" s="131" t="s">
        <v>5053</v>
      </c>
      <c r="H121" s="9" t="s">
        <v>5430</v>
      </c>
      <c r="I121" s="23"/>
      <c r="J121" s="133" t="s">
        <v>5431</v>
      </c>
      <c r="K121" s="69"/>
      <c r="L121" s="69"/>
      <c r="M121" s="69"/>
      <c r="N121" s="69"/>
      <c r="O121" s="69"/>
      <c r="P121" s="69"/>
      <c r="Q121" s="69"/>
      <c r="R121" s="69"/>
      <c r="S121" s="69"/>
      <c r="T121" s="69"/>
      <c r="U121" s="69"/>
      <c r="V121" s="69"/>
      <c r="W121" s="69"/>
      <c r="X121" s="69"/>
      <c r="Y121" s="69"/>
      <c r="Z121" s="69"/>
    </row>
    <row r="122">
      <c r="A122" s="42" t="s">
        <v>5432</v>
      </c>
      <c r="B122" s="42" t="s">
        <v>5433</v>
      </c>
      <c r="C122" s="69"/>
      <c r="D122" s="69"/>
      <c r="E122" s="42"/>
      <c r="F122" s="78" t="s">
        <v>5434</v>
      </c>
      <c r="G122" s="131" t="s">
        <v>5053</v>
      </c>
      <c r="H122" s="9" t="s">
        <v>5435</v>
      </c>
      <c r="I122" s="69"/>
      <c r="J122" s="134" t="s">
        <v>5436</v>
      </c>
      <c r="K122" s="69"/>
      <c r="L122" s="69"/>
      <c r="M122" s="69"/>
      <c r="N122" s="69"/>
      <c r="O122" s="69"/>
      <c r="P122" s="69"/>
      <c r="Q122" s="69"/>
      <c r="R122" s="69"/>
      <c r="S122" s="69"/>
      <c r="T122" s="69"/>
      <c r="U122" s="69"/>
      <c r="V122" s="69"/>
      <c r="W122" s="69"/>
      <c r="X122" s="69"/>
      <c r="Y122" s="69"/>
      <c r="Z122" s="69"/>
    </row>
    <row r="123">
      <c r="A123" s="42" t="s">
        <v>5432</v>
      </c>
      <c r="B123" s="42" t="s">
        <v>5433</v>
      </c>
      <c r="C123" s="69"/>
      <c r="D123" s="69"/>
      <c r="E123" s="42"/>
      <c r="F123" s="78" t="s">
        <v>5437</v>
      </c>
      <c r="G123" s="131" t="s">
        <v>5053</v>
      </c>
      <c r="H123" s="9" t="s">
        <v>5438</v>
      </c>
      <c r="I123" s="69"/>
      <c r="J123" s="134" t="s">
        <v>5439</v>
      </c>
      <c r="K123" s="69"/>
      <c r="L123" s="69"/>
      <c r="M123" s="69"/>
      <c r="N123" s="69"/>
      <c r="O123" s="69"/>
      <c r="P123" s="69"/>
      <c r="Q123" s="69"/>
      <c r="R123" s="69"/>
      <c r="S123" s="69"/>
      <c r="T123" s="69"/>
      <c r="U123" s="69"/>
      <c r="V123" s="69"/>
      <c r="W123" s="69"/>
      <c r="X123" s="69"/>
      <c r="Y123" s="69"/>
      <c r="Z123" s="69"/>
    </row>
    <row r="124">
      <c r="A124" s="42" t="s">
        <v>5432</v>
      </c>
      <c r="B124" s="42" t="s">
        <v>5433</v>
      </c>
      <c r="C124" s="69"/>
      <c r="D124" s="69"/>
      <c r="E124" s="42"/>
      <c r="F124" s="78" t="s">
        <v>5440</v>
      </c>
      <c r="G124" s="131" t="s">
        <v>5053</v>
      </c>
      <c r="H124" s="9" t="s">
        <v>5441</v>
      </c>
      <c r="I124" s="69"/>
      <c r="J124" s="134" t="s">
        <v>5442</v>
      </c>
      <c r="K124" s="69"/>
      <c r="L124" s="69"/>
      <c r="M124" s="69"/>
      <c r="N124" s="69"/>
      <c r="O124" s="69"/>
      <c r="P124" s="69"/>
      <c r="Q124" s="69"/>
      <c r="R124" s="69"/>
      <c r="S124" s="69"/>
      <c r="T124" s="69"/>
      <c r="U124" s="69"/>
      <c r="V124" s="69"/>
      <c r="W124" s="69"/>
      <c r="X124" s="69"/>
      <c r="Y124" s="69"/>
      <c r="Z124" s="69"/>
    </row>
    <row r="125">
      <c r="A125" s="42" t="s">
        <v>5432</v>
      </c>
      <c r="B125" s="42" t="s">
        <v>5433</v>
      </c>
      <c r="C125" s="69"/>
      <c r="D125" s="69"/>
      <c r="E125" s="42"/>
      <c r="F125" s="78" t="s">
        <v>5440</v>
      </c>
      <c r="G125" s="131" t="s">
        <v>5053</v>
      </c>
      <c r="H125" s="9" t="s">
        <v>5443</v>
      </c>
      <c r="I125" s="69"/>
      <c r="J125" s="134" t="s">
        <v>5444</v>
      </c>
      <c r="K125" s="69"/>
      <c r="L125" s="69"/>
      <c r="M125" s="69"/>
      <c r="N125" s="69"/>
      <c r="O125" s="69"/>
      <c r="P125" s="69"/>
      <c r="Q125" s="69"/>
      <c r="R125" s="69"/>
      <c r="S125" s="69"/>
      <c r="T125" s="69"/>
      <c r="U125" s="69"/>
      <c r="V125" s="69"/>
      <c r="W125" s="69"/>
      <c r="X125" s="69"/>
      <c r="Y125" s="69"/>
      <c r="Z125" s="69"/>
    </row>
    <row r="126">
      <c r="A126" s="42" t="s">
        <v>5432</v>
      </c>
      <c r="B126" s="42" t="s">
        <v>5433</v>
      </c>
      <c r="C126" s="69"/>
      <c r="D126" s="69"/>
      <c r="E126" s="42"/>
      <c r="F126" s="78" t="s">
        <v>5440</v>
      </c>
      <c r="G126" s="131" t="s">
        <v>5053</v>
      </c>
      <c r="H126" s="9" t="s">
        <v>5445</v>
      </c>
      <c r="I126" s="69"/>
      <c r="J126" s="134" t="s">
        <v>5446</v>
      </c>
      <c r="K126" s="69"/>
      <c r="L126" s="69"/>
      <c r="M126" s="69"/>
      <c r="N126" s="69"/>
      <c r="O126" s="69"/>
      <c r="P126" s="69"/>
      <c r="Q126" s="69"/>
      <c r="R126" s="69"/>
      <c r="S126" s="69"/>
      <c r="T126" s="69"/>
      <c r="U126" s="69"/>
      <c r="V126" s="69"/>
      <c r="W126" s="69"/>
      <c r="X126" s="69"/>
      <c r="Y126" s="69"/>
      <c r="Z126" s="69"/>
    </row>
    <row r="127">
      <c r="A127" s="42" t="s">
        <v>5432</v>
      </c>
      <c r="B127" s="42" t="s">
        <v>5433</v>
      </c>
      <c r="C127" s="69"/>
      <c r="D127" s="69"/>
      <c r="E127" s="42"/>
      <c r="F127" s="78" t="s">
        <v>5440</v>
      </c>
      <c r="G127" s="131" t="s">
        <v>5053</v>
      </c>
      <c r="H127" s="9" t="s">
        <v>5447</v>
      </c>
      <c r="I127" s="69"/>
      <c r="J127" s="134" t="s">
        <v>5448</v>
      </c>
      <c r="K127" s="69"/>
      <c r="L127" s="69"/>
      <c r="M127" s="69"/>
      <c r="N127" s="69"/>
      <c r="O127" s="69"/>
      <c r="P127" s="69"/>
      <c r="Q127" s="69"/>
      <c r="R127" s="69"/>
      <c r="S127" s="69"/>
      <c r="T127" s="69"/>
      <c r="U127" s="69"/>
      <c r="V127" s="69"/>
      <c r="W127" s="69"/>
      <c r="X127" s="69"/>
      <c r="Y127" s="69"/>
      <c r="Z127" s="69"/>
    </row>
    <row r="128" ht="114.75" customHeight="1">
      <c r="A128" s="42" t="s">
        <v>5432</v>
      </c>
      <c r="B128" s="42" t="s">
        <v>5433</v>
      </c>
      <c r="C128" s="69"/>
      <c r="D128" s="69"/>
      <c r="E128" s="42"/>
      <c r="F128" s="78" t="s">
        <v>5449</v>
      </c>
      <c r="G128" s="131" t="s">
        <v>5053</v>
      </c>
      <c r="H128" s="9" t="s">
        <v>5450</v>
      </c>
      <c r="I128" s="23" t="s">
        <v>5451</v>
      </c>
      <c r="J128" s="134" t="s">
        <v>5452</v>
      </c>
      <c r="K128" s="69"/>
      <c r="L128" s="69"/>
      <c r="M128" s="69"/>
      <c r="N128" s="69"/>
      <c r="O128" s="69"/>
      <c r="P128" s="69"/>
      <c r="Q128" s="69"/>
      <c r="R128" s="69"/>
      <c r="S128" s="69"/>
      <c r="T128" s="69"/>
      <c r="U128" s="69"/>
      <c r="V128" s="69"/>
      <c r="W128" s="69"/>
      <c r="X128" s="69"/>
      <c r="Y128" s="69"/>
      <c r="Z128" s="69"/>
    </row>
    <row r="129" ht="114.75" customHeight="1">
      <c r="A129" s="42" t="s">
        <v>5432</v>
      </c>
      <c r="B129" s="42" t="s">
        <v>5433</v>
      </c>
      <c r="C129" s="69"/>
      <c r="D129" s="69"/>
      <c r="E129" s="42"/>
      <c r="F129" s="78" t="s">
        <v>5453</v>
      </c>
      <c r="G129" s="131" t="s">
        <v>5053</v>
      </c>
      <c r="H129" s="9" t="s">
        <v>5454</v>
      </c>
      <c r="I129" s="23"/>
      <c r="J129" s="134" t="s">
        <v>5455</v>
      </c>
      <c r="K129" s="69"/>
      <c r="L129" s="69"/>
      <c r="M129" s="69"/>
      <c r="N129" s="69"/>
      <c r="O129" s="69"/>
      <c r="P129" s="69"/>
      <c r="Q129" s="69"/>
      <c r="R129" s="69"/>
      <c r="S129" s="69"/>
      <c r="T129" s="69"/>
      <c r="U129" s="69"/>
      <c r="V129" s="69"/>
      <c r="W129" s="69"/>
      <c r="X129" s="69"/>
      <c r="Y129" s="69"/>
      <c r="Z129" s="69"/>
    </row>
    <row r="130" ht="114.75" customHeight="1">
      <c r="A130" s="42" t="s">
        <v>5432</v>
      </c>
      <c r="B130" s="42" t="s">
        <v>5433</v>
      </c>
      <c r="C130" s="69"/>
      <c r="D130" s="69"/>
      <c r="E130" s="42"/>
      <c r="F130" s="78" t="s">
        <v>5456</v>
      </c>
      <c r="G130" s="131" t="s">
        <v>5053</v>
      </c>
      <c r="H130" s="9" t="s">
        <v>5457</v>
      </c>
      <c r="I130" s="23"/>
      <c r="J130" s="134" t="s">
        <v>5458</v>
      </c>
      <c r="K130" s="69"/>
      <c r="L130" s="69"/>
      <c r="M130" s="69"/>
      <c r="N130" s="69"/>
      <c r="O130" s="69"/>
      <c r="P130" s="69"/>
      <c r="Q130" s="69"/>
      <c r="R130" s="69"/>
      <c r="S130" s="69"/>
      <c r="T130" s="69"/>
      <c r="U130" s="69"/>
      <c r="V130" s="69"/>
      <c r="W130" s="69"/>
      <c r="X130" s="69"/>
      <c r="Y130" s="69"/>
      <c r="Z130" s="69"/>
    </row>
    <row r="131" ht="114.75" customHeight="1">
      <c r="A131" s="42" t="s">
        <v>5432</v>
      </c>
      <c r="B131" s="42" t="s">
        <v>5433</v>
      </c>
      <c r="C131" s="69"/>
      <c r="D131" s="69"/>
      <c r="E131" s="42"/>
      <c r="F131" s="78" t="s">
        <v>5456</v>
      </c>
      <c r="G131" s="131" t="s">
        <v>5053</v>
      </c>
      <c r="H131" s="9" t="s">
        <v>5459</v>
      </c>
      <c r="I131" s="23"/>
      <c r="J131" s="134" t="s">
        <v>5460</v>
      </c>
      <c r="K131" s="69"/>
      <c r="L131" s="69"/>
      <c r="M131" s="69"/>
      <c r="N131" s="69"/>
      <c r="O131" s="69"/>
      <c r="P131" s="69"/>
      <c r="Q131" s="69"/>
      <c r="R131" s="69"/>
      <c r="S131" s="69"/>
      <c r="T131" s="69"/>
      <c r="U131" s="69"/>
      <c r="V131" s="69"/>
      <c r="W131" s="69"/>
      <c r="X131" s="69"/>
      <c r="Y131" s="69"/>
      <c r="Z131" s="69"/>
    </row>
    <row r="132" ht="114.75" customHeight="1">
      <c r="A132" s="42" t="s">
        <v>5432</v>
      </c>
      <c r="B132" s="42" t="s">
        <v>5433</v>
      </c>
      <c r="C132" s="69"/>
      <c r="D132" s="69"/>
      <c r="E132" s="42"/>
      <c r="F132" s="78" t="s">
        <v>5456</v>
      </c>
      <c r="G132" s="131" t="s">
        <v>5053</v>
      </c>
      <c r="H132" s="9" t="s">
        <v>5461</v>
      </c>
      <c r="I132" s="23"/>
      <c r="J132" s="134" t="s">
        <v>5462</v>
      </c>
      <c r="K132" s="69"/>
      <c r="L132" s="69"/>
      <c r="M132" s="69"/>
      <c r="N132" s="69"/>
      <c r="O132" s="69"/>
      <c r="P132" s="69"/>
      <c r="Q132" s="69"/>
      <c r="R132" s="69"/>
      <c r="S132" s="69"/>
      <c r="T132" s="69"/>
      <c r="U132" s="69"/>
      <c r="V132" s="69"/>
      <c r="W132" s="69"/>
      <c r="X132" s="69"/>
      <c r="Y132" s="69"/>
      <c r="Z132" s="69"/>
    </row>
    <row r="133" ht="114.75" customHeight="1">
      <c r="A133" s="42" t="s">
        <v>5432</v>
      </c>
      <c r="B133" s="42" t="s">
        <v>5433</v>
      </c>
      <c r="C133" s="69"/>
      <c r="D133" s="69"/>
      <c r="E133" s="42"/>
      <c r="F133" s="78" t="s">
        <v>5456</v>
      </c>
      <c r="G133" s="131" t="s">
        <v>5053</v>
      </c>
      <c r="H133" s="9" t="s">
        <v>5463</v>
      </c>
      <c r="I133" s="23"/>
      <c r="J133" s="133" t="s">
        <v>5464</v>
      </c>
      <c r="K133" s="69"/>
      <c r="L133" s="69"/>
      <c r="M133" s="69"/>
      <c r="N133" s="69"/>
      <c r="O133" s="69"/>
      <c r="P133" s="69"/>
      <c r="Q133" s="69"/>
      <c r="R133" s="69"/>
      <c r="S133" s="69"/>
      <c r="T133" s="69"/>
      <c r="U133" s="69"/>
      <c r="V133" s="69"/>
      <c r="W133" s="69"/>
      <c r="X133" s="69"/>
      <c r="Y133" s="69"/>
      <c r="Z133" s="69"/>
    </row>
    <row r="134">
      <c r="A134" s="42" t="s">
        <v>5432</v>
      </c>
      <c r="B134" s="42" t="s">
        <v>5433</v>
      </c>
      <c r="C134" s="69"/>
      <c r="D134" s="69"/>
      <c r="E134" s="42"/>
      <c r="F134" s="78" t="s">
        <v>5465</v>
      </c>
      <c r="G134" s="131" t="s">
        <v>5053</v>
      </c>
      <c r="H134" s="9" t="s">
        <v>5466</v>
      </c>
      <c r="I134" s="23" t="s">
        <v>5467</v>
      </c>
      <c r="J134" s="134" t="s">
        <v>5468</v>
      </c>
      <c r="K134" s="69"/>
      <c r="L134" s="69"/>
      <c r="M134" s="69"/>
      <c r="N134" s="69"/>
      <c r="O134" s="69"/>
      <c r="P134" s="69"/>
      <c r="Q134" s="69"/>
      <c r="R134" s="69"/>
      <c r="S134" s="69"/>
      <c r="T134" s="69"/>
      <c r="U134" s="69"/>
      <c r="V134" s="69"/>
      <c r="W134" s="69"/>
      <c r="X134" s="69"/>
      <c r="Y134" s="69"/>
      <c r="Z134" s="69"/>
    </row>
    <row r="135">
      <c r="A135" s="42" t="s">
        <v>5432</v>
      </c>
      <c r="B135" s="42" t="s">
        <v>5433</v>
      </c>
      <c r="C135" s="69"/>
      <c r="D135" s="69"/>
      <c r="E135" s="42"/>
      <c r="F135" s="78" t="s">
        <v>5465</v>
      </c>
      <c r="G135" s="131" t="s">
        <v>5053</v>
      </c>
      <c r="H135" s="9" t="s">
        <v>5469</v>
      </c>
      <c r="I135" s="23"/>
      <c r="J135" s="134" t="s">
        <v>5470</v>
      </c>
      <c r="K135" s="69"/>
      <c r="L135" s="69"/>
      <c r="M135" s="69"/>
      <c r="N135" s="69"/>
      <c r="O135" s="69"/>
      <c r="P135" s="69"/>
      <c r="Q135" s="69"/>
      <c r="R135" s="69"/>
      <c r="S135" s="69"/>
      <c r="T135" s="69"/>
      <c r="U135" s="69"/>
      <c r="V135" s="69"/>
      <c r="W135" s="69"/>
      <c r="X135" s="69"/>
      <c r="Y135" s="69"/>
      <c r="Z135" s="69"/>
    </row>
    <row r="136">
      <c r="A136" s="42" t="s">
        <v>5432</v>
      </c>
      <c r="B136" s="42" t="s">
        <v>5433</v>
      </c>
      <c r="C136" s="69"/>
      <c r="D136" s="69"/>
      <c r="E136" s="42"/>
      <c r="F136" s="78" t="s">
        <v>5471</v>
      </c>
      <c r="G136" s="131" t="s">
        <v>5053</v>
      </c>
      <c r="H136" s="9" t="s">
        <v>5472</v>
      </c>
      <c r="I136" s="23"/>
      <c r="J136" s="133" t="s">
        <v>5473</v>
      </c>
      <c r="K136" s="69"/>
      <c r="L136" s="69"/>
      <c r="M136" s="69"/>
      <c r="N136" s="69"/>
      <c r="O136" s="69"/>
      <c r="P136" s="69"/>
      <c r="Q136" s="69"/>
      <c r="R136" s="69"/>
      <c r="S136" s="69"/>
      <c r="T136" s="69"/>
      <c r="U136" s="69"/>
      <c r="V136" s="69"/>
      <c r="W136" s="69"/>
      <c r="X136" s="69"/>
      <c r="Y136" s="69"/>
      <c r="Z136" s="69"/>
    </row>
    <row r="137">
      <c r="A137" s="42" t="s">
        <v>5432</v>
      </c>
      <c r="B137" s="42" t="s">
        <v>5433</v>
      </c>
      <c r="C137" s="69"/>
      <c r="D137" s="69"/>
      <c r="E137" s="42"/>
      <c r="F137" s="78" t="s">
        <v>5471</v>
      </c>
      <c r="G137" s="131" t="s">
        <v>5053</v>
      </c>
      <c r="H137" s="9" t="s">
        <v>5474</v>
      </c>
      <c r="I137" s="23"/>
      <c r="J137" s="134" t="s">
        <v>5475</v>
      </c>
      <c r="K137" s="69"/>
      <c r="L137" s="69"/>
      <c r="M137" s="69"/>
      <c r="N137" s="69"/>
      <c r="O137" s="69"/>
      <c r="P137" s="69"/>
      <c r="Q137" s="69"/>
      <c r="R137" s="69"/>
      <c r="S137" s="69"/>
      <c r="T137" s="69"/>
      <c r="U137" s="69"/>
      <c r="V137" s="69"/>
      <c r="W137" s="69"/>
      <c r="X137" s="69"/>
      <c r="Y137" s="69"/>
      <c r="Z137" s="69"/>
    </row>
    <row r="138">
      <c r="A138" s="42" t="s">
        <v>5432</v>
      </c>
      <c r="B138" s="42" t="s">
        <v>5433</v>
      </c>
      <c r="C138" s="69"/>
      <c r="D138" s="69"/>
      <c r="E138" s="42"/>
      <c r="F138" s="78" t="s">
        <v>5471</v>
      </c>
      <c r="G138" s="131" t="s">
        <v>5053</v>
      </c>
      <c r="H138" s="9" t="s">
        <v>5476</v>
      </c>
      <c r="I138" s="23"/>
      <c r="J138" s="134" t="s">
        <v>5477</v>
      </c>
      <c r="K138" s="69"/>
      <c r="L138" s="69"/>
      <c r="M138" s="69"/>
      <c r="N138" s="69"/>
      <c r="O138" s="69"/>
      <c r="P138" s="69"/>
      <c r="Q138" s="69"/>
      <c r="R138" s="69"/>
      <c r="S138" s="69"/>
      <c r="T138" s="69"/>
      <c r="U138" s="69"/>
      <c r="V138" s="69"/>
      <c r="W138" s="69"/>
      <c r="X138" s="69"/>
      <c r="Y138" s="69"/>
      <c r="Z138" s="69"/>
    </row>
    <row r="139">
      <c r="A139" s="42" t="s">
        <v>5432</v>
      </c>
      <c r="B139" s="42" t="s">
        <v>5433</v>
      </c>
      <c r="C139" s="69"/>
      <c r="D139" s="69"/>
      <c r="E139" s="42"/>
      <c r="F139" s="78" t="s">
        <v>5471</v>
      </c>
      <c r="G139" s="131" t="s">
        <v>5053</v>
      </c>
      <c r="H139" s="9" t="s">
        <v>5478</v>
      </c>
      <c r="I139" s="23"/>
      <c r="J139" s="133" t="s">
        <v>5479</v>
      </c>
      <c r="K139" s="69"/>
      <c r="L139" s="69"/>
      <c r="M139" s="69"/>
      <c r="N139" s="69"/>
      <c r="O139" s="69"/>
      <c r="P139" s="69"/>
      <c r="Q139" s="69"/>
      <c r="R139" s="69"/>
      <c r="S139" s="69"/>
      <c r="T139" s="69"/>
      <c r="U139" s="69"/>
      <c r="V139" s="69"/>
      <c r="W139" s="69"/>
      <c r="X139" s="69"/>
      <c r="Y139" s="69"/>
      <c r="Z139" s="69"/>
    </row>
    <row r="140" ht="82.5" customHeight="1">
      <c r="A140" s="9" t="s">
        <v>5480</v>
      </c>
      <c r="B140" s="9" t="s">
        <v>5481</v>
      </c>
      <c r="C140" s="9"/>
      <c r="D140" s="9"/>
      <c r="E140" s="9"/>
      <c r="F140" s="78" t="s">
        <v>5482</v>
      </c>
      <c r="G140" s="131" t="s">
        <v>5053</v>
      </c>
      <c r="H140" s="9" t="s">
        <v>5483</v>
      </c>
      <c r="I140" s="69"/>
      <c r="J140" s="134" t="s">
        <v>5484</v>
      </c>
      <c r="K140" s="69"/>
      <c r="L140" s="69"/>
      <c r="M140" s="69"/>
      <c r="N140" s="69"/>
      <c r="O140" s="69"/>
      <c r="P140" s="69"/>
      <c r="Q140" s="69"/>
      <c r="R140" s="69"/>
      <c r="S140" s="69"/>
      <c r="T140" s="69"/>
      <c r="U140" s="69"/>
      <c r="V140" s="69"/>
      <c r="W140" s="69"/>
      <c r="X140" s="69"/>
      <c r="Y140" s="69"/>
      <c r="Z140" s="69"/>
    </row>
    <row r="141" ht="82.5" customHeight="1">
      <c r="A141" s="9" t="s">
        <v>5480</v>
      </c>
      <c r="B141" s="9" t="s">
        <v>5481</v>
      </c>
      <c r="C141" s="9"/>
      <c r="D141" s="9"/>
      <c r="E141" s="9"/>
      <c r="F141" s="78" t="s">
        <v>5485</v>
      </c>
      <c r="G141" s="131" t="s">
        <v>5053</v>
      </c>
      <c r="H141" s="9" t="s">
        <v>5486</v>
      </c>
      <c r="I141" s="69"/>
      <c r="J141" s="134" t="s">
        <v>5487</v>
      </c>
      <c r="K141" s="69"/>
      <c r="L141" s="69"/>
      <c r="M141" s="69"/>
      <c r="N141" s="69"/>
      <c r="O141" s="69"/>
      <c r="P141" s="69"/>
      <c r="Q141" s="69"/>
      <c r="R141" s="69"/>
      <c r="S141" s="69"/>
      <c r="T141" s="69"/>
      <c r="U141" s="69"/>
      <c r="V141" s="69"/>
      <c r="W141" s="69"/>
      <c r="X141" s="69"/>
      <c r="Y141" s="69"/>
      <c r="Z141" s="69"/>
    </row>
    <row r="142" ht="82.5" customHeight="1">
      <c r="A142" s="9" t="s">
        <v>5480</v>
      </c>
      <c r="B142" s="9" t="s">
        <v>5481</v>
      </c>
      <c r="C142" s="9"/>
      <c r="D142" s="9"/>
      <c r="E142" s="9"/>
      <c r="F142" s="78" t="s">
        <v>5485</v>
      </c>
      <c r="G142" s="131" t="s">
        <v>5053</v>
      </c>
      <c r="H142" s="9" t="s">
        <v>5488</v>
      </c>
      <c r="I142" s="69"/>
      <c r="J142" s="134" t="s">
        <v>5489</v>
      </c>
      <c r="K142" s="69"/>
      <c r="L142" s="69"/>
      <c r="M142" s="69"/>
      <c r="N142" s="69"/>
      <c r="O142" s="69"/>
      <c r="P142" s="69"/>
      <c r="Q142" s="69"/>
      <c r="R142" s="69"/>
      <c r="S142" s="69"/>
      <c r="T142" s="69"/>
      <c r="U142" s="69"/>
      <c r="V142" s="69"/>
      <c r="W142" s="69"/>
      <c r="X142" s="69"/>
      <c r="Y142" s="69"/>
      <c r="Z142" s="69"/>
    </row>
    <row r="143" ht="82.5" customHeight="1">
      <c r="A143" s="9" t="s">
        <v>5480</v>
      </c>
      <c r="B143" s="9" t="s">
        <v>5481</v>
      </c>
      <c r="C143" s="9"/>
      <c r="D143" s="9"/>
      <c r="E143" s="9"/>
      <c r="F143" s="78" t="s">
        <v>5485</v>
      </c>
      <c r="G143" s="131" t="s">
        <v>5053</v>
      </c>
      <c r="H143" s="9" t="s">
        <v>5490</v>
      </c>
      <c r="I143" s="69"/>
      <c r="J143" s="134" t="s">
        <v>5491</v>
      </c>
      <c r="K143" s="69"/>
      <c r="L143" s="69"/>
      <c r="M143" s="69"/>
      <c r="N143" s="69"/>
      <c r="O143" s="69"/>
      <c r="P143" s="69"/>
      <c r="Q143" s="69"/>
      <c r="R143" s="69"/>
      <c r="S143" s="69"/>
      <c r="T143" s="69"/>
      <c r="U143" s="69"/>
      <c r="V143" s="69"/>
      <c r="W143" s="69"/>
      <c r="X143" s="69"/>
      <c r="Y143" s="69"/>
      <c r="Z143" s="69"/>
    </row>
    <row r="144" ht="82.5" customHeight="1">
      <c r="A144" s="42" t="s">
        <v>4397</v>
      </c>
      <c r="B144" s="9" t="s">
        <v>5492</v>
      </c>
      <c r="C144" s="69"/>
      <c r="D144" s="69"/>
      <c r="E144" s="42"/>
      <c r="F144" s="78" t="s">
        <v>5493</v>
      </c>
      <c r="G144" s="131" t="s">
        <v>5053</v>
      </c>
      <c r="H144" s="9" t="s">
        <v>5494</v>
      </c>
      <c r="I144" s="69"/>
      <c r="J144" s="134" t="s">
        <v>5495</v>
      </c>
      <c r="K144" s="69"/>
      <c r="L144" s="69"/>
      <c r="M144" s="69"/>
      <c r="N144" s="69"/>
      <c r="O144" s="69"/>
      <c r="P144" s="69"/>
      <c r="Q144" s="69"/>
      <c r="R144" s="69"/>
      <c r="S144" s="69"/>
      <c r="T144" s="69"/>
      <c r="U144" s="69"/>
      <c r="V144" s="69"/>
      <c r="W144" s="69"/>
      <c r="X144" s="69"/>
      <c r="Y144" s="69"/>
      <c r="Z144" s="69"/>
    </row>
    <row r="145" ht="82.5" customHeight="1">
      <c r="A145" s="42" t="s">
        <v>4397</v>
      </c>
      <c r="B145" s="9" t="s">
        <v>5492</v>
      </c>
      <c r="C145" s="69"/>
      <c r="D145" s="69"/>
      <c r="E145" s="42"/>
      <c r="F145" s="78" t="s">
        <v>5496</v>
      </c>
      <c r="G145" s="131" t="s">
        <v>5053</v>
      </c>
      <c r="H145" s="9" t="s">
        <v>5497</v>
      </c>
      <c r="I145" s="69"/>
      <c r="J145" s="134" t="s">
        <v>5498</v>
      </c>
      <c r="K145" s="69"/>
      <c r="L145" s="69"/>
      <c r="M145" s="69"/>
      <c r="N145" s="69"/>
      <c r="O145" s="69"/>
      <c r="P145" s="69"/>
      <c r="Q145" s="69"/>
      <c r="R145" s="69"/>
      <c r="S145" s="69"/>
      <c r="T145" s="69"/>
      <c r="U145" s="69"/>
      <c r="V145" s="69"/>
      <c r="W145" s="69"/>
      <c r="X145" s="69"/>
      <c r="Y145" s="69"/>
      <c r="Z145" s="69"/>
    </row>
    <row r="146" ht="82.5" customHeight="1">
      <c r="A146" s="42" t="s">
        <v>4397</v>
      </c>
      <c r="B146" s="9" t="s">
        <v>5492</v>
      </c>
      <c r="C146" s="69"/>
      <c r="D146" s="69"/>
      <c r="E146" s="42"/>
      <c r="F146" s="78" t="s">
        <v>5496</v>
      </c>
      <c r="G146" s="131" t="s">
        <v>5053</v>
      </c>
      <c r="H146" s="9" t="s">
        <v>5499</v>
      </c>
      <c r="I146" s="69"/>
      <c r="J146" s="134" t="s">
        <v>5500</v>
      </c>
      <c r="K146" s="69"/>
      <c r="L146" s="69"/>
      <c r="M146" s="69"/>
      <c r="N146" s="69"/>
      <c r="O146" s="69"/>
      <c r="P146" s="69"/>
      <c r="Q146" s="69"/>
      <c r="R146" s="69"/>
      <c r="S146" s="69"/>
      <c r="T146" s="69"/>
      <c r="U146" s="69"/>
      <c r="V146" s="69"/>
      <c r="W146" s="69"/>
      <c r="X146" s="69"/>
      <c r="Y146" s="69"/>
      <c r="Z146" s="69"/>
    </row>
    <row r="147" ht="82.5" customHeight="1">
      <c r="A147" s="42" t="s">
        <v>4397</v>
      </c>
      <c r="B147" s="9" t="s">
        <v>5492</v>
      </c>
      <c r="C147" s="69"/>
      <c r="D147" s="69"/>
      <c r="E147" s="42"/>
      <c r="F147" s="78" t="s">
        <v>5496</v>
      </c>
      <c r="G147" s="131" t="s">
        <v>5053</v>
      </c>
      <c r="H147" s="9" t="s">
        <v>5501</v>
      </c>
      <c r="I147" s="69"/>
      <c r="J147" s="134" t="s">
        <v>5502</v>
      </c>
      <c r="K147" s="69"/>
      <c r="L147" s="69"/>
      <c r="M147" s="69"/>
      <c r="N147" s="69"/>
      <c r="O147" s="69"/>
      <c r="P147" s="69"/>
      <c r="Q147" s="69"/>
      <c r="R147" s="69"/>
      <c r="S147" s="69"/>
      <c r="T147" s="69"/>
      <c r="U147" s="69"/>
      <c r="V147" s="69"/>
      <c r="W147" s="69"/>
      <c r="X147" s="69"/>
      <c r="Y147" s="69"/>
      <c r="Z147" s="69"/>
    </row>
    <row r="148">
      <c r="A148" s="42" t="s">
        <v>4399</v>
      </c>
      <c r="B148" s="9" t="s">
        <v>5503</v>
      </c>
      <c r="C148" s="69"/>
      <c r="D148" s="69"/>
      <c r="E148" s="42"/>
      <c r="F148" s="78" t="s">
        <v>5504</v>
      </c>
      <c r="G148" s="131" t="s">
        <v>5053</v>
      </c>
      <c r="H148" s="9" t="s">
        <v>5505</v>
      </c>
      <c r="I148" s="69"/>
      <c r="J148" s="134" t="s">
        <v>5506</v>
      </c>
      <c r="K148" s="69"/>
      <c r="L148" s="69"/>
      <c r="M148" s="69"/>
      <c r="N148" s="69"/>
      <c r="O148" s="69"/>
      <c r="P148" s="69"/>
      <c r="Q148" s="69"/>
      <c r="R148" s="69"/>
      <c r="S148" s="69"/>
      <c r="T148" s="69"/>
      <c r="U148" s="69"/>
      <c r="V148" s="69"/>
      <c r="W148" s="69"/>
      <c r="X148" s="69"/>
      <c r="Y148" s="69"/>
      <c r="Z148" s="69"/>
    </row>
    <row r="149">
      <c r="A149" s="42" t="s">
        <v>4399</v>
      </c>
      <c r="B149" s="9" t="s">
        <v>5503</v>
      </c>
      <c r="C149" s="69"/>
      <c r="D149" s="69"/>
      <c r="E149" s="42"/>
      <c r="F149" s="78" t="s">
        <v>5507</v>
      </c>
      <c r="G149" s="131" t="s">
        <v>5053</v>
      </c>
      <c r="H149" s="9" t="s">
        <v>5508</v>
      </c>
      <c r="I149" s="69"/>
      <c r="J149" s="134" t="s">
        <v>5509</v>
      </c>
      <c r="K149" s="69"/>
      <c r="L149" s="69"/>
      <c r="M149" s="69"/>
      <c r="N149" s="69"/>
      <c r="O149" s="69"/>
      <c r="P149" s="69"/>
      <c r="Q149" s="69"/>
      <c r="R149" s="69"/>
      <c r="S149" s="69"/>
      <c r="T149" s="69"/>
      <c r="U149" s="69"/>
      <c r="V149" s="69"/>
      <c r="W149" s="69"/>
      <c r="X149" s="69"/>
      <c r="Y149" s="69"/>
      <c r="Z149" s="69"/>
    </row>
    <row r="150">
      <c r="A150" s="42" t="s">
        <v>4399</v>
      </c>
      <c r="B150" s="9" t="s">
        <v>5503</v>
      </c>
      <c r="C150" s="69"/>
      <c r="D150" s="69"/>
      <c r="E150" s="42"/>
      <c r="F150" s="78" t="s">
        <v>5507</v>
      </c>
      <c r="G150" s="131" t="s">
        <v>5053</v>
      </c>
      <c r="H150" s="9" t="s">
        <v>5510</v>
      </c>
      <c r="I150" s="69"/>
      <c r="J150" s="134" t="s">
        <v>5511</v>
      </c>
      <c r="K150" s="69"/>
      <c r="L150" s="69"/>
      <c r="M150" s="69"/>
      <c r="N150" s="69"/>
      <c r="O150" s="69"/>
      <c r="P150" s="69"/>
      <c r="Q150" s="69"/>
      <c r="R150" s="69"/>
      <c r="S150" s="69"/>
      <c r="T150" s="69"/>
      <c r="U150" s="69"/>
      <c r="V150" s="69"/>
      <c r="W150" s="69"/>
      <c r="X150" s="69"/>
      <c r="Y150" s="69"/>
      <c r="Z150" s="69"/>
    </row>
    <row r="151">
      <c r="A151" s="42" t="s">
        <v>4399</v>
      </c>
      <c r="B151" s="9" t="s">
        <v>5503</v>
      </c>
      <c r="C151" s="69"/>
      <c r="D151" s="69"/>
      <c r="E151" s="42"/>
      <c r="F151" s="78" t="s">
        <v>5507</v>
      </c>
      <c r="G151" s="131" t="s">
        <v>5053</v>
      </c>
      <c r="H151" s="9" t="s">
        <v>5512</v>
      </c>
      <c r="I151" s="69"/>
      <c r="J151" s="136" t="s">
        <v>5513</v>
      </c>
      <c r="K151" s="69"/>
      <c r="L151" s="69"/>
      <c r="M151" s="69"/>
      <c r="N151" s="69"/>
      <c r="O151" s="69"/>
      <c r="P151" s="69"/>
      <c r="Q151" s="69"/>
      <c r="R151" s="69"/>
      <c r="S151" s="69"/>
      <c r="T151" s="69"/>
      <c r="U151" s="69"/>
      <c r="V151" s="69"/>
      <c r="W151" s="69"/>
      <c r="X151" s="69"/>
      <c r="Y151" s="69"/>
      <c r="Z151" s="69"/>
    </row>
    <row r="152">
      <c r="A152" s="42" t="s">
        <v>4401</v>
      </c>
      <c r="B152" s="9" t="s">
        <v>5514</v>
      </c>
      <c r="C152" s="69"/>
      <c r="D152" s="69"/>
      <c r="E152" s="42"/>
      <c r="F152" s="78" t="s">
        <v>5515</v>
      </c>
      <c r="G152" s="131" t="s">
        <v>5053</v>
      </c>
      <c r="H152" s="9" t="s">
        <v>5516</v>
      </c>
      <c r="I152" s="69"/>
      <c r="J152" s="134" t="s">
        <v>5517</v>
      </c>
      <c r="K152" s="69"/>
      <c r="L152" s="69"/>
      <c r="M152" s="69"/>
      <c r="N152" s="69"/>
      <c r="O152" s="69"/>
      <c r="P152" s="69"/>
      <c r="Q152" s="69"/>
      <c r="R152" s="69"/>
      <c r="S152" s="69"/>
      <c r="T152" s="69"/>
      <c r="U152" s="69"/>
      <c r="V152" s="69"/>
      <c r="W152" s="69"/>
      <c r="X152" s="69"/>
      <c r="Y152" s="69"/>
      <c r="Z152" s="69"/>
    </row>
    <row r="153">
      <c r="A153" s="42" t="s">
        <v>4401</v>
      </c>
      <c r="B153" s="9" t="s">
        <v>5514</v>
      </c>
      <c r="C153" s="69"/>
      <c r="D153" s="69"/>
      <c r="E153" s="42"/>
      <c r="F153" s="78" t="s">
        <v>5518</v>
      </c>
      <c r="G153" s="131" t="s">
        <v>5053</v>
      </c>
      <c r="H153" s="9" t="s">
        <v>5519</v>
      </c>
      <c r="I153" s="69"/>
      <c r="J153" s="134" t="s">
        <v>5520</v>
      </c>
      <c r="K153" s="69"/>
      <c r="L153" s="69"/>
      <c r="M153" s="69"/>
      <c r="N153" s="69"/>
      <c r="O153" s="69"/>
      <c r="P153" s="69"/>
      <c r="Q153" s="69"/>
      <c r="R153" s="69"/>
      <c r="S153" s="69"/>
      <c r="T153" s="69"/>
      <c r="U153" s="69"/>
      <c r="V153" s="69"/>
      <c r="W153" s="69"/>
      <c r="X153" s="69"/>
      <c r="Y153" s="69"/>
      <c r="Z153" s="69"/>
    </row>
    <row r="154">
      <c r="A154" s="42" t="s">
        <v>4401</v>
      </c>
      <c r="B154" s="9" t="s">
        <v>5514</v>
      </c>
      <c r="C154" s="69"/>
      <c r="D154" s="69"/>
      <c r="E154" s="42"/>
      <c r="F154" s="78" t="s">
        <v>5518</v>
      </c>
      <c r="G154" s="131" t="s">
        <v>5053</v>
      </c>
      <c r="H154" s="9" t="s">
        <v>5521</v>
      </c>
      <c r="I154" s="69"/>
      <c r="J154" s="134" t="s">
        <v>5522</v>
      </c>
      <c r="K154" s="69"/>
      <c r="L154" s="69"/>
      <c r="M154" s="69"/>
      <c r="N154" s="69"/>
      <c r="O154" s="69"/>
      <c r="P154" s="69"/>
      <c r="Q154" s="69"/>
      <c r="R154" s="69"/>
      <c r="S154" s="69"/>
      <c r="T154" s="69"/>
      <c r="U154" s="69"/>
      <c r="V154" s="69"/>
      <c r="W154" s="69"/>
      <c r="X154" s="69"/>
      <c r="Y154" s="69"/>
      <c r="Z154" s="69"/>
    </row>
    <row r="155">
      <c r="A155" s="42" t="s">
        <v>4401</v>
      </c>
      <c r="B155" s="9" t="s">
        <v>5514</v>
      </c>
      <c r="C155" s="69"/>
      <c r="D155" s="69"/>
      <c r="E155" s="42"/>
      <c r="F155" s="78" t="s">
        <v>5518</v>
      </c>
      <c r="G155" s="131" t="s">
        <v>5053</v>
      </c>
      <c r="H155" s="9" t="s">
        <v>5523</v>
      </c>
      <c r="I155" s="69"/>
      <c r="J155" s="134" t="s">
        <v>5524</v>
      </c>
      <c r="K155" s="69"/>
      <c r="L155" s="69"/>
      <c r="M155" s="69"/>
      <c r="N155" s="69"/>
      <c r="O155" s="69"/>
      <c r="P155" s="69"/>
      <c r="Q155" s="69"/>
      <c r="R155" s="69"/>
      <c r="S155" s="69"/>
      <c r="T155" s="69"/>
      <c r="U155" s="69"/>
      <c r="V155" s="69"/>
      <c r="W155" s="69"/>
      <c r="X155" s="69"/>
      <c r="Y155" s="69"/>
      <c r="Z155" s="69"/>
    </row>
    <row r="156">
      <c r="A156" s="9" t="s">
        <v>5525</v>
      </c>
      <c r="B156" s="9" t="s">
        <v>5526</v>
      </c>
      <c r="C156" s="69"/>
      <c r="D156" s="69"/>
      <c r="E156" s="42"/>
      <c r="F156" s="78" t="s">
        <v>5527</v>
      </c>
      <c r="G156" s="131" t="s">
        <v>5053</v>
      </c>
      <c r="H156" s="9" t="s">
        <v>5528</v>
      </c>
      <c r="I156" s="23" t="s">
        <v>5529</v>
      </c>
      <c r="J156" s="134" t="s">
        <v>5530</v>
      </c>
      <c r="K156" s="69"/>
      <c r="L156" s="69"/>
      <c r="M156" s="69"/>
      <c r="N156" s="69"/>
      <c r="O156" s="69"/>
      <c r="P156" s="69"/>
      <c r="Q156" s="69"/>
      <c r="R156" s="69"/>
      <c r="S156" s="69"/>
      <c r="T156" s="69"/>
      <c r="U156" s="69"/>
      <c r="V156" s="69"/>
      <c r="W156" s="69"/>
      <c r="X156" s="69"/>
      <c r="Y156" s="69"/>
      <c r="Z156" s="69"/>
    </row>
    <row r="157">
      <c r="A157" s="9" t="s">
        <v>5525</v>
      </c>
      <c r="B157" s="9" t="s">
        <v>5526</v>
      </c>
      <c r="C157" s="69"/>
      <c r="D157" s="69"/>
      <c r="E157" s="42"/>
      <c r="F157" s="78" t="s">
        <v>5531</v>
      </c>
      <c r="G157" s="131" t="s">
        <v>5053</v>
      </c>
      <c r="H157" s="9" t="s">
        <v>5532</v>
      </c>
      <c r="I157" s="23"/>
      <c r="J157" s="134" t="s">
        <v>5533</v>
      </c>
      <c r="K157" s="69"/>
      <c r="L157" s="69"/>
      <c r="M157" s="69"/>
      <c r="N157" s="69"/>
      <c r="O157" s="69"/>
      <c r="P157" s="69"/>
      <c r="Q157" s="69"/>
      <c r="R157" s="69"/>
      <c r="S157" s="69"/>
      <c r="T157" s="69"/>
      <c r="U157" s="69"/>
      <c r="V157" s="69"/>
      <c r="W157" s="69"/>
      <c r="X157" s="69"/>
      <c r="Y157" s="69"/>
      <c r="Z157" s="69"/>
    </row>
    <row r="158">
      <c r="A158" s="9" t="s">
        <v>5525</v>
      </c>
      <c r="B158" s="9" t="s">
        <v>5526</v>
      </c>
      <c r="C158" s="69"/>
      <c r="D158" s="69"/>
      <c r="E158" s="42"/>
      <c r="F158" s="78" t="s">
        <v>5531</v>
      </c>
      <c r="G158" s="131" t="s">
        <v>5053</v>
      </c>
      <c r="H158" s="9" t="s">
        <v>5534</v>
      </c>
      <c r="I158" s="23"/>
      <c r="J158" s="133" t="s">
        <v>5535</v>
      </c>
      <c r="K158" s="69"/>
      <c r="L158" s="69"/>
      <c r="M158" s="69"/>
      <c r="N158" s="69"/>
      <c r="O158" s="69"/>
      <c r="P158" s="69"/>
      <c r="Q158" s="69"/>
      <c r="R158" s="69"/>
      <c r="S158" s="69"/>
      <c r="T158" s="69"/>
      <c r="U158" s="69"/>
      <c r="V158" s="69"/>
      <c r="W158" s="69"/>
      <c r="X158" s="69"/>
      <c r="Y158" s="69"/>
      <c r="Z158" s="69"/>
    </row>
    <row r="159">
      <c r="A159" s="9" t="s">
        <v>5525</v>
      </c>
      <c r="B159" s="9" t="s">
        <v>5526</v>
      </c>
      <c r="C159" s="69"/>
      <c r="D159" s="69"/>
      <c r="E159" s="42"/>
      <c r="F159" s="78" t="s">
        <v>5531</v>
      </c>
      <c r="G159" s="131" t="s">
        <v>5053</v>
      </c>
      <c r="H159" s="9" t="s">
        <v>5536</v>
      </c>
      <c r="I159" s="23"/>
      <c r="J159" s="133" t="s">
        <v>5537</v>
      </c>
      <c r="K159" s="69"/>
      <c r="L159" s="69"/>
      <c r="M159" s="69"/>
      <c r="N159" s="69"/>
      <c r="O159" s="69"/>
      <c r="P159" s="69"/>
      <c r="Q159" s="69"/>
      <c r="R159" s="69"/>
      <c r="S159" s="69"/>
      <c r="T159" s="69"/>
      <c r="U159" s="69"/>
      <c r="V159" s="69"/>
      <c r="W159" s="69"/>
      <c r="X159" s="69"/>
      <c r="Y159" s="69"/>
      <c r="Z159" s="69"/>
    </row>
    <row r="160" ht="46.5" customHeight="1">
      <c r="A160" s="9" t="s">
        <v>5538</v>
      </c>
      <c r="B160" s="141" t="s">
        <v>5539</v>
      </c>
      <c r="C160" s="69"/>
      <c r="D160" s="69"/>
      <c r="E160" s="141" t="s">
        <v>5540</v>
      </c>
      <c r="F160" s="9" t="s">
        <v>5538</v>
      </c>
      <c r="G160" s="131" t="s">
        <v>5053</v>
      </c>
      <c r="H160" s="9" t="s">
        <v>5541</v>
      </c>
      <c r="I160" s="69"/>
      <c r="J160" s="133" t="s">
        <v>5542</v>
      </c>
      <c r="K160" s="69"/>
      <c r="L160" s="69"/>
      <c r="M160" s="69"/>
      <c r="N160" s="69"/>
      <c r="O160" s="69"/>
      <c r="P160" s="69"/>
      <c r="Q160" s="69"/>
      <c r="R160" s="69"/>
      <c r="S160" s="69"/>
      <c r="T160" s="69"/>
      <c r="U160" s="69"/>
      <c r="V160" s="69"/>
      <c r="W160" s="69"/>
      <c r="X160" s="69"/>
      <c r="Y160" s="69"/>
      <c r="Z160" s="69"/>
    </row>
    <row r="161" ht="39.0" customHeight="1">
      <c r="A161" s="9" t="s">
        <v>5543</v>
      </c>
      <c r="B161" s="41" t="s">
        <v>5539</v>
      </c>
      <c r="C161" s="69"/>
      <c r="D161" s="23"/>
      <c r="E161" s="143" t="s">
        <v>5540</v>
      </c>
      <c r="F161" s="9" t="s">
        <v>5543</v>
      </c>
      <c r="G161" s="131" t="s">
        <v>5053</v>
      </c>
      <c r="H161" s="9" t="s">
        <v>5544</v>
      </c>
      <c r="I161" s="69"/>
      <c r="J161" s="133" t="s">
        <v>5545</v>
      </c>
      <c r="K161" s="69"/>
      <c r="L161" s="69"/>
      <c r="M161" s="69"/>
      <c r="N161" s="69"/>
      <c r="O161" s="69"/>
      <c r="P161" s="69"/>
      <c r="Q161" s="69"/>
      <c r="R161" s="69"/>
      <c r="S161" s="69"/>
      <c r="T161" s="69"/>
      <c r="U161" s="69"/>
      <c r="V161" s="69"/>
      <c r="W161" s="69"/>
      <c r="X161" s="69"/>
      <c r="Y161" s="69"/>
      <c r="Z161" s="69"/>
    </row>
    <row r="162">
      <c r="A162" s="9" t="s">
        <v>5546</v>
      </c>
      <c r="B162" s="41" t="s">
        <v>5539</v>
      </c>
      <c r="C162" s="69"/>
      <c r="D162" s="69"/>
      <c r="E162" s="42"/>
      <c r="F162" s="9" t="s">
        <v>5546</v>
      </c>
      <c r="G162" s="131" t="s">
        <v>5053</v>
      </c>
      <c r="H162" s="9" t="s">
        <v>5547</v>
      </c>
      <c r="I162" s="69"/>
      <c r="J162" s="133" t="s">
        <v>5548</v>
      </c>
      <c r="K162" s="69"/>
      <c r="L162" s="69"/>
      <c r="M162" s="69"/>
      <c r="N162" s="69"/>
      <c r="O162" s="69"/>
      <c r="P162" s="69"/>
      <c r="Q162" s="69"/>
      <c r="R162" s="69"/>
      <c r="S162" s="69"/>
      <c r="T162" s="69"/>
      <c r="U162" s="69"/>
      <c r="V162" s="69"/>
      <c r="W162" s="69"/>
      <c r="X162" s="69"/>
      <c r="Y162" s="69"/>
      <c r="Z162" s="69"/>
    </row>
    <row r="163">
      <c r="A163" s="9" t="s">
        <v>5549</v>
      </c>
      <c r="B163" s="141" t="s">
        <v>5539</v>
      </c>
      <c r="C163" s="69"/>
      <c r="D163" s="69"/>
      <c r="E163" s="42"/>
      <c r="F163" s="9" t="s">
        <v>5549</v>
      </c>
      <c r="G163" s="131" t="s">
        <v>5053</v>
      </c>
      <c r="H163" s="9" t="s">
        <v>5550</v>
      </c>
      <c r="I163" s="144" t="s">
        <v>5551</v>
      </c>
      <c r="J163" s="134" t="s">
        <v>5552</v>
      </c>
      <c r="K163" s="69"/>
      <c r="L163" s="69"/>
      <c r="M163" s="69"/>
      <c r="N163" s="69"/>
      <c r="O163" s="69"/>
      <c r="P163" s="69"/>
      <c r="Q163" s="69"/>
      <c r="R163" s="69"/>
      <c r="S163" s="69"/>
      <c r="T163" s="69"/>
      <c r="U163" s="69"/>
      <c r="V163" s="69"/>
      <c r="W163" s="69"/>
      <c r="X163" s="69"/>
      <c r="Y163" s="69"/>
      <c r="Z163" s="69"/>
    </row>
    <row r="164">
      <c r="A164" s="9" t="s">
        <v>5553</v>
      </c>
      <c r="B164" s="41" t="s">
        <v>5539</v>
      </c>
      <c r="C164" s="69"/>
      <c r="D164" s="23"/>
      <c r="E164" s="42"/>
      <c r="F164" s="9" t="s">
        <v>5553</v>
      </c>
      <c r="G164" s="131" t="s">
        <v>5053</v>
      </c>
      <c r="H164" s="9" t="s">
        <v>5554</v>
      </c>
      <c r="I164" s="69"/>
      <c r="J164" s="133" t="s">
        <v>5555</v>
      </c>
      <c r="K164" s="69"/>
      <c r="L164" s="69"/>
      <c r="M164" s="69"/>
      <c r="N164" s="69"/>
      <c r="O164" s="69"/>
      <c r="P164" s="69"/>
      <c r="Q164" s="69"/>
      <c r="R164" s="69"/>
      <c r="S164" s="69"/>
      <c r="T164" s="69"/>
      <c r="U164" s="69"/>
      <c r="V164" s="69"/>
      <c r="W164" s="69"/>
      <c r="X164" s="69"/>
      <c r="Y164" s="69"/>
      <c r="Z164" s="69"/>
    </row>
    <row r="165">
      <c r="A165" s="9" t="s">
        <v>5556</v>
      </c>
      <c r="B165" s="41" t="s">
        <v>5539</v>
      </c>
      <c r="C165" s="69"/>
      <c r="D165" s="69"/>
      <c r="E165" s="42"/>
      <c r="F165" s="9" t="s">
        <v>5556</v>
      </c>
      <c r="G165" s="131" t="s">
        <v>5053</v>
      </c>
      <c r="H165" s="9" t="s">
        <v>5557</v>
      </c>
      <c r="I165" s="69"/>
      <c r="J165" s="134" t="s">
        <v>5558</v>
      </c>
      <c r="K165" s="69"/>
      <c r="L165" s="69"/>
      <c r="M165" s="69"/>
      <c r="N165" s="69"/>
      <c r="O165" s="69"/>
      <c r="P165" s="69"/>
      <c r="Q165" s="69"/>
      <c r="R165" s="69"/>
      <c r="S165" s="69"/>
      <c r="T165" s="69"/>
      <c r="U165" s="69"/>
      <c r="V165" s="69"/>
      <c r="W165" s="69"/>
      <c r="X165" s="69"/>
      <c r="Y165" s="69"/>
      <c r="Z165" s="69"/>
    </row>
    <row r="166" ht="144.75" customHeight="1">
      <c r="A166" s="9" t="s">
        <v>5559</v>
      </c>
      <c r="B166" s="9" t="s">
        <v>4560</v>
      </c>
      <c r="C166" s="69"/>
      <c r="D166" s="78"/>
      <c r="E166" s="42"/>
      <c r="F166" s="130" t="s">
        <v>5560</v>
      </c>
      <c r="G166" s="131" t="s">
        <v>5053</v>
      </c>
      <c r="H166" s="9" t="s">
        <v>5561</v>
      </c>
      <c r="I166" s="67" t="s">
        <v>5562</v>
      </c>
      <c r="J166" s="134" t="s">
        <v>5563</v>
      </c>
      <c r="K166" s="69"/>
      <c r="L166" s="69"/>
      <c r="M166" s="69"/>
      <c r="N166" s="69"/>
      <c r="O166" s="69"/>
      <c r="P166" s="69"/>
      <c r="Q166" s="69"/>
      <c r="R166" s="69"/>
      <c r="S166" s="69"/>
      <c r="T166" s="69"/>
      <c r="U166" s="69"/>
      <c r="V166" s="69"/>
      <c r="W166" s="69"/>
      <c r="X166" s="69"/>
      <c r="Y166" s="69"/>
      <c r="Z166" s="69"/>
    </row>
    <row r="167" ht="144.75" customHeight="1">
      <c r="A167" s="9" t="s">
        <v>5559</v>
      </c>
      <c r="B167" s="9" t="s">
        <v>4560</v>
      </c>
      <c r="C167" s="69"/>
      <c r="D167" s="78"/>
      <c r="E167" s="42"/>
      <c r="F167" s="130" t="s">
        <v>5564</v>
      </c>
      <c r="G167" s="131" t="s">
        <v>5053</v>
      </c>
      <c r="H167" s="9" t="s">
        <v>5565</v>
      </c>
      <c r="I167" s="132"/>
      <c r="J167" s="134" t="s">
        <v>5566</v>
      </c>
      <c r="K167" s="69"/>
      <c r="L167" s="69"/>
      <c r="M167" s="69"/>
      <c r="N167" s="69"/>
      <c r="O167" s="69"/>
      <c r="P167" s="69"/>
      <c r="Q167" s="69"/>
      <c r="R167" s="69"/>
      <c r="S167" s="69"/>
      <c r="T167" s="69"/>
      <c r="U167" s="69"/>
      <c r="V167" s="69"/>
      <c r="W167" s="69"/>
      <c r="X167" s="69"/>
      <c r="Y167" s="69"/>
      <c r="Z167" s="69"/>
    </row>
    <row r="168" ht="144.75" customHeight="1">
      <c r="A168" s="9" t="s">
        <v>5559</v>
      </c>
      <c r="B168" s="9" t="s">
        <v>4560</v>
      </c>
      <c r="C168" s="69"/>
      <c r="D168" s="78"/>
      <c r="E168" s="42"/>
      <c r="F168" s="130" t="s">
        <v>5567</v>
      </c>
      <c r="G168" s="131" t="s">
        <v>5053</v>
      </c>
      <c r="H168" s="9" t="s">
        <v>5568</v>
      </c>
      <c r="I168" s="132"/>
      <c r="J168" s="134" t="s">
        <v>5569</v>
      </c>
      <c r="K168" s="69"/>
      <c r="L168" s="69"/>
      <c r="M168" s="69"/>
      <c r="N168" s="69"/>
      <c r="O168" s="69"/>
      <c r="P168" s="69"/>
      <c r="Q168" s="69"/>
      <c r="R168" s="69"/>
      <c r="S168" s="69"/>
      <c r="T168" s="69"/>
      <c r="U168" s="69"/>
      <c r="V168" s="69"/>
      <c r="W168" s="69"/>
      <c r="X168" s="69"/>
      <c r="Y168" s="69"/>
      <c r="Z168" s="69"/>
    </row>
    <row r="169" ht="144.75" customHeight="1">
      <c r="A169" s="9" t="s">
        <v>5559</v>
      </c>
      <c r="B169" s="9" t="s">
        <v>4560</v>
      </c>
      <c r="C169" s="69"/>
      <c r="D169" s="78"/>
      <c r="E169" s="42"/>
      <c r="F169" s="130" t="s">
        <v>5570</v>
      </c>
      <c r="G169" s="131" t="s">
        <v>5053</v>
      </c>
      <c r="H169" s="9" t="s">
        <v>5571</v>
      </c>
      <c r="I169" s="132"/>
      <c r="J169" s="134" t="s">
        <v>5572</v>
      </c>
      <c r="K169" s="69"/>
      <c r="L169" s="69"/>
      <c r="M169" s="69"/>
      <c r="N169" s="69"/>
      <c r="O169" s="69"/>
      <c r="P169" s="69"/>
      <c r="Q169" s="69"/>
      <c r="R169" s="69"/>
      <c r="S169" s="69"/>
      <c r="T169" s="69"/>
      <c r="U169" s="69"/>
      <c r="V169" s="69"/>
      <c r="W169" s="69"/>
      <c r="X169" s="69"/>
      <c r="Y169" s="69"/>
      <c r="Z169" s="69"/>
    </row>
    <row r="170" ht="144.75" customHeight="1">
      <c r="A170" s="9" t="s">
        <v>5559</v>
      </c>
      <c r="B170" s="9" t="s">
        <v>4560</v>
      </c>
      <c r="C170" s="69"/>
      <c r="D170" s="78"/>
      <c r="E170" s="42"/>
      <c r="F170" s="130" t="s">
        <v>5573</v>
      </c>
      <c r="G170" s="131" t="s">
        <v>5053</v>
      </c>
      <c r="H170" s="9" t="s">
        <v>5574</v>
      </c>
      <c r="I170" s="132"/>
      <c r="J170" s="134" t="s">
        <v>5575</v>
      </c>
      <c r="K170" s="69"/>
      <c r="L170" s="69"/>
      <c r="M170" s="69"/>
      <c r="N170" s="69"/>
      <c r="O170" s="69"/>
      <c r="P170" s="69"/>
      <c r="Q170" s="69"/>
      <c r="R170" s="69"/>
      <c r="S170" s="69"/>
      <c r="T170" s="69"/>
      <c r="U170" s="69"/>
      <c r="V170" s="69"/>
      <c r="W170" s="69"/>
      <c r="X170" s="69"/>
      <c r="Y170" s="69"/>
      <c r="Z170" s="69"/>
    </row>
    <row r="171" ht="144.75" customHeight="1">
      <c r="A171" s="9" t="s">
        <v>5559</v>
      </c>
      <c r="B171" s="9" t="s">
        <v>4560</v>
      </c>
      <c r="C171" s="69"/>
      <c r="D171" s="78"/>
      <c r="E171" s="42"/>
      <c r="F171" s="130" t="s">
        <v>5576</v>
      </c>
      <c r="G171" s="131" t="s">
        <v>5053</v>
      </c>
      <c r="H171" s="9" t="s">
        <v>5577</v>
      </c>
      <c r="I171" s="132"/>
      <c r="J171" s="134" t="s">
        <v>5578</v>
      </c>
      <c r="K171" s="69"/>
      <c r="L171" s="69"/>
      <c r="M171" s="69"/>
      <c r="N171" s="69"/>
      <c r="O171" s="69"/>
      <c r="P171" s="69"/>
      <c r="Q171" s="69"/>
      <c r="R171" s="69"/>
      <c r="S171" s="69"/>
      <c r="T171" s="69"/>
      <c r="U171" s="69"/>
      <c r="V171" s="69"/>
      <c r="W171" s="69"/>
      <c r="X171" s="69"/>
      <c r="Y171" s="69"/>
      <c r="Z171" s="69"/>
    </row>
    <row r="172">
      <c r="A172" s="9" t="s">
        <v>5579</v>
      </c>
      <c r="B172" s="9" t="s">
        <v>5580</v>
      </c>
      <c r="C172" s="69"/>
      <c r="D172" s="69"/>
      <c r="E172" s="42"/>
      <c r="F172" s="130" t="s">
        <v>5581</v>
      </c>
      <c r="G172" s="131" t="s">
        <v>5053</v>
      </c>
      <c r="H172" s="9" t="s">
        <v>5582</v>
      </c>
      <c r="I172" s="69"/>
      <c r="J172" s="133" t="s">
        <v>5583</v>
      </c>
      <c r="K172" s="69"/>
      <c r="L172" s="69"/>
      <c r="M172" s="69"/>
      <c r="N172" s="69"/>
      <c r="O172" s="69"/>
      <c r="P172" s="69"/>
      <c r="Q172" s="69"/>
      <c r="R172" s="69"/>
      <c r="S172" s="69"/>
      <c r="T172" s="69"/>
      <c r="U172" s="69"/>
      <c r="V172" s="69"/>
      <c r="W172" s="69"/>
      <c r="X172" s="69"/>
      <c r="Y172" s="69"/>
      <c r="Z172" s="69"/>
    </row>
    <row r="173">
      <c r="A173" s="9" t="s">
        <v>5584</v>
      </c>
      <c r="B173" s="9" t="s">
        <v>5585</v>
      </c>
      <c r="C173" s="69"/>
      <c r="D173" s="23"/>
      <c r="E173" s="42"/>
      <c r="F173" s="130" t="s">
        <v>5586</v>
      </c>
      <c r="G173" s="131" t="s">
        <v>5053</v>
      </c>
      <c r="H173" s="9" t="s">
        <v>5587</v>
      </c>
      <c r="I173" s="69"/>
      <c r="J173" s="133" t="s">
        <v>5588</v>
      </c>
      <c r="K173" s="69"/>
      <c r="L173" s="69"/>
      <c r="M173" s="69"/>
      <c r="N173" s="69"/>
      <c r="O173" s="69"/>
      <c r="P173" s="69"/>
      <c r="Q173" s="69"/>
      <c r="R173" s="69"/>
      <c r="S173" s="69"/>
      <c r="T173" s="69"/>
      <c r="U173" s="69"/>
      <c r="V173" s="69"/>
      <c r="W173" s="69"/>
      <c r="X173" s="69"/>
      <c r="Y173" s="69"/>
      <c r="Z173" s="69"/>
    </row>
    <row r="174">
      <c r="A174" s="9" t="s">
        <v>5589</v>
      </c>
      <c r="B174" s="9" t="s">
        <v>5590</v>
      </c>
      <c r="C174" s="69"/>
      <c r="D174" s="69"/>
      <c r="E174" s="42"/>
      <c r="F174" s="130" t="s">
        <v>5591</v>
      </c>
      <c r="G174" s="131" t="s">
        <v>5053</v>
      </c>
      <c r="H174" s="9" t="s">
        <v>5592</v>
      </c>
      <c r="I174" s="69"/>
      <c r="J174" s="133" t="s">
        <v>5593</v>
      </c>
      <c r="K174" s="69"/>
      <c r="L174" s="69"/>
      <c r="M174" s="69"/>
      <c r="N174" s="69"/>
      <c r="O174" s="69"/>
      <c r="P174" s="69"/>
      <c r="Q174" s="69"/>
      <c r="R174" s="69"/>
      <c r="S174" s="69"/>
      <c r="T174" s="69"/>
      <c r="U174" s="69"/>
      <c r="V174" s="69"/>
      <c r="W174" s="69"/>
      <c r="X174" s="69"/>
      <c r="Y174" s="69"/>
      <c r="Z174" s="69"/>
    </row>
    <row r="175">
      <c r="A175" s="9" t="s">
        <v>5097</v>
      </c>
      <c r="B175" s="9" t="s">
        <v>5594</v>
      </c>
      <c r="C175" s="69"/>
      <c r="D175" s="69"/>
      <c r="E175" s="42"/>
      <c r="F175" s="145" t="s">
        <v>5595</v>
      </c>
      <c r="G175" s="131" t="s">
        <v>5053</v>
      </c>
      <c r="H175" s="9" t="s">
        <v>5596</v>
      </c>
      <c r="I175" s="69"/>
      <c r="J175" s="134" t="s">
        <v>5597</v>
      </c>
      <c r="K175" s="69"/>
      <c r="L175" s="69"/>
      <c r="M175" s="69"/>
      <c r="N175" s="69"/>
      <c r="O175" s="69"/>
      <c r="P175" s="69"/>
      <c r="Q175" s="69"/>
      <c r="R175" s="69"/>
      <c r="S175" s="69"/>
      <c r="T175" s="69"/>
      <c r="U175" s="69"/>
      <c r="V175" s="69"/>
      <c r="W175" s="69"/>
      <c r="X175" s="69"/>
      <c r="Y175" s="69"/>
      <c r="Z175" s="69"/>
    </row>
    <row r="176">
      <c r="A176" s="9" t="s">
        <v>5598</v>
      </c>
      <c r="B176" s="9" t="s">
        <v>5599</v>
      </c>
      <c r="C176" s="69"/>
      <c r="D176" s="69"/>
      <c r="E176" s="42"/>
      <c r="F176" s="130" t="s">
        <v>5600</v>
      </c>
      <c r="G176" s="131" t="s">
        <v>5053</v>
      </c>
      <c r="H176" s="9" t="s">
        <v>5601</v>
      </c>
      <c r="I176" s="67" t="s">
        <v>5602</v>
      </c>
      <c r="J176" s="133" t="s">
        <v>5603</v>
      </c>
      <c r="K176" s="69"/>
      <c r="L176" s="69"/>
      <c r="M176" s="69"/>
      <c r="N176" s="69"/>
      <c r="O176" s="69"/>
      <c r="P176" s="69"/>
      <c r="Q176" s="69"/>
      <c r="R176" s="69"/>
      <c r="S176" s="69"/>
      <c r="T176" s="69"/>
      <c r="U176" s="69"/>
      <c r="V176" s="69"/>
      <c r="W176" s="69"/>
      <c r="X176" s="69"/>
      <c r="Y176" s="69"/>
      <c r="Z176" s="69"/>
    </row>
    <row r="177">
      <c r="A177" s="9" t="s">
        <v>5604</v>
      </c>
      <c r="B177" s="9" t="s">
        <v>5605</v>
      </c>
      <c r="C177" s="69"/>
      <c r="D177" s="69"/>
      <c r="E177" s="42"/>
      <c r="F177" s="9" t="s">
        <v>5604</v>
      </c>
      <c r="G177" s="131" t="s">
        <v>5053</v>
      </c>
      <c r="H177" s="9" t="s">
        <v>5606</v>
      </c>
      <c r="I177" s="69"/>
      <c r="J177" s="133" t="s">
        <v>5607</v>
      </c>
      <c r="K177" s="69"/>
      <c r="L177" s="69"/>
      <c r="M177" s="69"/>
      <c r="N177" s="69"/>
      <c r="O177" s="69"/>
      <c r="P177" s="69"/>
      <c r="Q177" s="69"/>
      <c r="R177" s="69"/>
      <c r="S177" s="69"/>
      <c r="T177" s="69"/>
      <c r="U177" s="69"/>
      <c r="V177" s="69"/>
      <c r="W177" s="69"/>
      <c r="X177" s="69"/>
      <c r="Y177" s="69"/>
      <c r="Z177" s="69"/>
    </row>
    <row r="178">
      <c r="A178" s="9" t="s">
        <v>5097</v>
      </c>
      <c r="B178" s="9" t="s">
        <v>5608</v>
      </c>
      <c r="C178" s="69"/>
      <c r="D178" s="69"/>
      <c r="E178" s="42"/>
      <c r="F178" s="146" t="s">
        <v>5609</v>
      </c>
      <c r="G178" s="131" t="s">
        <v>5053</v>
      </c>
      <c r="H178" s="9" t="s">
        <v>5610</v>
      </c>
      <c r="I178" s="69"/>
      <c r="J178" s="133" t="s">
        <v>5611</v>
      </c>
      <c r="K178" s="69"/>
      <c r="L178" s="69"/>
      <c r="M178" s="69"/>
      <c r="N178" s="69"/>
      <c r="O178" s="69"/>
      <c r="P178" s="69"/>
      <c r="Q178" s="69"/>
      <c r="R178" s="69"/>
      <c r="S178" s="69"/>
      <c r="T178" s="69"/>
      <c r="U178" s="69"/>
      <c r="V178" s="69"/>
      <c r="W178" s="69"/>
      <c r="X178" s="69"/>
      <c r="Y178" s="69"/>
      <c r="Z178" s="69"/>
    </row>
    <row r="179">
      <c r="A179" s="9" t="s">
        <v>5612</v>
      </c>
      <c r="B179" s="9" t="s">
        <v>5613</v>
      </c>
      <c r="C179" s="69"/>
      <c r="D179" s="69"/>
      <c r="E179" s="42"/>
      <c r="F179" s="146" t="s">
        <v>5614</v>
      </c>
      <c r="G179" s="131" t="s">
        <v>5053</v>
      </c>
      <c r="H179" s="9" t="s">
        <v>5615</v>
      </c>
      <c r="I179" s="69"/>
      <c r="J179" s="133" t="s">
        <v>5616</v>
      </c>
      <c r="K179" s="69"/>
      <c r="L179" s="69"/>
      <c r="M179" s="69"/>
      <c r="N179" s="69"/>
      <c r="O179" s="69"/>
      <c r="P179" s="69"/>
      <c r="Q179" s="69"/>
      <c r="R179" s="69"/>
      <c r="S179" s="69"/>
      <c r="T179" s="69"/>
      <c r="U179" s="69"/>
      <c r="V179" s="69"/>
      <c r="W179" s="69"/>
      <c r="X179" s="69"/>
      <c r="Y179" s="69"/>
      <c r="Z179" s="69"/>
    </row>
    <row r="180">
      <c r="A180" s="9" t="s">
        <v>5617</v>
      </c>
      <c r="B180" s="9" t="s">
        <v>5618</v>
      </c>
      <c r="C180" s="69"/>
      <c r="D180" s="69"/>
      <c r="E180" s="9"/>
      <c r="F180" s="146" t="s">
        <v>5619</v>
      </c>
      <c r="G180" s="131" t="s">
        <v>5053</v>
      </c>
      <c r="H180" s="9" t="s">
        <v>5620</v>
      </c>
      <c r="I180" s="69"/>
      <c r="J180" s="134" t="s">
        <v>5621</v>
      </c>
      <c r="K180" s="69"/>
      <c r="L180" s="69"/>
      <c r="M180" s="69"/>
      <c r="N180" s="69"/>
      <c r="O180" s="69"/>
      <c r="P180" s="69"/>
      <c r="Q180" s="69"/>
      <c r="R180" s="69"/>
      <c r="S180" s="69"/>
      <c r="T180" s="69"/>
      <c r="U180" s="69"/>
      <c r="V180" s="69"/>
      <c r="W180" s="69"/>
      <c r="X180" s="69"/>
      <c r="Y180" s="69"/>
      <c r="Z180" s="69"/>
    </row>
    <row r="181">
      <c r="A181" s="9" t="s">
        <v>5622</v>
      </c>
      <c r="B181" s="9" t="s">
        <v>5623</v>
      </c>
      <c r="C181" s="69"/>
      <c r="D181" s="69"/>
      <c r="E181" s="9" t="s">
        <v>5624</v>
      </c>
      <c r="F181" s="147" t="s">
        <v>5625</v>
      </c>
      <c r="G181" s="131" t="s">
        <v>5053</v>
      </c>
      <c r="H181" s="9" t="s">
        <v>5626</v>
      </c>
      <c r="I181" s="23" t="s">
        <v>5627</v>
      </c>
      <c r="J181" s="134" t="s">
        <v>5628</v>
      </c>
      <c r="K181" s="69"/>
      <c r="L181" s="69"/>
      <c r="M181" s="69"/>
      <c r="N181" s="69"/>
      <c r="O181" s="69"/>
      <c r="P181" s="69"/>
      <c r="Q181" s="69"/>
      <c r="R181" s="69"/>
      <c r="S181" s="69"/>
      <c r="T181" s="69"/>
      <c r="U181" s="69"/>
      <c r="V181" s="69"/>
      <c r="W181" s="69"/>
      <c r="X181" s="69"/>
      <c r="Y181" s="69"/>
      <c r="Z181" s="69"/>
    </row>
    <row r="182">
      <c r="A182" s="9" t="s">
        <v>5622</v>
      </c>
      <c r="B182" s="9" t="s">
        <v>5623</v>
      </c>
      <c r="C182" s="69"/>
      <c r="D182" s="69"/>
      <c r="E182" s="9" t="s">
        <v>5624</v>
      </c>
      <c r="F182" s="147" t="s">
        <v>5629</v>
      </c>
      <c r="G182" s="131" t="s">
        <v>5053</v>
      </c>
      <c r="H182" s="9" t="s">
        <v>5630</v>
      </c>
      <c r="I182" s="23"/>
      <c r="J182" s="134" t="s">
        <v>5631</v>
      </c>
      <c r="K182" s="69"/>
      <c r="L182" s="69"/>
      <c r="M182" s="69"/>
      <c r="N182" s="69"/>
      <c r="O182" s="69"/>
      <c r="P182" s="69"/>
      <c r="Q182" s="69"/>
      <c r="R182" s="69"/>
      <c r="S182" s="69"/>
      <c r="T182" s="69"/>
      <c r="U182" s="69"/>
      <c r="V182" s="69"/>
      <c r="W182" s="69"/>
      <c r="X182" s="69"/>
      <c r="Y182" s="69"/>
      <c r="Z182" s="69"/>
    </row>
    <row r="183">
      <c r="A183" s="9" t="s">
        <v>5622</v>
      </c>
      <c r="B183" s="9" t="s">
        <v>5623</v>
      </c>
      <c r="C183" s="69"/>
      <c r="D183" s="69"/>
      <c r="E183" s="9" t="s">
        <v>5624</v>
      </c>
      <c r="F183" s="147" t="s">
        <v>5632</v>
      </c>
      <c r="G183" s="131" t="s">
        <v>5053</v>
      </c>
      <c r="H183" s="9" t="s">
        <v>5633</v>
      </c>
      <c r="I183" s="23"/>
      <c r="J183" s="134" t="s">
        <v>5634</v>
      </c>
      <c r="K183" s="69"/>
      <c r="L183" s="69"/>
      <c r="M183" s="69"/>
      <c r="N183" s="69"/>
      <c r="O183" s="69"/>
      <c r="P183" s="69"/>
      <c r="Q183" s="69"/>
      <c r="R183" s="69"/>
      <c r="S183" s="69"/>
      <c r="T183" s="69"/>
      <c r="U183" s="69"/>
      <c r="V183" s="69"/>
      <c r="W183" s="69"/>
      <c r="X183" s="69"/>
      <c r="Y183" s="69"/>
      <c r="Z183" s="69"/>
    </row>
    <row r="184">
      <c r="A184" s="9" t="s">
        <v>5622</v>
      </c>
      <c r="B184" s="9" t="s">
        <v>5623</v>
      </c>
      <c r="C184" s="69"/>
      <c r="D184" s="69"/>
      <c r="E184" s="9" t="s">
        <v>5624</v>
      </c>
      <c r="F184" s="147" t="s">
        <v>5635</v>
      </c>
      <c r="G184" s="131" t="s">
        <v>5053</v>
      </c>
      <c r="H184" s="9" t="s">
        <v>5636</v>
      </c>
      <c r="I184" s="23"/>
      <c r="J184" s="134" t="s">
        <v>5637</v>
      </c>
      <c r="K184" s="69"/>
      <c r="L184" s="69"/>
      <c r="M184" s="69"/>
      <c r="N184" s="69"/>
      <c r="O184" s="69"/>
      <c r="P184" s="69"/>
      <c r="Q184" s="69"/>
      <c r="R184" s="69"/>
      <c r="S184" s="69"/>
      <c r="T184" s="69"/>
      <c r="U184" s="69"/>
      <c r="V184" s="69"/>
      <c r="W184" s="69"/>
      <c r="X184" s="69"/>
      <c r="Y184" s="69"/>
      <c r="Z184" s="69"/>
    </row>
    <row r="185">
      <c r="A185" s="9" t="s">
        <v>5622</v>
      </c>
      <c r="B185" s="9" t="s">
        <v>5623</v>
      </c>
      <c r="C185" s="69"/>
      <c r="D185" s="69"/>
      <c r="E185" s="9" t="s">
        <v>5624</v>
      </c>
      <c r="F185" s="147" t="s">
        <v>5638</v>
      </c>
      <c r="G185" s="131" t="s">
        <v>5053</v>
      </c>
      <c r="H185" s="9" t="s">
        <v>5639</v>
      </c>
      <c r="I185" s="23"/>
      <c r="J185" s="134" t="s">
        <v>5640</v>
      </c>
      <c r="K185" s="69"/>
      <c r="L185" s="69"/>
      <c r="M185" s="69"/>
      <c r="N185" s="69"/>
      <c r="O185" s="69"/>
      <c r="P185" s="69"/>
      <c r="Q185" s="69"/>
      <c r="R185" s="69"/>
      <c r="S185" s="69"/>
      <c r="T185" s="69"/>
      <c r="U185" s="69"/>
      <c r="V185" s="69"/>
      <c r="W185" s="69"/>
      <c r="X185" s="69"/>
      <c r="Y185" s="69"/>
      <c r="Z185" s="69"/>
    </row>
    <row r="186">
      <c r="A186" s="9" t="s">
        <v>5622</v>
      </c>
      <c r="B186" s="9" t="s">
        <v>5623</v>
      </c>
      <c r="C186" s="69"/>
      <c r="D186" s="69"/>
      <c r="E186" s="9" t="s">
        <v>5624</v>
      </c>
      <c r="F186" s="147" t="s">
        <v>5641</v>
      </c>
      <c r="G186" s="131" t="s">
        <v>5053</v>
      </c>
      <c r="H186" s="9" t="s">
        <v>5642</v>
      </c>
      <c r="I186" s="23"/>
      <c r="J186" s="134" t="s">
        <v>5643</v>
      </c>
      <c r="K186" s="69"/>
      <c r="L186" s="69"/>
      <c r="M186" s="69"/>
      <c r="N186" s="69"/>
      <c r="O186" s="69"/>
      <c r="P186" s="69"/>
      <c r="Q186" s="69"/>
      <c r="R186" s="69"/>
      <c r="S186" s="69"/>
      <c r="T186" s="69"/>
      <c r="U186" s="69"/>
      <c r="V186" s="69"/>
      <c r="W186" s="69"/>
      <c r="X186" s="69"/>
      <c r="Y186" s="69"/>
      <c r="Z186" s="69"/>
    </row>
    <row r="187" ht="84.75" customHeight="1">
      <c r="A187" s="9" t="s">
        <v>5644</v>
      </c>
      <c r="B187" s="9" t="s">
        <v>5645</v>
      </c>
      <c r="C187" s="69"/>
      <c r="D187" s="69"/>
      <c r="E187" s="148" t="s">
        <v>5646</v>
      </c>
      <c r="F187" s="149" t="s">
        <v>5647</v>
      </c>
      <c r="G187" s="131" t="s">
        <v>5053</v>
      </c>
      <c r="H187" s="9" t="s">
        <v>5648</v>
      </c>
      <c r="I187" s="69"/>
      <c r="J187" s="134" t="s">
        <v>5649</v>
      </c>
      <c r="K187" s="69"/>
      <c r="L187" s="69"/>
      <c r="M187" s="69"/>
      <c r="N187" s="69"/>
      <c r="O187" s="69"/>
      <c r="P187" s="69"/>
      <c r="Q187" s="69"/>
      <c r="R187" s="69"/>
      <c r="S187" s="69"/>
      <c r="T187" s="69"/>
      <c r="U187" s="69"/>
      <c r="V187" s="69"/>
      <c r="W187" s="69"/>
      <c r="X187" s="69"/>
      <c r="Y187" s="69"/>
      <c r="Z187" s="69"/>
    </row>
    <row r="188" ht="84.75" customHeight="1">
      <c r="A188" s="9" t="s">
        <v>5644</v>
      </c>
      <c r="B188" s="9" t="s">
        <v>5645</v>
      </c>
      <c r="C188" s="69"/>
      <c r="D188" s="69"/>
      <c r="E188" s="148" t="s">
        <v>5646</v>
      </c>
      <c r="F188" s="149" t="s">
        <v>5647</v>
      </c>
      <c r="G188" s="131" t="s">
        <v>5053</v>
      </c>
      <c r="H188" s="9" t="s">
        <v>5650</v>
      </c>
      <c r="I188" s="69"/>
      <c r="J188" s="134" t="s">
        <v>5651</v>
      </c>
      <c r="K188" s="69"/>
      <c r="L188" s="69"/>
      <c r="M188" s="69"/>
      <c r="N188" s="69"/>
      <c r="O188" s="69"/>
      <c r="P188" s="69"/>
      <c r="Q188" s="69"/>
      <c r="R188" s="69"/>
      <c r="S188" s="69"/>
      <c r="T188" s="69"/>
      <c r="U188" s="69"/>
      <c r="V188" s="69"/>
      <c r="W188" s="69"/>
      <c r="X188" s="69"/>
      <c r="Y188" s="69"/>
      <c r="Z188" s="69"/>
    </row>
    <row r="189" ht="84.75" customHeight="1">
      <c r="A189" s="9" t="s">
        <v>5644</v>
      </c>
      <c r="B189" s="9" t="s">
        <v>5645</v>
      </c>
      <c r="C189" s="69"/>
      <c r="D189" s="69"/>
      <c r="E189" s="148" t="s">
        <v>5646</v>
      </c>
      <c r="F189" s="149" t="s">
        <v>5647</v>
      </c>
      <c r="G189" s="131" t="s">
        <v>5053</v>
      </c>
      <c r="H189" s="9" t="s">
        <v>5652</v>
      </c>
      <c r="I189" s="69"/>
      <c r="J189" s="134" t="s">
        <v>5653</v>
      </c>
      <c r="K189" s="69"/>
      <c r="L189" s="69"/>
      <c r="M189" s="69"/>
      <c r="N189" s="69"/>
      <c r="O189" s="69"/>
      <c r="P189" s="69"/>
      <c r="Q189" s="69"/>
      <c r="R189" s="69"/>
      <c r="S189" s="69"/>
      <c r="T189" s="69"/>
      <c r="U189" s="69"/>
      <c r="V189" s="69"/>
      <c r="W189" s="69"/>
      <c r="X189" s="69"/>
      <c r="Y189" s="69"/>
      <c r="Z189" s="69"/>
    </row>
    <row r="190" ht="84.75" customHeight="1">
      <c r="A190" s="9" t="s">
        <v>5644</v>
      </c>
      <c r="B190" s="9" t="s">
        <v>5645</v>
      </c>
      <c r="C190" s="69"/>
      <c r="D190" s="69"/>
      <c r="E190" s="148" t="s">
        <v>5646</v>
      </c>
      <c r="F190" s="149" t="s">
        <v>5647</v>
      </c>
      <c r="G190" s="131" t="s">
        <v>5053</v>
      </c>
      <c r="H190" s="9" t="s">
        <v>5654</v>
      </c>
      <c r="I190" s="69"/>
      <c r="J190" s="134" t="s">
        <v>5655</v>
      </c>
      <c r="K190" s="69"/>
      <c r="L190" s="69"/>
      <c r="M190" s="69"/>
      <c r="N190" s="69"/>
      <c r="O190" s="69"/>
      <c r="P190" s="69"/>
      <c r="Q190" s="69"/>
      <c r="R190" s="69"/>
      <c r="S190" s="69"/>
      <c r="T190" s="69"/>
      <c r="U190" s="69"/>
      <c r="V190" s="69"/>
      <c r="W190" s="69"/>
      <c r="X190" s="69"/>
      <c r="Y190" s="69"/>
      <c r="Z190" s="69"/>
    </row>
    <row r="191" ht="84.75" customHeight="1">
      <c r="A191" s="9" t="s">
        <v>5644</v>
      </c>
      <c r="B191" s="9" t="s">
        <v>5645</v>
      </c>
      <c r="C191" s="69"/>
      <c r="D191" s="69"/>
      <c r="E191" s="148" t="s">
        <v>5646</v>
      </c>
      <c r="F191" s="149" t="s">
        <v>5647</v>
      </c>
      <c r="G191" s="131" t="s">
        <v>5053</v>
      </c>
      <c r="H191" s="9" t="s">
        <v>5656</v>
      </c>
      <c r="I191" s="69"/>
      <c r="J191" s="134" t="s">
        <v>5657</v>
      </c>
      <c r="K191" s="69"/>
      <c r="L191" s="69"/>
      <c r="M191" s="69"/>
      <c r="N191" s="69"/>
      <c r="O191" s="69"/>
      <c r="P191" s="69"/>
      <c r="Q191" s="69"/>
      <c r="R191" s="69"/>
      <c r="S191" s="69"/>
      <c r="T191" s="69"/>
      <c r="U191" s="69"/>
      <c r="V191" s="69"/>
      <c r="W191" s="69"/>
      <c r="X191" s="69"/>
      <c r="Y191" s="69"/>
      <c r="Z191" s="69"/>
    </row>
    <row r="192">
      <c r="A192" s="9" t="s">
        <v>5658</v>
      </c>
      <c r="B192" s="9" t="s">
        <v>5645</v>
      </c>
      <c r="C192" s="69"/>
      <c r="D192" s="69"/>
      <c r="E192" s="148" t="s">
        <v>5659</v>
      </c>
      <c r="F192" s="149" t="s">
        <v>5647</v>
      </c>
      <c r="G192" s="131" t="s">
        <v>5053</v>
      </c>
      <c r="H192" s="9" t="s">
        <v>5660</v>
      </c>
      <c r="I192" s="69"/>
      <c r="J192" s="134" t="s">
        <v>5661</v>
      </c>
      <c r="K192" s="69"/>
      <c r="L192" s="69"/>
      <c r="M192" s="69"/>
      <c r="N192" s="69"/>
      <c r="O192" s="69"/>
      <c r="P192" s="69"/>
      <c r="Q192" s="69"/>
      <c r="R192" s="69"/>
      <c r="S192" s="69"/>
      <c r="T192" s="69"/>
      <c r="U192" s="69"/>
      <c r="V192" s="69"/>
      <c r="W192" s="69"/>
      <c r="X192" s="69"/>
      <c r="Y192" s="69"/>
      <c r="Z192" s="69"/>
    </row>
    <row r="193">
      <c r="A193" s="9" t="s">
        <v>5658</v>
      </c>
      <c r="B193" s="9" t="s">
        <v>5645</v>
      </c>
      <c r="C193" s="69"/>
      <c r="D193" s="69"/>
      <c r="E193" s="148" t="s">
        <v>5659</v>
      </c>
      <c r="F193" s="149" t="s">
        <v>5647</v>
      </c>
      <c r="G193" s="131" t="s">
        <v>5053</v>
      </c>
      <c r="H193" s="9" t="s">
        <v>5662</v>
      </c>
      <c r="I193" s="69"/>
      <c r="J193" s="134" t="s">
        <v>5663</v>
      </c>
      <c r="K193" s="69"/>
      <c r="L193" s="69"/>
      <c r="M193" s="69"/>
      <c r="N193" s="69"/>
      <c r="O193" s="69"/>
      <c r="P193" s="69"/>
      <c r="Q193" s="69"/>
      <c r="R193" s="69"/>
      <c r="S193" s="69"/>
      <c r="T193" s="69"/>
      <c r="U193" s="69"/>
      <c r="V193" s="69"/>
      <c r="W193" s="69"/>
      <c r="X193" s="69"/>
      <c r="Y193" s="69"/>
      <c r="Z193" s="69"/>
    </row>
    <row r="194">
      <c r="A194" s="9" t="s">
        <v>5658</v>
      </c>
      <c r="B194" s="9" t="s">
        <v>5645</v>
      </c>
      <c r="C194" s="69"/>
      <c r="D194" s="69"/>
      <c r="E194" s="148" t="s">
        <v>5659</v>
      </c>
      <c r="F194" s="149" t="s">
        <v>5647</v>
      </c>
      <c r="G194" s="131" t="s">
        <v>5053</v>
      </c>
      <c r="H194" s="9" t="s">
        <v>5664</v>
      </c>
      <c r="I194" s="69"/>
      <c r="J194" s="134" t="s">
        <v>5665</v>
      </c>
      <c r="K194" s="69"/>
      <c r="L194" s="69"/>
      <c r="M194" s="69"/>
      <c r="N194" s="69"/>
      <c r="O194" s="69"/>
      <c r="P194" s="69"/>
      <c r="Q194" s="69"/>
      <c r="R194" s="69"/>
      <c r="S194" s="69"/>
      <c r="T194" s="69"/>
      <c r="U194" s="69"/>
      <c r="V194" s="69"/>
      <c r="W194" s="69"/>
      <c r="X194" s="69"/>
      <c r="Y194" s="69"/>
      <c r="Z194" s="69"/>
    </row>
    <row r="195">
      <c r="A195" s="9" t="s">
        <v>5658</v>
      </c>
      <c r="B195" s="9" t="s">
        <v>5645</v>
      </c>
      <c r="C195" s="69"/>
      <c r="D195" s="69"/>
      <c r="E195" s="148" t="s">
        <v>5659</v>
      </c>
      <c r="F195" s="149" t="s">
        <v>5647</v>
      </c>
      <c r="G195" s="131" t="s">
        <v>5053</v>
      </c>
      <c r="H195" s="9" t="s">
        <v>5666</v>
      </c>
      <c r="I195" s="69"/>
      <c r="J195" s="134" t="s">
        <v>5667</v>
      </c>
      <c r="K195" s="69"/>
      <c r="L195" s="69"/>
      <c r="M195" s="69"/>
      <c r="N195" s="69"/>
      <c r="O195" s="69"/>
      <c r="P195" s="69"/>
      <c r="Q195" s="69"/>
      <c r="R195" s="69"/>
      <c r="S195" s="69"/>
      <c r="T195" s="69"/>
      <c r="U195" s="69"/>
      <c r="V195" s="69"/>
      <c r="W195" s="69"/>
      <c r="X195" s="69"/>
      <c r="Y195" s="69"/>
      <c r="Z195" s="69"/>
    </row>
    <row r="196">
      <c r="A196" s="9" t="s">
        <v>5658</v>
      </c>
      <c r="B196" s="9" t="s">
        <v>5645</v>
      </c>
      <c r="C196" s="69"/>
      <c r="D196" s="69"/>
      <c r="E196" s="148" t="s">
        <v>5659</v>
      </c>
      <c r="F196" s="149" t="s">
        <v>5647</v>
      </c>
      <c r="G196" s="131" t="s">
        <v>5053</v>
      </c>
      <c r="H196" s="9" t="s">
        <v>5668</v>
      </c>
      <c r="I196" s="69"/>
      <c r="J196" s="134" t="s">
        <v>5669</v>
      </c>
      <c r="K196" s="69"/>
      <c r="L196" s="69"/>
      <c r="M196" s="69"/>
      <c r="N196" s="69"/>
      <c r="O196" s="69"/>
      <c r="P196" s="69"/>
      <c r="Q196" s="69"/>
      <c r="R196" s="69"/>
      <c r="S196" s="69"/>
      <c r="T196" s="69"/>
      <c r="U196" s="69"/>
      <c r="V196" s="69"/>
      <c r="W196" s="69"/>
      <c r="X196" s="69"/>
      <c r="Y196" s="69"/>
      <c r="Z196" s="69"/>
    </row>
    <row r="197">
      <c r="A197" s="9" t="s">
        <v>5670</v>
      </c>
      <c r="B197" s="9" t="s">
        <v>5645</v>
      </c>
      <c r="C197" s="69"/>
      <c r="D197" s="69"/>
      <c r="E197" s="148" t="s">
        <v>5671</v>
      </c>
      <c r="F197" s="149" t="s">
        <v>5647</v>
      </c>
      <c r="G197" s="131" t="s">
        <v>5053</v>
      </c>
      <c r="H197" s="9" t="s">
        <v>5672</v>
      </c>
      <c r="I197" s="69"/>
      <c r="J197" s="134" t="s">
        <v>5673</v>
      </c>
      <c r="K197" s="69"/>
      <c r="L197" s="69"/>
      <c r="M197" s="69"/>
      <c r="N197" s="69"/>
      <c r="O197" s="69"/>
      <c r="P197" s="69"/>
      <c r="Q197" s="69"/>
      <c r="R197" s="69"/>
      <c r="S197" s="69"/>
      <c r="T197" s="69"/>
      <c r="U197" s="69"/>
      <c r="V197" s="69"/>
      <c r="W197" s="69"/>
      <c r="X197" s="69"/>
      <c r="Y197" s="69"/>
      <c r="Z197" s="69"/>
    </row>
    <row r="198">
      <c r="A198" s="9" t="s">
        <v>5670</v>
      </c>
      <c r="B198" s="9" t="s">
        <v>5645</v>
      </c>
      <c r="C198" s="69"/>
      <c r="D198" s="69"/>
      <c r="E198" s="148" t="s">
        <v>5671</v>
      </c>
      <c r="F198" s="149" t="s">
        <v>5647</v>
      </c>
      <c r="G198" s="131" t="s">
        <v>5053</v>
      </c>
      <c r="H198" s="9" t="s">
        <v>5674</v>
      </c>
      <c r="I198" s="69"/>
      <c r="J198" s="134" t="s">
        <v>5675</v>
      </c>
      <c r="K198" s="69"/>
      <c r="L198" s="69"/>
      <c r="M198" s="69"/>
      <c r="N198" s="69"/>
      <c r="O198" s="69"/>
      <c r="P198" s="69"/>
      <c r="Q198" s="69"/>
      <c r="R198" s="69"/>
      <c r="S198" s="69"/>
      <c r="T198" s="69"/>
      <c r="U198" s="69"/>
      <c r="V198" s="69"/>
      <c r="W198" s="69"/>
      <c r="X198" s="69"/>
      <c r="Y198" s="69"/>
      <c r="Z198" s="69"/>
    </row>
    <row r="199">
      <c r="A199" s="9" t="s">
        <v>5670</v>
      </c>
      <c r="B199" s="9" t="s">
        <v>5645</v>
      </c>
      <c r="C199" s="69"/>
      <c r="D199" s="69"/>
      <c r="E199" s="148" t="s">
        <v>5671</v>
      </c>
      <c r="F199" s="149" t="s">
        <v>5647</v>
      </c>
      <c r="G199" s="131" t="s">
        <v>5053</v>
      </c>
      <c r="H199" s="9" t="s">
        <v>5676</v>
      </c>
      <c r="I199" s="69"/>
      <c r="J199" s="134" t="s">
        <v>5677</v>
      </c>
      <c r="K199" s="69"/>
      <c r="L199" s="69"/>
      <c r="M199" s="69"/>
      <c r="N199" s="69"/>
      <c r="O199" s="69"/>
      <c r="P199" s="69"/>
      <c r="Q199" s="69"/>
      <c r="R199" s="69"/>
      <c r="S199" s="69"/>
      <c r="T199" s="69"/>
      <c r="U199" s="69"/>
      <c r="V199" s="69"/>
      <c r="W199" s="69"/>
      <c r="X199" s="69"/>
      <c r="Y199" s="69"/>
      <c r="Z199" s="69"/>
    </row>
    <row r="200">
      <c r="A200" s="9" t="s">
        <v>5670</v>
      </c>
      <c r="B200" s="9" t="s">
        <v>5645</v>
      </c>
      <c r="C200" s="69"/>
      <c r="D200" s="69"/>
      <c r="E200" s="148" t="s">
        <v>5671</v>
      </c>
      <c r="F200" s="149" t="s">
        <v>5647</v>
      </c>
      <c r="G200" s="131" t="s">
        <v>5053</v>
      </c>
      <c r="H200" s="9" t="s">
        <v>5678</v>
      </c>
      <c r="I200" s="69"/>
      <c r="J200" s="134" t="s">
        <v>5679</v>
      </c>
      <c r="K200" s="69"/>
      <c r="L200" s="69"/>
      <c r="M200" s="69"/>
      <c r="N200" s="69"/>
      <c r="O200" s="69"/>
      <c r="P200" s="69"/>
      <c r="Q200" s="69"/>
      <c r="R200" s="69"/>
      <c r="S200" s="69"/>
      <c r="T200" s="69"/>
      <c r="U200" s="69"/>
      <c r="V200" s="69"/>
      <c r="W200" s="69"/>
      <c r="X200" s="69"/>
      <c r="Y200" s="69"/>
      <c r="Z200" s="69"/>
    </row>
    <row r="201">
      <c r="A201" s="9" t="s">
        <v>5670</v>
      </c>
      <c r="B201" s="9" t="s">
        <v>5645</v>
      </c>
      <c r="C201" s="69"/>
      <c r="D201" s="69"/>
      <c r="E201" s="148" t="s">
        <v>5671</v>
      </c>
      <c r="F201" s="149" t="s">
        <v>5647</v>
      </c>
      <c r="G201" s="131" t="s">
        <v>5053</v>
      </c>
      <c r="H201" s="9" t="s">
        <v>5680</v>
      </c>
      <c r="I201" s="69"/>
      <c r="J201" s="134" t="s">
        <v>5681</v>
      </c>
      <c r="K201" s="69"/>
      <c r="L201" s="69"/>
      <c r="M201" s="69"/>
      <c r="N201" s="69"/>
      <c r="O201" s="69"/>
      <c r="P201" s="69"/>
      <c r="Q201" s="69"/>
      <c r="R201" s="69"/>
      <c r="S201" s="69"/>
      <c r="T201" s="69"/>
      <c r="U201" s="69"/>
      <c r="V201" s="69"/>
      <c r="W201" s="69"/>
      <c r="X201" s="69"/>
      <c r="Y201" s="69"/>
      <c r="Z201" s="69"/>
    </row>
    <row r="202" ht="97.5" customHeight="1">
      <c r="A202" s="9" t="s">
        <v>5682</v>
      </c>
      <c r="B202" s="9" t="s">
        <v>5683</v>
      </c>
      <c r="C202" s="69"/>
      <c r="D202" s="69"/>
      <c r="E202" s="9" t="s">
        <v>5684</v>
      </c>
      <c r="F202" s="150" t="s">
        <v>5685</v>
      </c>
      <c r="G202" s="131" t="s">
        <v>5053</v>
      </c>
      <c r="H202" s="9" t="s">
        <v>5686</v>
      </c>
      <c r="I202" s="23" t="s">
        <v>5687</v>
      </c>
      <c r="J202" s="134" t="s">
        <v>5688</v>
      </c>
      <c r="K202" s="69"/>
      <c r="L202" s="69"/>
      <c r="M202" s="69"/>
      <c r="N202" s="69"/>
      <c r="O202" s="69"/>
      <c r="P202" s="69"/>
      <c r="Q202" s="69"/>
      <c r="R202" s="69"/>
      <c r="S202" s="69"/>
      <c r="T202" s="69"/>
      <c r="U202" s="69"/>
      <c r="V202" s="69"/>
      <c r="W202" s="69"/>
      <c r="X202" s="69"/>
      <c r="Y202" s="69"/>
      <c r="Z202" s="69"/>
    </row>
    <row r="203" ht="75.0" customHeight="1">
      <c r="A203" s="9" t="s">
        <v>5682</v>
      </c>
      <c r="B203" s="9" t="s">
        <v>5683</v>
      </c>
      <c r="C203" s="69"/>
      <c r="D203" s="69"/>
      <c r="E203" s="9" t="s">
        <v>5684</v>
      </c>
      <c r="F203" s="150" t="s">
        <v>5689</v>
      </c>
      <c r="G203" s="131" t="s">
        <v>5053</v>
      </c>
      <c r="H203" s="9" t="s">
        <v>5690</v>
      </c>
      <c r="I203" s="23"/>
      <c r="J203" s="134" t="s">
        <v>5691</v>
      </c>
      <c r="K203" s="69"/>
      <c r="L203" s="69"/>
      <c r="M203" s="69"/>
      <c r="N203" s="69"/>
      <c r="O203" s="69"/>
      <c r="P203" s="69"/>
      <c r="Q203" s="69"/>
      <c r="R203" s="69"/>
      <c r="S203" s="69"/>
      <c r="T203" s="69"/>
      <c r="U203" s="69"/>
      <c r="V203" s="69"/>
      <c r="W203" s="69"/>
      <c r="X203" s="69"/>
      <c r="Y203" s="69"/>
      <c r="Z203" s="69"/>
    </row>
    <row r="204" ht="75.0" customHeight="1">
      <c r="A204" s="9" t="s">
        <v>5682</v>
      </c>
      <c r="B204" s="9" t="s">
        <v>5683</v>
      </c>
      <c r="C204" s="69"/>
      <c r="D204" s="69"/>
      <c r="E204" s="9" t="s">
        <v>5684</v>
      </c>
      <c r="F204" s="150" t="s">
        <v>5692</v>
      </c>
      <c r="G204" s="131" t="s">
        <v>5053</v>
      </c>
      <c r="H204" s="9" t="s">
        <v>5693</v>
      </c>
      <c r="I204" s="23"/>
      <c r="J204" s="134" t="s">
        <v>5694</v>
      </c>
      <c r="K204" s="69"/>
      <c r="L204" s="69"/>
      <c r="M204" s="69"/>
      <c r="N204" s="69"/>
      <c r="O204" s="69"/>
      <c r="P204" s="69"/>
      <c r="Q204" s="69"/>
      <c r="R204" s="69"/>
      <c r="S204" s="69"/>
      <c r="T204" s="69"/>
      <c r="U204" s="69"/>
      <c r="V204" s="69"/>
      <c r="W204" s="69"/>
      <c r="X204" s="69"/>
      <c r="Y204" s="69"/>
      <c r="Z204" s="69"/>
    </row>
    <row r="205" ht="75.0" customHeight="1">
      <c r="A205" s="9" t="s">
        <v>5682</v>
      </c>
      <c r="B205" s="9" t="s">
        <v>5683</v>
      </c>
      <c r="C205" s="69"/>
      <c r="D205" s="69"/>
      <c r="E205" s="9" t="s">
        <v>5684</v>
      </c>
      <c r="F205" s="150" t="s">
        <v>5695</v>
      </c>
      <c r="G205" s="131" t="s">
        <v>5053</v>
      </c>
      <c r="H205" s="9" t="s">
        <v>5696</v>
      </c>
      <c r="I205" s="23"/>
      <c r="J205" s="134" t="s">
        <v>5697</v>
      </c>
      <c r="K205" s="69"/>
      <c r="L205" s="69"/>
      <c r="M205" s="69"/>
      <c r="N205" s="69"/>
      <c r="O205" s="69"/>
      <c r="P205" s="69"/>
      <c r="Q205" s="69"/>
      <c r="R205" s="69"/>
      <c r="S205" s="69"/>
      <c r="T205" s="69"/>
      <c r="U205" s="69"/>
      <c r="V205" s="69"/>
      <c r="W205" s="69"/>
      <c r="X205" s="69"/>
      <c r="Y205" s="69"/>
      <c r="Z205" s="69"/>
    </row>
    <row r="206" ht="75.0" customHeight="1">
      <c r="A206" s="9" t="s">
        <v>5682</v>
      </c>
      <c r="B206" s="9" t="s">
        <v>5683</v>
      </c>
      <c r="C206" s="69"/>
      <c r="D206" s="69"/>
      <c r="E206" s="9" t="s">
        <v>5684</v>
      </c>
      <c r="F206" s="150" t="s">
        <v>5698</v>
      </c>
      <c r="G206" s="131" t="s">
        <v>5053</v>
      </c>
      <c r="H206" s="9" t="s">
        <v>5699</v>
      </c>
      <c r="I206" s="23"/>
      <c r="J206" s="134" t="s">
        <v>5700</v>
      </c>
      <c r="K206" s="69"/>
      <c r="L206" s="69"/>
      <c r="M206" s="69"/>
      <c r="N206" s="69"/>
      <c r="O206" s="69"/>
      <c r="P206" s="69"/>
      <c r="Q206" s="69"/>
      <c r="R206" s="69"/>
      <c r="S206" s="69"/>
      <c r="T206" s="69"/>
      <c r="U206" s="69"/>
      <c r="V206" s="69"/>
      <c r="W206" s="69"/>
      <c r="X206" s="69"/>
      <c r="Y206" s="69"/>
      <c r="Z206" s="69"/>
    </row>
    <row r="207" ht="75.0" customHeight="1">
      <c r="A207" s="9" t="s">
        <v>5682</v>
      </c>
      <c r="B207" s="9" t="s">
        <v>5683</v>
      </c>
      <c r="C207" s="69"/>
      <c r="D207" s="69"/>
      <c r="E207" s="9" t="s">
        <v>5684</v>
      </c>
      <c r="F207" s="150" t="s">
        <v>5701</v>
      </c>
      <c r="G207" s="131" t="s">
        <v>5053</v>
      </c>
      <c r="H207" s="9" t="s">
        <v>5702</v>
      </c>
      <c r="I207" s="23"/>
      <c r="J207" s="134" t="s">
        <v>5703</v>
      </c>
      <c r="K207" s="69"/>
      <c r="L207" s="69"/>
      <c r="M207" s="69"/>
      <c r="N207" s="69"/>
      <c r="O207" s="69"/>
      <c r="P207" s="69"/>
      <c r="Q207" s="69"/>
      <c r="R207" s="69"/>
      <c r="S207" s="69"/>
      <c r="T207" s="69"/>
      <c r="U207" s="69"/>
      <c r="V207" s="69"/>
      <c r="W207" s="69"/>
      <c r="X207" s="69"/>
      <c r="Y207" s="69"/>
      <c r="Z207" s="69"/>
    </row>
    <row r="208" ht="97.5" customHeight="1">
      <c r="A208" s="9" t="s">
        <v>5704</v>
      </c>
      <c r="B208" s="9" t="s">
        <v>5683</v>
      </c>
      <c r="C208" s="69"/>
      <c r="D208" s="69"/>
      <c r="E208" s="9" t="s">
        <v>5705</v>
      </c>
      <c r="F208" s="151" t="s">
        <v>5706</v>
      </c>
      <c r="G208" s="131" t="s">
        <v>5053</v>
      </c>
      <c r="H208" s="9" t="s">
        <v>5707</v>
      </c>
      <c r="I208" s="69"/>
      <c r="J208" s="134" t="s">
        <v>5708</v>
      </c>
      <c r="K208" s="69"/>
      <c r="L208" s="69"/>
      <c r="M208" s="69"/>
      <c r="N208" s="69"/>
      <c r="O208" s="69"/>
      <c r="P208" s="69"/>
      <c r="Q208" s="69"/>
      <c r="R208" s="69"/>
      <c r="S208" s="69"/>
      <c r="T208" s="69"/>
      <c r="U208" s="69"/>
      <c r="V208" s="69"/>
      <c r="W208" s="69"/>
      <c r="X208" s="69"/>
      <c r="Y208" s="69"/>
      <c r="Z208" s="69"/>
    </row>
    <row r="209" ht="97.5" customHeight="1">
      <c r="A209" s="9" t="s">
        <v>5704</v>
      </c>
      <c r="B209" s="9" t="s">
        <v>5683</v>
      </c>
      <c r="C209" s="69"/>
      <c r="D209" s="69"/>
      <c r="E209" s="9" t="s">
        <v>5705</v>
      </c>
      <c r="F209" s="151" t="s">
        <v>5709</v>
      </c>
      <c r="G209" s="131" t="s">
        <v>5053</v>
      </c>
      <c r="H209" s="9" t="s">
        <v>5710</v>
      </c>
      <c r="I209" s="69"/>
      <c r="J209" s="134" t="s">
        <v>5711</v>
      </c>
      <c r="K209" s="69"/>
      <c r="L209" s="69"/>
      <c r="M209" s="69"/>
      <c r="N209" s="69"/>
      <c r="O209" s="69"/>
      <c r="P209" s="69"/>
      <c r="Q209" s="69"/>
      <c r="R209" s="69"/>
      <c r="S209" s="69"/>
      <c r="T209" s="69"/>
      <c r="U209" s="69"/>
      <c r="V209" s="69"/>
      <c r="W209" s="69"/>
      <c r="X209" s="69"/>
      <c r="Y209" s="69"/>
      <c r="Z209" s="69"/>
    </row>
    <row r="210" ht="97.5" customHeight="1">
      <c r="A210" s="9" t="s">
        <v>5704</v>
      </c>
      <c r="B210" s="9" t="s">
        <v>5683</v>
      </c>
      <c r="C210" s="69"/>
      <c r="D210" s="69"/>
      <c r="E210" s="9" t="s">
        <v>5705</v>
      </c>
      <c r="F210" s="151" t="s">
        <v>5712</v>
      </c>
      <c r="G210" s="131" t="s">
        <v>5053</v>
      </c>
      <c r="H210" s="9" t="s">
        <v>5713</v>
      </c>
      <c r="I210" s="69"/>
      <c r="J210" s="134" t="s">
        <v>5714</v>
      </c>
      <c r="K210" s="69"/>
      <c r="L210" s="69"/>
      <c r="M210" s="69"/>
      <c r="N210" s="69"/>
      <c r="O210" s="69"/>
      <c r="P210" s="69"/>
      <c r="Q210" s="69"/>
      <c r="R210" s="69"/>
      <c r="S210" s="69"/>
      <c r="T210" s="69"/>
      <c r="U210" s="69"/>
      <c r="V210" s="69"/>
      <c r="W210" s="69"/>
      <c r="X210" s="69"/>
      <c r="Y210" s="69"/>
      <c r="Z210" s="69"/>
    </row>
    <row r="211" ht="97.5" customHeight="1">
      <c r="A211" s="9" t="s">
        <v>5704</v>
      </c>
      <c r="B211" s="9" t="s">
        <v>5683</v>
      </c>
      <c r="C211" s="69"/>
      <c r="D211" s="69"/>
      <c r="E211" s="9" t="s">
        <v>5705</v>
      </c>
      <c r="F211" s="151" t="s">
        <v>5715</v>
      </c>
      <c r="G211" s="131" t="s">
        <v>5053</v>
      </c>
      <c r="H211" s="9" t="s">
        <v>5716</v>
      </c>
      <c r="I211" s="69"/>
      <c r="J211" s="134" t="s">
        <v>5717</v>
      </c>
      <c r="K211" s="69"/>
      <c r="L211" s="69"/>
      <c r="M211" s="69"/>
      <c r="N211" s="69"/>
      <c r="O211" s="69"/>
      <c r="P211" s="69"/>
      <c r="Q211" s="69"/>
      <c r="R211" s="69"/>
      <c r="S211" s="69"/>
      <c r="T211" s="69"/>
      <c r="U211" s="69"/>
      <c r="V211" s="69"/>
      <c r="W211" s="69"/>
      <c r="X211" s="69"/>
      <c r="Y211" s="69"/>
      <c r="Z211" s="69"/>
    </row>
    <row r="212" ht="97.5" customHeight="1">
      <c r="A212" s="9" t="s">
        <v>5704</v>
      </c>
      <c r="B212" s="9" t="s">
        <v>5683</v>
      </c>
      <c r="C212" s="69"/>
      <c r="D212" s="69"/>
      <c r="E212" s="9" t="s">
        <v>5705</v>
      </c>
      <c r="F212" s="151" t="s">
        <v>5718</v>
      </c>
      <c r="G212" s="131" t="s">
        <v>5053</v>
      </c>
      <c r="H212" s="9" t="s">
        <v>5719</v>
      </c>
      <c r="I212" s="69"/>
      <c r="J212" s="134" t="s">
        <v>5720</v>
      </c>
      <c r="K212" s="69"/>
      <c r="L212" s="69"/>
      <c r="M212" s="69"/>
      <c r="N212" s="69"/>
      <c r="O212" s="69"/>
      <c r="P212" s="69"/>
      <c r="Q212" s="69"/>
      <c r="R212" s="69"/>
      <c r="S212" s="69"/>
      <c r="T212" s="69"/>
      <c r="U212" s="69"/>
      <c r="V212" s="69"/>
      <c r="W212" s="69"/>
      <c r="X212" s="69"/>
      <c r="Y212" s="69"/>
      <c r="Z212" s="69"/>
    </row>
    <row r="213" ht="97.5" customHeight="1">
      <c r="A213" s="9" t="s">
        <v>5704</v>
      </c>
      <c r="B213" s="9" t="s">
        <v>5683</v>
      </c>
      <c r="C213" s="69"/>
      <c r="D213" s="69"/>
      <c r="E213" s="9" t="s">
        <v>5705</v>
      </c>
      <c r="F213" s="151" t="s">
        <v>5721</v>
      </c>
      <c r="G213" s="131" t="s">
        <v>5053</v>
      </c>
      <c r="H213" s="9" t="s">
        <v>5722</v>
      </c>
      <c r="I213" s="69"/>
      <c r="J213" s="134" t="s">
        <v>5723</v>
      </c>
      <c r="K213" s="69"/>
      <c r="L213" s="69"/>
      <c r="M213" s="69"/>
      <c r="N213" s="69"/>
      <c r="O213" s="69"/>
      <c r="P213" s="69"/>
      <c r="Q213" s="69"/>
      <c r="R213" s="69"/>
      <c r="S213" s="69"/>
      <c r="T213" s="69"/>
      <c r="U213" s="69"/>
      <c r="V213" s="69"/>
      <c r="W213" s="69"/>
      <c r="X213" s="69"/>
      <c r="Y213" s="69"/>
      <c r="Z213" s="69"/>
    </row>
    <row r="214" ht="97.5" customHeight="1">
      <c r="A214" s="9" t="s">
        <v>5724</v>
      </c>
      <c r="B214" s="9" t="s">
        <v>5683</v>
      </c>
      <c r="C214" s="69"/>
      <c r="D214" s="69"/>
      <c r="E214" s="42"/>
      <c r="F214" s="152" t="s">
        <v>5725</v>
      </c>
      <c r="G214" s="131" t="s">
        <v>5053</v>
      </c>
      <c r="H214" s="9" t="s">
        <v>5726</v>
      </c>
      <c r="I214" s="69"/>
      <c r="J214" s="134" t="s">
        <v>5727</v>
      </c>
      <c r="K214" s="69"/>
      <c r="L214" s="69"/>
      <c r="M214" s="69"/>
      <c r="N214" s="69"/>
      <c r="O214" s="69"/>
      <c r="P214" s="69"/>
      <c r="Q214" s="69"/>
      <c r="R214" s="69"/>
      <c r="S214" s="69"/>
      <c r="T214" s="69"/>
      <c r="U214" s="69"/>
      <c r="V214" s="69"/>
      <c r="W214" s="69"/>
      <c r="X214" s="69"/>
      <c r="Y214" s="69"/>
      <c r="Z214" s="69"/>
    </row>
    <row r="215" ht="97.5" customHeight="1">
      <c r="A215" s="9" t="s">
        <v>5724</v>
      </c>
      <c r="B215" s="9" t="s">
        <v>5683</v>
      </c>
      <c r="C215" s="69"/>
      <c r="D215" s="69"/>
      <c r="E215" s="42"/>
      <c r="F215" s="152" t="s">
        <v>5728</v>
      </c>
      <c r="G215" s="131" t="s">
        <v>5053</v>
      </c>
      <c r="H215" s="9" t="s">
        <v>5729</v>
      </c>
      <c r="I215" s="69"/>
      <c r="J215" s="134" t="s">
        <v>5730</v>
      </c>
      <c r="K215" s="69"/>
      <c r="L215" s="69"/>
      <c r="M215" s="69"/>
      <c r="N215" s="69"/>
      <c r="O215" s="69"/>
      <c r="P215" s="69"/>
      <c r="Q215" s="69"/>
      <c r="R215" s="69"/>
      <c r="S215" s="69"/>
      <c r="T215" s="69"/>
      <c r="U215" s="69"/>
      <c r="V215" s="69"/>
      <c r="W215" s="69"/>
      <c r="X215" s="69"/>
      <c r="Y215" s="69"/>
      <c r="Z215" s="69"/>
    </row>
    <row r="216" ht="97.5" customHeight="1">
      <c r="A216" s="9" t="s">
        <v>5724</v>
      </c>
      <c r="B216" s="9" t="s">
        <v>5683</v>
      </c>
      <c r="C216" s="69"/>
      <c r="D216" s="69"/>
      <c r="E216" s="42"/>
      <c r="F216" s="152" t="s">
        <v>5731</v>
      </c>
      <c r="G216" s="131" t="s">
        <v>5053</v>
      </c>
      <c r="H216" s="9" t="s">
        <v>5732</v>
      </c>
      <c r="I216" s="69"/>
      <c r="J216" s="134" t="s">
        <v>5733</v>
      </c>
      <c r="K216" s="69"/>
      <c r="L216" s="69"/>
      <c r="M216" s="69"/>
      <c r="N216" s="69"/>
      <c r="O216" s="69"/>
      <c r="P216" s="69"/>
      <c r="Q216" s="69"/>
      <c r="R216" s="69"/>
      <c r="S216" s="69"/>
      <c r="T216" s="69"/>
      <c r="U216" s="69"/>
      <c r="V216" s="69"/>
      <c r="W216" s="69"/>
      <c r="X216" s="69"/>
      <c r="Y216" s="69"/>
      <c r="Z216" s="69"/>
    </row>
    <row r="217" ht="97.5" customHeight="1">
      <c r="A217" s="9" t="s">
        <v>5724</v>
      </c>
      <c r="B217" s="9" t="s">
        <v>5683</v>
      </c>
      <c r="C217" s="69"/>
      <c r="D217" s="69"/>
      <c r="E217" s="42"/>
      <c r="F217" s="152" t="s">
        <v>5734</v>
      </c>
      <c r="G217" s="131" t="s">
        <v>5053</v>
      </c>
      <c r="H217" s="9" t="s">
        <v>5735</v>
      </c>
      <c r="I217" s="69"/>
      <c r="J217" s="134" t="s">
        <v>5736</v>
      </c>
      <c r="K217" s="69"/>
      <c r="L217" s="69"/>
      <c r="M217" s="69"/>
      <c r="N217" s="69"/>
      <c r="O217" s="69"/>
      <c r="P217" s="69"/>
      <c r="Q217" s="69"/>
      <c r="R217" s="69"/>
      <c r="S217" s="69"/>
      <c r="T217" s="69"/>
      <c r="U217" s="69"/>
      <c r="V217" s="69"/>
      <c r="W217" s="69"/>
      <c r="X217" s="69"/>
      <c r="Y217" s="69"/>
      <c r="Z217" s="69"/>
    </row>
    <row r="218" ht="97.5" customHeight="1">
      <c r="A218" s="9" t="s">
        <v>5724</v>
      </c>
      <c r="B218" s="9" t="s">
        <v>5683</v>
      </c>
      <c r="C218" s="69"/>
      <c r="D218" s="69"/>
      <c r="E218" s="42"/>
      <c r="F218" s="152" t="s">
        <v>5737</v>
      </c>
      <c r="G218" s="131" t="s">
        <v>5053</v>
      </c>
      <c r="H218" s="9" t="s">
        <v>5738</v>
      </c>
      <c r="I218" s="69"/>
      <c r="J218" s="134" t="s">
        <v>5739</v>
      </c>
      <c r="K218" s="69"/>
      <c r="L218" s="69"/>
      <c r="M218" s="69"/>
      <c r="N218" s="69"/>
      <c r="O218" s="69"/>
      <c r="P218" s="69"/>
      <c r="Q218" s="69"/>
      <c r="R218" s="69"/>
      <c r="S218" s="69"/>
      <c r="T218" s="69"/>
      <c r="U218" s="69"/>
      <c r="V218" s="69"/>
      <c r="W218" s="69"/>
      <c r="X218" s="69"/>
      <c r="Y218" s="69"/>
      <c r="Z218" s="69"/>
    </row>
    <row r="219" ht="97.5" customHeight="1">
      <c r="A219" s="9" t="s">
        <v>5724</v>
      </c>
      <c r="B219" s="9" t="s">
        <v>5683</v>
      </c>
      <c r="C219" s="69"/>
      <c r="D219" s="69"/>
      <c r="E219" s="42"/>
      <c r="F219" s="152" t="s">
        <v>5740</v>
      </c>
      <c r="G219" s="131" t="s">
        <v>5053</v>
      </c>
      <c r="H219" s="9" t="s">
        <v>5741</v>
      </c>
      <c r="I219" s="69"/>
      <c r="J219" s="134" t="s">
        <v>5742</v>
      </c>
      <c r="K219" s="69"/>
      <c r="L219" s="69"/>
      <c r="M219" s="69"/>
      <c r="N219" s="69"/>
      <c r="O219" s="69"/>
      <c r="P219" s="69"/>
      <c r="Q219" s="69"/>
      <c r="R219" s="69"/>
      <c r="S219" s="69"/>
      <c r="T219" s="69"/>
      <c r="U219" s="69"/>
      <c r="V219" s="69"/>
      <c r="W219" s="69"/>
      <c r="X219" s="69"/>
      <c r="Y219" s="69"/>
      <c r="Z219" s="69"/>
    </row>
    <row r="220" ht="97.5" customHeight="1">
      <c r="A220" s="24" t="s">
        <v>5743</v>
      </c>
      <c r="B220" s="24" t="s">
        <v>5744</v>
      </c>
      <c r="C220" s="117"/>
      <c r="D220" s="96"/>
      <c r="E220" s="9" t="s">
        <v>5745</v>
      </c>
      <c r="F220" s="23" t="s">
        <v>5746</v>
      </c>
      <c r="G220" s="131" t="s">
        <v>5053</v>
      </c>
      <c r="H220" s="9" t="s">
        <v>5747</v>
      </c>
      <c r="I220" s="69"/>
      <c r="J220" s="134" t="s">
        <v>5748</v>
      </c>
      <c r="K220" s="69"/>
      <c r="L220" s="69"/>
      <c r="M220" s="69"/>
      <c r="N220" s="69"/>
      <c r="O220" s="69"/>
      <c r="P220" s="69"/>
      <c r="Q220" s="69"/>
      <c r="R220" s="69"/>
      <c r="S220" s="69"/>
      <c r="T220" s="69"/>
      <c r="U220" s="69"/>
      <c r="V220" s="69"/>
      <c r="W220" s="69"/>
      <c r="X220" s="69"/>
      <c r="Y220" s="69"/>
      <c r="Z220" s="69"/>
    </row>
    <row r="221" ht="97.5" customHeight="1">
      <c r="A221" s="24" t="s">
        <v>5743</v>
      </c>
      <c r="B221" s="24" t="s">
        <v>5744</v>
      </c>
      <c r="C221" s="117"/>
      <c r="D221" s="96"/>
      <c r="E221" s="9" t="s">
        <v>5745</v>
      </c>
      <c r="F221" s="23" t="s">
        <v>5749</v>
      </c>
      <c r="G221" s="131" t="s">
        <v>5053</v>
      </c>
      <c r="H221" s="9" t="s">
        <v>5750</v>
      </c>
      <c r="I221" s="69"/>
      <c r="J221" s="134" t="s">
        <v>5751</v>
      </c>
      <c r="K221" s="69"/>
      <c r="L221" s="69"/>
      <c r="M221" s="69"/>
      <c r="N221" s="69"/>
      <c r="O221" s="69"/>
      <c r="P221" s="69"/>
      <c r="Q221" s="69"/>
      <c r="R221" s="69"/>
      <c r="S221" s="69"/>
      <c r="T221" s="69"/>
      <c r="U221" s="69"/>
      <c r="V221" s="69"/>
      <c r="W221" s="69"/>
      <c r="X221" s="69"/>
      <c r="Y221" s="69"/>
      <c r="Z221" s="69"/>
    </row>
    <row r="222" ht="97.5" customHeight="1">
      <c r="A222" s="24" t="s">
        <v>5743</v>
      </c>
      <c r="B222" s="24" t="s">
        <v>5744</v>
      </c>
      <c r="C222" s="117"/>
      <c r="D222" s="96"/>
      <c r="E222" s="9" t="s">
        <v>5745</v>
      </c>
      <c r="F222" s="23" t="s">
        <v>5752</v>
      </c>
      <c r="G222" s="131" t="s">
        <v>5053</v>
      </c>
      <c r="H222" s="9" t="s">
        <v>5753</v>
      </c>
      <c r="I222" s="69"/>
      <c r="J222" s="134" t="s">
        <v>5754</v>
      </c>
      <c r="K222" s="69"/>
      <c r="L222" s="69"/>
      <c r="M222" s="69"/>
      <c r="N222" s="69"/>
      <c r="O222" s="69"/>
      <c r="P222" s="69"/>
      <c r="Q222" s="69"/>
      <c r="R222" s="69"/>
      <c r="S222" s="69"/>
      <c r="T222" s="69"/>
      <c r="U222" s="69"/>
      <c r="V222" s="69"/>
      <c r="W222" s="69"/>
      <c r="X222" s="69"/>
      <c r="Y222" s="69"/>
      <c r="Z222" s="69"/>
    </row>
    <row r="223" ht="97.5" customHeight="1">
      <c r="A223" s="24" t="s">
        <v>5743</v>
      </c>
      <c r="B223" s="24" t="s">
        <v>5744</v>
      </c>
      <c r="C223" s="117"/>
      <c r="D223" s="96"/>
      <c r="E223" s="9" t="s">
        <v>5745</v>
      </c>
      <c r="F223" s="23" t="s">
        <v>5755</v>
      </c>
      <c r="G223" s="131" t="s">
        <v>5053</v>
      </c>
      <c r="H223" s="9" t="s">
        <v>5756</v>
      </c>
      <c r="I223" s="69"/>
      <c r="J223" s="134" t="s">
        <v>5757</v>
      </c>
      <c r="K223" s="69"/>
      <c r="L223" s="69"/>
      <c r="M223" s="69"/>
      <c r="N223" s="69"/>
      <c r="O223" s="69"/>
      <c r="P223" s="69"/>
      <c r="Q223" s="69"/>
      <c r="R223" s="69"/>
      <c r="S223" s="69"/>
      <c r="T223" s="69"/>
      <c r="U223" s="69"/>
      <c r="V223" s="69"/>
      <c r="W223" s="69"/>
      <c r="X223" s="69"/>
      <c r="Y223" s="69"/>
      <c r="Z223" s="69"/>
    </row>
    <row r="224" ht="97.5" customHeight="1">
      <c r="A224" s="24" t="s">
        <v>5743</v>
      </c>
      <c r="B224" s="24" t="s">
        <v>5744</v>
      </c>
      <c r="C224" s="117"/>
      <c r="D224" s="96"/>
      <c r="E224" s="9" t="s">
        <v>5745</v>
      </c>
      <c r="F224" s="23" t="s">
        <v>5758</v>
      </c>
      <c r="G224" s="131" t="s">
        <v>5053</v>
      </c>
      <c r="H224" s="9" t="s">
        <v>5759</v>
      </c>
      <c r="I224" s="69"/>
      <c r="J224" s="134" t="s">
        <v>5760</v>
      </c>
      <c r="K224" s="69"/>
      <c r="L224" s="69"/>
      <c r="M224" s="69"/>
      <c r="N224" s="69"/>
      <c r="O224" s="69"/>
      <c r="P224" s="69"/>
      <c r="Q224" s="69"/>
      <c r="R224" s="69"/>
      <c r="S224" s="69"/>
      <c r="T224" s="69"/>
      <c r="U224" s="69"/>
      <c r="V224" s="69"/>
      <c r="W224" s="69"/>
      <c r="X224" s="69"/>
      <c r="Y224" s="69"/>
      <c r="Z224" s="69"/>
    </row>
    <row r="225" ht="97.5" customHeight="1">
      <c r="A225" s="24" t="s">
        <v>5743</v>
      </c>
      <c r="B225" s="24" t="s">
        <v>5744</v>
      </c>
      <c r="C225" s="117"/>
      <c r="D225" s="96"/>
      <c r="E225" s="9" t="s">
        <v>5745</v>
      </c>
      <c r="F225" s="23" t="s">
        <v>5761</v>
      </c>
      <c r="G225" s="131" t="s">
        <v>5053</v>
      </c>
      <c r="H225" s="9" t="s">
        <v>5762</v>
      </c>
      <c r="I225" s="69"/>
      <c r="J225" s="134" t="s">
        <v>5763</v>
      </c>
      <c r="K225" s="69"/>
      <c r="L225" s="69"/>
      <c r="M225" s="69"/>
      <c r="N225" s="69"/>
      <c r="O225" s="69"/>
      <c r="P225" s="69"/>
      <c r="Q225" s="69"/>
      <c r="R225" s="69"/>
      <c r="S225" s="69"/>
      <c r="T225" s="69"/>
      <c r="U225" s="69"/>
      <c r="V225" s="69"/>
      <c r="W225" s="69"/>
      <c r="X225" s="69"/>
      <c r="Y225" s="69"/>
      <c r="Z225" s="69"/>
    </row>
    <row r="226" ht="97.5" customHeight="1">
      <c r="A226" s="24" t="s">
        <v>5743</v>
      </c>
      <c r="B226" s="24" t="s">
        <v>5744</v>
      </c>
      <c r="C226" s="117"/>
      <c r="D226" s="96"/>
      <c r="E226" s="9" t="s">
        <v>5745</v>
      </c>
      <c r="F226" s="23" t="s">
        <v>5764</v>
      </c>
      <c r="G226" s="131" t="s">
        <v>5053</v>
      </c>
      <c r="H226" s="9" t="s">
        <v>5765</v>
      </c>
      <c r="I226" s="69"/>
      <c r="J226" s="134" t="s">
        <v>5766</v>
      </c>
      <c r="K226" s="69"/>
      <c r="L226" s="69"/>
      <c r="M226" s="69"/>
      <c r="N226" s="69"/>
      <c r="O226" s="69"/>
      <c r="P226" s="69"/>
      <c r="Q226" s="69"/>
      <c r="R226" s="69"/>
      <c r="S226" s="69"/>
      <c r="T226" s="69"/>
      <c r="U226" s="69"/>
      <c r="V226" s="69"/>
      <c r="W226" s="69"/>
      <c r="X226" s="69"/>
      <c r="Y226" s="69"/>
      <c r="Z226" s="69"/>
    </row>
    <row r="227" ht="135.75" customHeight="1">
      <c r="A227" s="24" t="s">
        <v>5743</v>
      </c>
      <c r="B227" s="9" t="s">
        <v>5767</v>
      </c>
      <c r="C227" s="69"/>
      <c r="D227" s="69"/>
      <c r="E227" s="9" t="s">
        <v>5768</v>
      </c>
      <c r="F227" s="130" t="s">
        <v>5769</v>
      </c>
      <c r="G227" s="131" t="s">
        <v>5053</v>
      </c>
      <c r="H227" s="9" t="s">
        <v>5770</v>
      </c>
      <c r="I227" s="69"/>
      <c r="J227" s="134" t="s">
        <v>5771</v>
      </c>
      <c r="K227" s="69"/>
      <c r="L227" s="69"/>
      <c r="M227" s="69"/>
      <c r="N227" s="69"/>
      <c r="O227" s="69"/>
      <c r="P227" s="69"/>
      <c r="Q227" s="69"/>
      <c r="R227" s="69"/>
      <c r="S227" s="69"/>
      <c r="T227" s="69"/>
      <c r="U227" s="69"/>
      <c r="V227" s="69"/>
      <c r="W227" s="69"/>
      <c r="X227" s="69"/>
      <c r="Y227" s="69"/>
      <c r="Z227" s="69"/>
    </row>
    <row r="228" ht="135.75" customHeight="1">
      <c r="A228" s="24" t="s">
        <v>5743</v>
      </c>
      <c r="B228" s="9" t="s">
        <v>5767</v>
      </c>
      <c r="C228" s="69"/>
      <c r="D228" s="69"/>
      <c r="E228" s="9" t="s">
        <v>5768</v>
      </c>
      <c r="F228" s="130" t="s">
        <v>5772</v>
      </c>
      <c r="G228" s="131" t="s">
        <v>5053</v>
      </c>
      <c r="H228" s="9" t="s">
        <v>5773</v>
      </c>
      <c r="I228" s="69"/>
      <c r="J228" s="134" t="s">
        <v>5774</v>
      </c>
      <c r="K228" s="69"/>
      <c r="L228" s="69"/>
      <c r="M228" s="69"/>
      <c r="N228" s="69"/>
      <c r="O228" s="69"/>
      <c r="P228" s="69"/>
      <c r="Q228" s="69"/>
      <c r="R228" s="69"/>
      <c r="S228" s="69"/>
      <c r="T228" s="69"/>
      <c r="U228" s="69"/>
      <c r="V228" s="69"/>
      <c r="W228" s="69"/>
      <c r="X228" s="69"/>
      <c r="Y228" s="69"/>
      <c r="Z228" s="69"/>
    </row>
    <row r="229" ht="135.75" customHeight="1">
      <c r="A229" s="24" t="s">
        <v>5743</v>
      </c>
      <c r="B229" s="9" t="s">
        <v>5767</v>
      </c>
      <c r="C229" s="69"/>
      <c r="D229" s="69"/>
      <c r="E229" s="9" t="s">
        <v>5768</v>
      </c>
      <c r="F229" s="130" t="s">
        <v>5775</v>
      </c>
      <c r="G229" s="131" t="s">
        <v>5053</v>
      </c>
      <c r="H229" s="9" t="s">
        <v>5776</v>
      </c>
      <c r="I229" s="69"/>
      <c r="J229" s="134" t="s">
        <v>5777</v>
      </c>
      <c r="K229" s="69"/>
      <c r="L229" s="69"/>
      <c r="M229" s="69"/>
      <c r="N229" s="69"/>
      <c r="O229" s="69"/>
      <c r="P229" s="69"/>
      <c r="Q229" s="69"/>
      <c r="R229" s="69"/>
      <c r="S229" s="69"/>
      <c r="T229" s="69"/>
      <c r="U229" s="69"/>
      <c r="V229" s="69"/>
      <c r="W229" s="69"/>
      <c r="X229" s="69"/>
      <c r="Y229" s="69"/>
      <c r="Z229" s="69"/>
    </row>
    <row r="230" ht="135.75" customHeight="1">
      <c r="A230" s="24" t="s">
        <v>5743</v>
      </c>
      <c r="B230" s="9" t="s">
        <v>5767</v>
      </c>
      <c r="C230" s="69"/>
      <c r="D230" s="69"/>
      <c r="E230" s="9" t="s">
        <v>5768</v>
      </c>
      <c r="F230" s="130" t="s">
        <v>5778</v>
      </c>
      <c r="G230" s="131" t="s">
        <v>5053</v>
      </c>
      <c r="H230" s="9" t="s">
        <v>5779</v>
      </c>
      <c r="I230" s="69"/>
      <c r="J230" s="134" t="s">
        <v>5780</v>
      </c>
      <c r="K230" s="69"/>
      <c r="L230" s="69"/>
      <c r="M230" s="69"/>
      <c r="N230" s="69"/>
      <c r="O230" s="69"/>
      <c r="P230" s="69"/>
      <c r="Q230" s="69"/>
      <c r="R230" s="69"/>
      <c r="S230" s="69"/>
      <c r="T230" s="69"/>
      <c r="U230" s="69"/>
      <c r="V230" s="69"/>
      <c r="W230" s="69"/>
      <c r="X230" s="69"/>
      <c r="Y230" s="69"/>
      <c r="Z230" s="69"/>
    </row>
    <row r="231" ht="135.75" customHeight="1">
      <c r="A231" s="24" t="s">
        <v>5743</v>
      </c>
      <c r="B231" s="9" t="s">
        <v>5767</v>
      </c>
      <c r="C231" s="69"/>
      <c r="D231" s="69"/>
      <c r="E231" s="9" t="s">
        <v>5768</v>
      </c>
      <c r="F231" s="130" t="s">
        <v>5781</v>
      </c>
      <c r="G231" s="131" t="s">
        <v>5053</v>
      </c>
      <c r="H231" s="9" t="s">
        <v>5782</v>
      </c>
      <c r="I231" s="69"/>
      <c r="J231" s="134" t="s">
        <v>5783</v>
      </c>
      <c r="K231" s="69"/>
      <c r="L231" s="69"/>
      <c r="M231" s="69"/>
      <c r="N231" s="69"/>
      <c r="O231" s="69"/>
      <c r="P231" s="69"/>
      <c r="Q231" s="69"/>
      <c r="R231" s="69"/>
      <c r="S231" s="69"/>
      <c r="T231" s="69"/>
      <c r="U231" s="69"/>
      <c r="V231" s="69"/>
      <c r="W231" s="69"/>
      <c r="X231" s="69"/>
      <c r="Y231" s="69"/>
      <c r="Z231" s="69"/>
    </row>
    <row r="232" ht="135.75" customHeight="1">
      <c r="A232" s="24" t="s">
        <v>5743</v>
      </c>
      <c r="B232" s="9" t="s">
        <v>5767</v>
      </c>
      <c r="C232" s="69"/>
      <c r="D232" s="69"/>
      <c r="E232" s="9" t="s">
        <v>5768</v>
      </c>
      <c r="F232" s="130" t="s">
        <v>5784</v>
      </c>
      <c r="G232" s="131" t="s">
        <v>5053</v>
      </c>
      <c r="H232" s="9" t="s">
        <v>5785</v>
      </c>
      <c r="I232" s="69"/>
      <c r="J232" s="134" t="s">
        <v>5786</v>
      </c>
      <c r="K232" s="69"/>
      <c r="L232" s="69"/>
      <c r="M232" s="69"/>
      <c r="N232" s="69"/>
      <c r="O232" s="69"/>
      <c r="P232" s="69"/>
      <c r="Q232" s="69"/>
      <c r="R232" s="69"/>
      <c r="S232" s="69"/>
      <c r="T232" s="69"/>
      <c r="U232" s="69"/>
      <c r="V232" s="69"/>
      <c r="W232" s="69"/>
      <c r="X232" s="69"/>
      <c r="Y232" s="69"/>
      <c r="Z232" s="69"/>
    </row>
    <row r="233" ht="134.25" customHeight="1">
      <c r="A233" s="24" t="s">
        <v>5743</v>
      </c>
      <c r="B233" s="9" t="s">
        <v>5787</v>
      </c>
      <c r="C233" s="69"/>
      <c r="D233" s="69"/>
      <c r="E233" s="42"/>
      <c r="F233" s="130" t="s">
        <v>5788</v>
      </c>
      <c r="G233" s="131" t="s">
        <v>5053</v>
      </c>
      <c r="H233" s="9" t="s">
        <v>5789</v>
      </c>
      <c r="I233" s="69"/>
      <c r="J233" s="134" t="s">
        <v>5790</v>
      </c>
      <c r="K233" s="69"/>
      <c r="L233" s="69"/>
      <c r="M233" s="69"/>
      <c r="N233" s="69"/>
      <c r="O233" s="69"/>
      <c r="P233" s="69"/>
      <c r="Q233" s="69"/>
      <c r="R233" s="69"/>
      <c r="S233" s="69"/>
      <c r="T233" s="69"/>
      <c r="U233" s="69"/>
      <c r="V233" s="69"/>
      <c r="W233" s="69"/>
      <c r="X233" s="69"/>
      <c r="Y233" s="69"/>
      <c r="Z233" s="69"/>
    </row>
    <row r="234" ht="134.25" customHeight="1">
      <c r="A234" s="24" t="s">
        <v>5743</v>
      </c>
      <c r="B234" s="9" t="s">
        <v>5787</v>
      </c>
      <c r="C234" s="69"/>
      <c r="D234" s="69"/>
      <c r="E234" s="42"/>
      <c r="F234" s="130" t="s">
        <v>5788</v>
      </c>
      <c r="G234" s="131" t="s">
        <v>5053</v>
      </c>
      <c r="H234" s="9" t="s">
        <v>5791</v>
      </c>
      <c r="I234" s="69"/>
      <c r="J234" s="134" t="s">
        <v>5792</v>
      </c>
      <c r="K234" s="69"/>
      <c r="L234" s="69"/>
      <c r="M234" s="69"/>
      <c r="N234" s="69"/>
      <c r="O234" s="69"/>
      <c r="P234" s="69"/>
      <c r="Q234" s="69"/>
      <c r="R234" s="69"/>
      <c r="S234" s="69"/>
      <c r="T234" s="69"/>
      <c r="U234" s="69"/>
      <c r="V234" s="69"/>
      <c r="W234" s="69"/>
      <c r="X234" s="69"/>
      <c r="Y234" s="69"/>
      <c r="Z234" s="69"/>
    </row>
    <row r="235" ht="134.25" customHeight="1">
      <c r="A235" s="24" t="s">
        <v>5743</v>
      </c>
      <c r="B235" s="9" t="s">
        <v>5787</v>
      </c>
      <c r="C235" s="69"/>
      <c r="D235" s="69"/>
      <c r="E235" s="42"/>
      <c r="F235" s="130" t="s">
        <v>5788</v>
      </c>
      <c r="G235" s="131" t="s">
        <v>5053</v>
      </c>
      <c r="H235" s="9" t="s">
        <v>5793</v>
      </c>
      <c r="I235" s="69"/>
      <c r="J235" s="134" t="s">
        <v>5794</v>
      </c>
      <c r="K235" s="69"/>
      <c r="L235" s="69"/>
      <c r="M235" s="69"/>
      <c r="N235" s="69"/>
      <c r="O235" s="69"/>
      <c r="P235" s="69"/>
      <c r="Q235" s="69"/>
      <c r="R235" s="69"/>
      <c r="S235" s="69"/>
      <c r="T235" s="69"/>
      <c r="U235" s="69"/>
      <c r="V235" s="69"/>
      <c r="W235" s="69"/>
      <c r="X235" s="69"/>
      <c r="Y235" s="69"/>
      <c r="Z235" s="69"/>
    </row>
    <row r="236" ht="134.25" customHeight="1">
      <c r="A236" s="24" t="s">
        <v>5743</v>
      </c>
      <c r="B236" s="9" t="s">
        <v>5787</v>
      </c>
      <c r="C236" s="69"/>
      <c r="D236" s="69"/>
      <c r="E236" s="42"/>
      <c r="F236" s="130" t="s">
        <v>5788</v>
      </c>
      <c r="G236" s="131" t="s">
        <v>5053</v>
      </c>
      <c r="H236" s="9" t="s">
        <v>5795</v>
      </c>
      <c r="I236" s="69"/>
      <c r="J236" s="134" t="s">
        <v>5796</v>
      </c>
      <c r="K236" s="69"/>
      <c r="L236" s="69"/>
      <c r="M236" s="69"/>
      <c r="N236" s="69"/>
      <c r="O236" s="69"/>
      <c r="P236" s="69"/>
      <c r="Q236" s="69"/>
      <c r="R236" s="69"/>
      <c r="S236" s="69"/>
      <c r="T236" s="69"/>
      <c r="U236" s="69"/>
      <c r="V236" s="69"/>
      <c r="W236" s="69"/>
      <c r="X236" s="69"/>
      <c r="Y236" s="69"/>
      <c r="Z236" s="69"/>
    </row>
    <row r="237" ht="134.25" customHeight="1">
      <c r="A237" s="24" t="s">
        <v>5743</v>
      </c>
      <c r="B237" s="9" t="s">
        <v>5787</v>
      </c>
      <c r="C237" s="69"/>
      <c r="D237" s="69"/>
      <c r="E237" s="42"/>
      <c r="F237" s="130" t="s">
        <v>5788</v>
      </c>
      <c r="G237" s="131" t="s">
        <v>5053</v>
      </c>
      <c r="H237" s="9" t="s">
        <v>5797</v>
      </c>
      <c r="I237" s="69"/>
      <c r="J237" s="134" t="s">
        <v>5798</v>
      </c>
      <c r="K237" s="69"/>
      <c r="L237" s="69"/>
      <c r="M237" s="69"/>
      <c r="N237" s="69"/>
      <c r="O237" s="69"/>
      <c r="P237" s="69"/>
      <c r="Q237" s="69"/>
      <c r="R237" s="69"/>
      <c r="S237" s="69"/>
      <c r="T237" s="69"/>
      <c r="U237" s="69"/>
      <c r="V237" s="69"/>
      <c r="W237" s="69"/>
      <c r="X237" s="69"/>
      <c r="Y237" s="69"/>
      <c r="Z237" s="69"/>
    </row>
    <row r="238" ht="185.25" customHeight="1">
      <c r="A238" s="9" t="s">
        <v>5381</v>
      </c>
      <c r="B238" s="9" t="s">
        <v>4225</v>
      </c>
      <c r="C238" s="69"/>
      <c r="D238" s="69"/>
      <c r="E238" s="9" t="s">
        <v>5799</v>
      </c>
      <c r="F238" s="150" t="s">
        <v>5800</v>
      </c>
      <c r="G238" s="9" t="s">
        <v>5053</v>
      </c>
      <c r="H238" s="9" t="s">
        <v>5385</v>
      </c>
      <c r="I238" s="69"/>
      <c r="J238" s="133" t="s">
        <v>5386</v>
      </c>
      <c r="K238" s="69"/>
      <c r="L238" s="69"/>
      <c r="M238" s="69"/>
      <c r="N238" s="69"/>
      <c r="O238" s="69"/>
      <c r="P238" s="69"/>
      <c r="Q238" s="69"/>
      <c r="R238" s="69"/>
      <c r="S238" s="69"/>
      <c r="T238" s="69"/>
      <c r="U238" s="69"/>
      <c r="V238" s="69"/>
      <c r="W238" s="69"/>
      <c r="X238" s="69"/>
      <c r="Y238" s="69"/>
      <c r="Z238" s="69"/>
    </row>
    <row r="239" ht="129.0" customHeight="1">
      <c r="A239" s="9" t="s">
        <v>5381</v>
      </c>
      <c r="B239" s="9" t="s">
        <v>4225</v>
      </c>
      <c r="C239" s="69"/>
      <c r="D239" s="69"/>
      <c r="E239" s="9" t="s">
        <v>5801</v>
      </c>
      <c r="F239" s="151" t="s">
        <v>5802</v>
      </c>
      <c r="G239" s="9" t="s">
        <v>5053</v>
      </c>
      <c r="H239" s="9" t="s">
        <v>5387</v>
      </c>
      <c r="I239" s="69"/>
      <c r="J239" s="133" t="s">
        <v>5388</v>
      </c>
      <c r="K239" s="69"/>
      <c r="L239" s="69"/>
      <c r="M239" s="69"/>
      <c r="N239" s="69"/>
      <c r="O239" s="69"/>
      <c r="P239" s="69"/>
      <c r="Q239" s="69"/>
      <c r="R239" s="69"/>
      <c r="S239" s="69"/>
      <c r="T239" s="69"/>
      <c r="U239" s="69"/>
      <c r="V239" s="69"/>
      <c r="W239" s="69"/>
      <c r="X239" s="69"/>
      <c r="Y239" s="69"/>
      <c r="Z239" s="69"/>
    </row>
    <row r="240" ht="138.0" customHeight="1">
      <c r="A240" s="9" t="s">
        <v>5803</v>
      </c>
      <c r="B240" s="9" t="s">
        <v>4431</v>
      </c>
      <c r="C240" s="69"/>
      <c r="D240" s="69"/>
      <c r="E240" s="42"/>
      <c r="F240" s="152" t="s">
        <v>5804</v>
      </c>
      <c r="G240" s="9" t="s">
        <v>5053</v>
      </c>
      <c r="H240" s="9" t="s">
        <v>5805</v>
      </c>
      <c r="I240" s="23" t="s">
        <v>5806</v>
      </c>
      <c r="J240" s="134" t="s">
        <v>5807</v>
      </c>
      <c r="K240" s="69"/>
      <c r="L240" s="69"/>
      <c r="M240" s="69"/>
      <c r="N240" s="69"/>
      <c r="O240" s="69"/>
      <c r="P240" s="69"/>
      <c r="Q240" s="69"/>
      <c r="R240" s="69"/>
      <c r="S240" s="69"/>
      <c r="T240" s="69"/>
      <c r="U240" s="69"/>
      <c r="V240" s="69"/>
      <c r="W240" s="69"/>
      <c r="X240" s="69"/>
      <c r="Y240" s="69"/>
      <c r="Z240" s="69"/>
    </row>
    <row r="241" ht="97.5" customHeight="1">
      <c r="A241" s="9" t="s">
        <v>5808</v>
      </c>
      <c r="B241" s="9" t="s">
        <v>4431</v>
      </c>
      <c r="C241" s="69"/>
      <c r="D241" s="69"/>
      <c r="E241" s="9"/>
      <c r="F241" s="130" t="s">
        <v>5809</v>
      </c>
      <c r="G241" s="9" t="s">
        <v>5053</v>
      </c>
      <c r="H241" s="9" t="s">
        <v>5810</v>
      </c>
      <c r="I241" s="23" t="s">
        <v>5811</v>
      </c>
      <c r="J241" s="134" t="s">
        <v>5812</v>
      </c>
      <c r="K241" s="69"/>
      <c r="L241" s="69"/>
      <c r="M241" s="69"/>
      <c r="N241" s="69"/>
      <c r="O241" s="69"/>
      <c r="P241" s="69"/>
      <c r="Q241" s="69"/>
      <c r="R241" s="69"/>
      <c r="S241" s="69"/>
      <c r="T241" s="69"/>
      <c r="U241" s="69"/>
      <c r="V241" s="69"/>
      <c r="W241" s="69"/>
      <c r="X241" s="69"/>
      <c r="Y241" s="69"/>
      <c r="Z241" s="69"/>
    </row>
    <row r="242" ht="97.5" customHeight="1">
      <c r="A242" s="9" t="s">
        <v>5808</v>
      </c>
      <c r="B242" s="9" t="s">
        <v>4431</v>
      </c>
      <c r="C242" s="69"/>
      <c r="D242" s="69"/>
      <c r="E242" s="9"/>
      <c r="F242" s="130" t="s">
        <v>5813</v>
      </c>
      <c r="G242" s="9" t="s">
        <v>5053</v>
      </c>
      <c r="H242" s="9" t="s">
        <v>5814</v>
      </c>
      <c r="I242" s="69"/>
      <c r="J242" s="134" t="s">
        <v>5815</v>
      </c>
      <c r="K242" s="69"/>
      <c r="L242" s="69"/>
      <c r="M242" s="69"/>
      <c r="N242" s="69"/>
      <c r="O242" s="69"/>
      <c r="P242" s="69"/>
      <c r="Q242" s="69"/>
      <c r="R242" s="69"/>
      <c r="S242" s="69"/>
      <c r="T242" s="69"/>
      <c r="U242" s="69"/>
      <c r="V242" s="69"/>
      <c r="W242" s="69"/>
      <c r="X242" s="69"/>
      <c r="Y242" s="69"/>
      <c r="Z242" s="69"/>
    </row>
    <row r="243" ht="97.5" customHeight="1">
      <c r="A243" s="9" t="s">
        <v>5808</v>
      </c>
      <c r="B243" s="9" t="s">
        <v>4431</v>
      </c>
      <c r="C243" s="69"/>
      <c r="D243" s="69"/>
      <c r="E243" s="9"/>
      <c r="F243" s="130" t="s">
        <v>5816</v>
      </c>
      <c r="G243" s="9" t="s">
        <v>5053</v>
      </c>
      <c r="H243" s="9" t="s">
        <v>5817</v>
      </c>
      <c r="I243" s="69"/>
      <c r="J243" s="134" t="s">
        <v>5818</v>
      </c>
      <c r="K243" s="69"/>
      <c r="L243" s="69"/>
      <c r="M243" s="69"/>
      <c r="N243" s="69"/>
      <c r="O243" s="69"/>
      <c r="P243" s="69"/>
      <c r="Q243" s="69"/>
      <c r="R243" s="69"/>
      <c r="S243" s="69"/>
      <c r="T243" s="69"/>
      <c r="U243" s="69"/>
      <c r="V243" s="69"/>
      <c r="W243" s="69"/>
      <c r="X243" s="69"/>
      <c r="Y243" s="69"/>
      <c r="Z243" s="69"/>
    </row>
    <row r="244" ht="97.5" customHeight="1">
      <c r="A244" s="9" t="s">
        <v>5819</v>
      </c>
      <c r="B244" s="9" t="s">
        <v>4431</v>
      </c>
      <c r="C244" s="69"/>
      <c r="D244" s="69"/>
      <c r="E244" s="42"/>
      <c r="F244" s="130" t="s">
        <v>5820</v>
      </c>
      <c r="G244" s="131" t="s">
        <v>5053</v>
      </c>
      <c r="H244" s="9" t="s">
        <v>5821</v>
      </c>
      <c r="I244" s="69"/>
      <c r="J244" s="133" t="s">
        <v>5822</v>
      </c>
      <c r="K244" s="69"/>
      <c r="L244" s="69"/>
      <c r="M244" s="69"/>
      <c r="N244" s="69"/>
      <c r="O244" s="69"/>
      <c r="P244" s="69"/>
      <c r="Q244" s="69"/>
      <c r="R244" s="69"/>
      <c r="S244" s="69"/>
      <c r="T244" s="69"/>
      <c r="U244" s="69"/>
      <c r="V244" s="69"/>
      <c r="W244" s="69"/>
      <c r="X244" s="69"/>
      <c r="Y244" s="69"/>
      <c r="Z244" s="69"/>
    </row>
    <row r="245" ht="97.5" customHeight="1">
      <c r="A245" s="9" t="s">
        <v>5823</v>
      </c>
      <c r="B245" s="9" t="s">
        <v>4431</v>
      </c>
      <c r="C245" s="69"/>
      <c r="D245" s="69"/>
      <c r="E245" s="42"/>
      <c r="F245" s="130" t="s">
        <v>5824</v>
      </c>
      <c r="G245" s="131" t="s">
        <v>5053</v>
      </c>
      <c r="H245" s="9" t="s">
        <v>5825</v>
      </c>
      <c r="I245" s="23" t="s">
        <v>5826</v>
      </c>
      <c r="J245" s="133" t="s">
        <v>5827</v>
      </c>
      <c r="K245" s="69"/>
      <c r="L245" s="69"/>
      <c r="M245" s="69"/>
      <c r="N245" s="69"/>
      <c r="O245" s="69"/>
      <c r="P245" s="69"/>
      <c r="Q245" s="69"/>
      <c r="R245" s="69"/>
      <c r="S245" s="69"/>
      <c r="T245" s="69"/>
      <c r="U245" s="69"/>
      <c r="V245" s="69"/>
      <c r="W245" s="69"/>
      <c r="X245" s="69"/>
      <c r="Y245" s="69"/>
      <c r="Z245" s="69"/>
    </row>
    <row r="246" ht="97.5" customHeight="1">
      <c r="A246" s="9" t="s">
        <v>5828</v>
      </c>
      <c r="B246" s="9" t="s">
        <v>4431</v>
      </c>
      <c r="C246" s="69"/>
      <c r="D246" s="69"/>
      <c r="E246" s="42"/>
      <c r="F246" s="130" t="s">
        <v>5829</v>
      </c>
      <c r="G246" s="131" t="s">
        <v>5053</v>
      </c>
      <c r="H246" s="9" t="s">
        <v>5830</v>
      </c>
      <c r="I246" s="23" t="s">
        <v>5831</v>
      </c>
      <c r="J246" s="134" t="s">
        <v>5832</v>
      </c>
      <c r="K246" s="69"/>
      <c r="L246" s="69"/>
      <c r="M246" s="69"/>
      <c r="N246" s="69"/>
      <c r="O246" s="69"/>
      <c r="P246" s="69"/>
      <c r="Q246" s="69"/>
      <c r="R246" s="69"/>
      <c r="S246" s="69"/>
      <c r="T246" s="69"/>
      <c r="U246" s="69"/>
      <c r="V246" s="69"/>
      <c r="W246" s="69"/>
      <c r="X246" s="69"/>
      <c r="Y246" s="69"/>
      <c r="Z246" s="69"/>
    </row>
    <row r="247">
      <c r="A247" s="9" t="s">
        <v>5833</v>
      </c>
      <c r="B247" s="9" t="s">
        <v>3858</v>
      </c>
      <c r="C247" s="69"/>
      <c r="D247" s="69"/>
      <c r="E247" s="42"/>
      <c r="F247" s="130" t="s">
        <v>5834</v>
      </c>
      <c r="G247" s="131" t="s">
        <v>5053</v>
      </c>
      <c r="H247" s="9" t="s">
        <v>5835</v>
      </c>
      <c r="I247" s="67" t="s">
        <v>5836</v>
      </c>
      <c r="J247" s="133" t="s">
        <v>5837</v>
      </c>
      <c r="K247" s="69"/>
      <c r="L247" s="69"/>
      <c r="M247" s="69"/>
      <c r="N247" s="69"/>
      <c r="O247" s="69"/>
      <c r="P247" s="69"/>
      <c r="Q247" s="69"/>
      <c r="R247" s="69"/>
      <c r="S247" s="69"/>
      <c r="T247" s="69"/>
      <c r="U247" s="69"/>
      <c r="V247" s="69"/>
      <c r="W247" s="69"/>
      <c r="X247" s="69"/>
      <c r="Y247" s="69"/>
      <c r="Z247" s="69"/>
    </row>
    <row r="248">
      <c r="A248" s="9" t="s">
        <v>5833</v>
      </c>
      <c r="B248" s="9" t="s">
        <v>3858</v>
      </c>
      <c r="C248" s="69"/>
      <c r="D248" s="69"/>
      <c r="E248" s="9" t="s">
        <v>5838</v>
      </c>
      <c r="F248" s="130" t="s">
        <v>5839</v>
      </c>
      <c r="G248" s="131" t="s">
        <v>5053</v>
      </c>
      <c r="H248" s="9" t="s">
        <v>5840</v>
      </c>
      <c r="I248" s="132" t="s">
        <v>5841</v>
      </c>
      <c r="J248" s="134" t="s">
        <v>5842</v>
      </c>
      <c r="K248" s="69"/>
      <c r="L248" s="69"/>
      <c r="M248" s="69"/>
      <c r="N248" s="69"/>
      <c r="O248" s="69"/>
      <c r="P248" s="69"/>
      <c r="Q248" s="69"/>
      <c r="R248" s="69"/>
      <c r="S248" s="69"/>
      <c r="T248" s="69"/>
      <c r="U248" s="69"/>
      <c r="V248" s="69"/>
      <c r="W248" s="69"/>
      <c r="X248" s="69"/>
      <c r="Y248" s="69"/>
      <c r="Z248" s="69"/>
    </row>
    <row r="249">
      <c r="A249" s="9" t="s">
        <v>5833</v>
      </c>
      <c r="B249" s="9" t="s">
        <v>3858</v>
      </c>
      <c r="C249" s="69"/>
      <c r="D249" s="69"/>
      <c r="E249" s="9" t="s">
        <v>5838</v>
      </c>
      <c r="F249" s="130" t="s">
        <v>5843</v>
      </c>
      <c r="G249" s="131" t="s">
        <v>5053</v>
      </c>
      <c r="H249" s="9" t="s">
        <v>5844</v>
      </c>
      <c r="I249" s="132" t="s">
        <v>5845</v>
      </c>
      <c r="J249" s="134" t="s">
        <v>5846</v>
      </c>
      <c r="K249" s="69"/>
      <c r="L249" s="69"/>
      <c r="M249" s="69"/>
      <c r="N249" s="69"/>
      <c r="O249" s="69"/>
      <c r="P249" s="69"/>
      <c r="Q249" s="69"/>
      <c r="R249" s="69"/>
      <c r="S249" s="69"/>
      <c r="T249" s="69"/>
      <c r="U249" s="69"/>
      <c r="V249" s="69"/>
      <c r="W249" s="69"/>
      <c r="X249" s="69"/>
      <c r="Y249" s="69"/>
      <c r="Z249" s="69"/>
    </row>
    <row r="250">
      <c r="A250" s="9" t="s">
        <v>5357</v>
      </c>
      <c r="B250" s="9" t="s">
        <v>4105</v>
      </c>
      <c r="C250" s="69"/>
      <c r="D250" s="69"/>
      <c r="E250" s="42"/>
      <c r="F250" s="130" t="s">
        <v>5847</v>
      </c>
      <c r="G250" s="131" t="s">
        <v>5053</v>
      </c>
      <c r="H250" s="9" t="s">
        <v>5848</v>
      </c>
      <c r="I250" s="69"/>
      <c r="J250" s="134" t="s">
        <v>5849</v>
      </c>
      <c r="K250" s="69"/>
      <c r="L250" s="69"/>
      <c r="M250" s="69"/>
      <c r="N250" s="69"/>
      <c r="O250" s="69"/>
      <c r="P250" s="69"/>
      <c r="Q250" s="69"/>
      <c r="R250" s="69"/>
      <c r="S250" s="69"/>
      <c r="T250" s="69"/>
      <c r="U250" s="69"/>
      <c r="V250" s="69"/>
      <c r="W250" s="69"/>
      <c r="X250" s="69"/>
      <c r="Y250" s="69"/>
      <c r="Z250" s="69"/>
    </row>
    <row r="251">
      <c r="A251" s="9" t="s">
        <v>5357</v>
      </c>
      <c r="B251" s="9" t="s">
        <v>4105</v>
      </c>
      <c r="C251" s="69"/>
      <c r="D251" s="69"/>
      <c r="E251" s="42"/>
      <c r="F251" s="130" t="s">
        <v>5850</v>
      </c>
      <c r="G251" s="131" t="s">
        <v>5053</v>
      </c>
      <c r="H251" s="9" t="s">
        <v>5851</v>
      </c>
      <c r="I251" s="69"/>
      <c r="J251" s="67" t="s">
        <v>5852</v>
      </c>
      <c r="K251" s="69"/>
      <c r="L251" s="69"/>
      <c r="M251" s="69"/>
      <c r="N251" s="69"/>
      <c r="O251" s="69"/>
      <c r="P251" s="69"/>
      <c r="Q251" s="69"/>
      <c r="R251" s="69"/>
      <c r="S251" s="69"/>
      <c r="T251" s="69"/>
      <c r="U251" s="69"/>
      <c r="V251" s="69"/>
      <c r="W251" s="69"/>
      <c r="X251" s="69"/>
      <c r="Y251" s="69"/>
      <c r="Z251" s="69"/>
    </row>
    <row r="252">
      <c r="A252" s="9" t="s">
        <v>5357</v>
      </c>
      <c r="B252" s="9" t="s">
        <v>4105</v>
      </c>
      <c r="C252" s="69"/>
      <c r="D252" s="69"/>
      <c r="E252" s="42"/>
      <c r="F252" s="130" t="s">
        <v>5853</v>
      </c>
      <c r="G252" s="131" t="s">
        <v>5053</v>
      </c>
      <c r="H252" s="9" t="s">
        <v>5854</v>
      </c>
      <c r="I252" s="69"/>
      <c r="J252" s="67" t="s">
        <v>5855</v>
      </c>
      <c r="K252" s="69"/>
      <c r="L252" s="69"/>
      <c r="M252" s="69"/>
      <c r="N252" s="69"/>
      <c r="O252" s="69"/>
      <c r="P252" s="69"/>
      <c r="Q252" s="69"/>
      <c r="R252" s="69"/>
      <c r="S252" s="69"/>
      <c r="T252" s="69"/>
      <c r="U252" s="69"/>
      <c r="V252" s="69"/>
      <c r="W252" s="69"/>
      <c r="X252" s="69"/>
      <c r="Y252" s="69"/>
      <c r="Z252" s="69"/>
    </row>
    <row r="253">
      <c r="A253" s="9" t="s">
        <v>5357</v>
      </c>
      <c r="B253" s="9" t="s">
        <v>4105</v>
      </c>
      <c r="C253" s="69"/>
      <c r="D253" s="69"/>
      <c r="E253" s="42"/>
      <c r="F253" s="130" t="s">
        <v>5856</v>
      </c>
      <c r="G253" s="131" t="s">
        <v>5053</v>
      </c>
      <c r="H253" s="9" t="s">
        <v>5857</v>
      </c>
      <c r="I253" s="69"/>
      <c r="J253" s="67" t="s">
        <v>5858</v>
      </c>
      <c r="K253" s="69"/>
      <c r="L253" s="69"/>
      <c r="M253" s="69"/>
      <c r="N253" s="69"/>
      <c r="O253" s="69"/>
      <c r="P253" s="69"/>
      <c r="Q253" s="69"/>
      <c r="R253" s="69"/>
      <c r="S253" s="69"/>
      <c r="T253" s="69"/>
      <c r="U253" s="69"/>
      <c r="V253" s="69"/>
      <c r="W253" s="69"/>
      <c r="X253" s="69"/>
      <c r="Y253" s="69"/>
      <c r="Z253" s="69"/>
    </row>
    <row r="254">
      <c r="A254" s="9" t="s">
        <v>5357</v>
      </c>
      <c r="B254" s="9" t="s">
        <v>4105</v>
      </c>
      <c r="C254" s="69"/>
      <c r="D254" s="69"/>
      <c r="E254" s="42"/>
      <c r="F254" s="130" t="s">
        <v>5859</v>
      </c>
      <c r="G254" s="131" t="s">
        <v>5053</v>
      </c>
      <c r="H254" s="9" t="s">
        <v>5860</v>
      </c>
      <c r="I254" s="69"/>
      <c r="J254" s="67" t="s">
        <v>5861</v>
      </c>
      <c r="K254" s="69"/>
      <c r="L254" s="69"/>
      <c r="M254" s="69"/>
      <c r="N254" s="69"/>
      <c r="O254" s="69"/>
      <c r="P254" s="69"/>
      <c r="Q254" s="69"/>
      <c r="R254" s="69"/>
      <c r="S254" s="69"/>
      <c r="T254" s="69"/>
      <c r="U254" s="69"/>
      <c r="V254" s="69"/>
      <c r="W254" s="69"/>
      <c r="X254" s="69"/>
      <c r="Y254" s="69"/>
      <c r="Z254" s="69"/>
    </row>
    <row r="255">
      <c r="A255" s="9" t="s">
        <v>5357</v>
      </c>
      <c r="B255" s="9" t="s">
        <v>4105</v>
      </c>
      <c r="C255" s="69"/>
      <c r="D255" s="69"/>
      <c r="E255" s="42"/>
      <c r="F255" s="130" t="s">
        <v>5862</v>
      </c>
      <c r="G255" s="131" t="s">
        <v>5053</v>
      </c>
      <c r="H255" s="9" t="s">
        <v>5863</v>
      </c>
      <c r="I255" s="69"/>
      <c r="J255" s="67" t="s">
        <v>5864</v>
      </c>
      <c r="K255" s="69"/>
      <c r="L255" s="69"/>
      <c r="M255" s="69"/>
      <c r="N255" s="69"/>
      <c r="O255" s="69"/>
      <c r="P255" s="69"/>
      <c r="Q255" s="69"/>
      <c r="R255" s="69"/>
      <c r="S255" s="69"/>
      <c r="T255" s="69"/>
      <c r="U255" s="69"/>
      <c r="V255" s="69"/>
      <c r="W255" s="69"/>
      <c r="X255" s="69"/>
      <c r="Y255" s="69"/>
      <c r="Z255" s="69"/>
    </row>
    <row r="256">
      <c r="A256" s="9" t="s">
        <v>5357</v>
      </c>
      <c r="B256" s="9" t="s">
        <v>4105</v>
      </c>
      <c r="C256" s="69"/>
      <c r="D256" s="69"/>
      <c r="E256" s="42"/>
      <c r="F256" s="130" t="s">
        <v>5865</v>
      </c>
      <c r="G256" s="131" t="s">
        <v>5053</v>
      </c>
      <c r="H256" s="9" t="s">
        <v>5866</v>
      </c>
      <c r="I256" s="69"/>
      <c r="J256" s="67" t="s">
        <v>5867</v>
      </c>
      <c r="K256" s="69"/>
      <c r="L256" s="69"/>
      <c r="M256" s="69"/>
      <c r="N256" s="69"/>
      <c r="O256" s="69"/>
      <c r="P256" s="69"/>
      <c r="Q256" s="69"/>
      <c r="R256" s="69"/>
      <c r="S256" s="69"/>
      <c r="T256" s="69"/>
      <c r="U256" s="69"/>
      <c r="V256" s="69"/>
      <c r="W256" s="69"/>
      <c r="X256" s="69"/>
      <c r="Y256" s="69"/>
      <c r="Z256" s="69"/>
    </row>
    <row r="257">
      <c r="A257" s="9" t="s">
        <v>5357</v>
      </c>
      <c r="B257" s="9" t="s">
        <v>4105</v>
      </c>
      <c r="C257" s="69"/>
      <c r="D257" s="69"/>
      <c r="E257" s="42"/>
      <c r="F257" s="130" t="s">
        <v>5868</v>
      </c>
      <c r="G257" s="131" t="s">
        <v>5053</v>
      </c>
      <c r="H257" s="9" t="s">
        <v>5869</v>
      </c>
      <c r="I257" s="69"/>
      <c r="J257" s="67" t="s">
        <v>5870</v>
      </c>
      <c r="K257" s="69"/>
      <c r="L257" s="69"/>
      <c r="M257" s="69"/>
      <c r="N257" s="69"/>
      <c r="O257" s="69"/>
      <c r="P257" s="69"/>
      <c r="Q257" s="69"/>
      <c r="R257" s="69"/>
      <c r="S257" s="69"/>
      <c r="T257" s="69"/>
      <c r="U257" s="69"/>
      <c r="V257" s="69"/>
      <c r="W257" s="69"/>
      <c r="X257" s="69"/>
      <c r="Y257" s="69"/>
      <c r="Z257" s="69"/>
    </row>
    <row r="258" ht="60.0" customHeight="1">
      <c r="A258" s="24" t="s">
        <v>5871</v>
      </c>
      <c r="B258" s="9" t="s">
        <v>5872</v>
      </c>
      <c r="C258" s="96"/>
      <c r="D258" s="96"/>
      <c r="E258" s="96"/>
      <c r="F258" s="130" t="s">
        <v>5873</v>
      </c>
      <c r="G258" s="153" t="s">
        <v>5053</v>
      </c>
      <c r="H258" s="148" t="s">
        <v>5874</v>
      </c>
      <c r="I258" s="154"/>
      <c r="J258" s="67" t="s">
        <v>5875</v>
      </c>
      <c r="K258" s="96"/>
      <c r="L258" s="56"/>
      <c r="M258" s="56"/>
      <c r="N258" s="96"/>
      <c r="O258" s="96"/>
      <c r="P258" s="96"/>
      <c r="Q258" s="96"/>
      <c r="R258" s="96"/>
      <c r="S258" s="96"/>
      <c r="T258" s="96"/>
      <c r="U258" s="96"/>
      <c r="V258" s="96"/>
      <c r="W258" s="96"/>
      <c r="X258" s="96"/>
      <c r="Y258" s="96"/>
      <c r="Z258" s="96"/>
    </row>
    <row r="259" ht="60.0" customHeight="1">
      <c r="A259" s="24" t="s">
        <v>5871</v>
      </c>
      <c r="B259" s="9" t="s">
        <v>5872</v>
      </c>
      <c r="C259" s="96"/>
      <c r="D259" s="96"/>
      <c r="E259" s="96"/>
      <c r="F259" s="155">
        <v>0.40625</v>
      </c>
      <c r="G259" s="153" t="s">
        <v>5053</v>
      </c>
      <c r="H259" s="148" t="s">
        <v>5876</v>
      </c>
      <c r="I259" s="69"/>
      <c r="J259" s="67" t="s">
        <v>5877</v>
      </c>
      <c r="K259" s="96"/>
      <c r="L259" s="56"/>
      <c r="M259" s="56"/>
      <c r="N259" s="96"/>
      <c r="O259" s="96"/>
      <c r="P259" s="96"/>
      <c r="Q259" s="96"/>
      <c r="R259" s="96"/>
      <c r="S259" s="96"/>
      <c r="T259" s="96"/>
      <c r="U259" s="96"/>
      <c r="V259" s="96"/>
      <c r="W259" s="96"/>
      <c r="X259" s="96"/>
      <c r="Y259" s="96"/>
      <c r="Z259" s="96"/>
    </row>
    <row r="260" ht="60.0" customHeight="1">
      <c r="A260" s="24" t="s">
        <v>5871</v>
      </c>
      <c r="B260" s="9" t="s">
        <v>5872</v>
      </c>
      <c r="C260" s="96"/>
      <c r="D260" s="96"/>
      <c r="E260" s="96"/>
      <c r="F260" s="155">
        <v>0.5256944444444445</v>
      </c>
      <c r="G260" s="153" t="s">
        <v>5053</v>
      </c>
      <c r="H260" s="148" t="s">
        <v>5878</v>
      </c>
      <c r="I260" s="69"/>
      <c r="J260" s="67" t="s">
        <v>5879</v>
      </c>
      <c r="K260" s="96"/>
      <c r="L260" s="56"/>
      <c r="M260" s="56"/>
      <c r="N260" s="96"/>
      <c r="O260" s="96"/>
      <c r="P260" s="96"/>
      <c r="Q260" s="96"/>
      <c r="R260" s="96"/>
      <c r="S260" s="96"/>
      <c r="T260" s="96"/>
      <c r="U260" s="96"/>
      <c r="V260" s="96"/>
      <c r="W260" s="96"/>
      <c r="X260" s="96"/>
      <c r="Y260" s="96"/>
      <c r="Z260" s="96"/>
    </row>
    <row r="261" ht="60.0" customHeight="1">
      <c r="A261" s="24" t="s">
        <v>5871</v>
      </c>
      <c r="B261" s="9" t="s">
        <v>5872</v>
      </c>
      <c r="C261" s="96"/>
      <c r="D261" s="96"/>
      <c r="E261" s="96"/>
      <c r="F261" s="155">
        <v>0.3472222222222222</v>
      </c>
      <c r="G261" s="153" t="s">
        <v>5053</v>
      </c>
      <c r="H261" s="148" t="s">
        <v>5880</v>
      </c>
      <c r="I261" s="69"/>
      <c r="J261" s="67" t="s">
        <v>5881</v>
      </c>
      <c r="K261" s="96"/>
      <c r="L261" s="56"/>
      <c r="M261" s="56"/>
      <c r="N261" s="96"/>
      <c r="O261" s="96"/>
      <c r="P261" s="96"/>
      <c r="Q261" s="96"/>
      <c r="R261" s="96"/>
      <c r="S261" s="96"/>
      <c r="T261" s="96"/>
      <c r="U261" s="96"/>
      <c r="V261" s="96"/>
      <c r="W261" s="96"/>
      <c r="X261" s="96"/>
      <c r="Y261" s="96"/>
      <c r="Z261" s="96"/>
    </row>
    <row r="262" ht="60.0" customHeight="1">
      <c r="A262" s="24" t="s">
        <v>5871</v>
      </c>
      <c r="B262" s="9" t="s">
        <v>5872</v>
      </c>
      <c r="C262" s="96"/>
      <c r="D262" s="96"/>
      <c r="E262" s="96"/>
      <c r="F262" s="155">
        <v>0.16597222222222222</v>
      </c>
      <c r="G262" s="153" t="s">
        <v>5053</v>
      </c>
      <c r="H262" s="148" t="s">
        <v>5882</v>
      </c>
      <c r="I262" s="69"/>
      <c r="J262" s="67" t="s">
        <v>5883</v>
      </c>
      <c r="K262" s="96"/>
      <c r="L262" s="56"/>
      <c r="M262" s="56"/>
      <c r="N262" s="96"/>
      <c r="O262" s="96"/>
      <c r="P262" s="96"/>
      <c r="Q262" s="96"/>
      <c r="R262" s="96"/>
      <c r="S262" s="96"/>
      <c r="T262" s="96"/>
      <c r="U262" s="96"/>
      <c r="V262" s="96"/>
      <c r="W262" s="96"/>
      <c r="X262" s="96"/>
      <c r="Y262" s="96"/>
      <c r="Z262" s="96"/>
    </row>
    <row r="263" ht="60.0" customHeight="1">
      <c r="A263" s="24" t="s">
        <v>5871</v>
      </c>
      <c r="B263" s="9" t="s">
        <v>5872</v>
      </c>
      <c r="C263" s="96"/>
      <c r="D263" s="96"/>
      <c r="E263" s="96"/>
      <c r="F263" s="155">
        <v>0.05</v>
      </c>
      <c r="G263" s="153" t="s">
        <v>5053</v>
      </c>
      <c r="H263" s="148" t="s">
        <v>5884</v>
      </c>
      <c r="I263" s="69"/>
      <c r="J263" s="67" t="s">
        <v>5885</v>
      </c>
      <c r="K263" s="96"/>
      <c r="L263" s="56"/>
      <c r="M263" s="56"/>
      <c r="N263" s="96"/>
      <c r="O263" s="96"/>
      <c r="P263" s="96"/>
      <c r="Q263" s="96"/>
      <c r="R263" s="96"/>
      <c r="S263" s="96"/>
      <c r="T263" s="96"/>
      <c r="U263" s="96"/>
      <c r="V263" s="96"/>
      <c r="W263" s="96"/>
      <c r="X263" s="96"/>
      <c r="Y263" s="96"/>
      <c r="Z263" s="96"/>
    </row>
    <row r="264" ht="60.0" customHeight="1">
      <c r="A264" s="24" t="s">
        <v>5871</v>
      </c>
      <c r="B264" s="9" t="s">
        <v>5872</v>
      </c>
      <c r="C264" s="96"/>
      <c r="D264" s="96"/>
      <c r="E264" s="96"/>
      <c r="F264" s="155">
        <v>0.1875</v>
      </c>
      <c r="G264" s="153" t="s">
        <v>5053</v>
      </c>
      <c r="H264" s="148" t="s">
        <v>5886</v>
      </c>
      <c r="I264" s="69"/>
      <c r="J264" s="67" t="s">
        <v>5887</v>
      </c>
      <c r="K264" s="96"/>
      <c r="L264" s="56"/>
      <c r="M264" s="56"/>
      <c r="N264" s="96"/>
      <c r="O264" s="96"/>
      <c r="P264" s="96"/>
      <c r="Q264" s="96"/>
      <c r="R264" s="96"/>
      <c r="S264" s="96"/>
      <c r="T264" s="96"/>
      <c r="U264" s="96"/>
      <c r="V264" s="96"/>
      <c r="W264" s="96"/>
      <c r="X264" s="96"/>
      <c r="Y264" s="96"/>
      <c r="Z264" s="96"/>
    </row>
    <row r="265" ht="60.0" customHeight="1">
      <c r="A265" s="24" t="s">
        <v>5871</v>
      </c>
      <c r="B265" s="9" t="s">
        <v>5872</v>
      </c>
      <c r="C265" s="96"/>
      <c r="D265" s="96"/>
      <c r="E265" s="96"/>
      <c r="F265" s="155">
        <v>0.4201388888888889</v>
      </c>
      <c r="G265" s="153" t="s">
        <v>5053</v>
      </c>
      <c r="H265" s="148" t="s">
        <v>5888</v>
      </c>
      <c r="I265" s="69"/>
      <c r="J265" s="67" t="s">
        <v>5889</v>
      </c>
      <c r="K265" s="96"/>
      <c r="L265" s="56"/>
      <c r="M265" s="56"/>
      <c r="N265" s="96"/>
      <c r="O265" s="96"/>
      <c r="P265" s="96"/>
      <c r="Q265" s="96"/>
      <c r="R265" s="96"/>
      <c r="S265" s="96"/>
      <c r="T265" s="96"/>
      <c r="U265" s="96"/>
      <c r="V265" s="96"/>
      <c r="W265" s="96"/>
      <c r="X265" s="96"/>
      <c r="Y265" s="96"/>
      <c r="Z265" s="96"/>
    </row>
    <row r="266" ht="60.0" customHeight="1">
      <c r="A266" s="24" t="s">
        <v>5871</v>
      </c>
      <c r="B266" s="9" t="s">
        <v>5872</v>
      </c>
      <c r="C266" s="96"/>
      <c r="D266" s="96"/>
      <c r="E266" s="96"/>
      <c r="F266" s="155">
        <v>0.3680555555555556</v>
      </c>
      <c r="G266" s="153" t="s">
        <v>5053</v>
      </c>
      <c r="H266" s="148" t="s">
        <v>5890</v>
      </c>
      <c r="I266" s="69"/>
      <c r="J266" s="67" t="s">
        <v>5891</v>
      </c>
      <c r="K266" s="96"/>
      <c r="L266" s="56"/>
      <c r="M266" s="56"/>
      <c r="N266" s="96"/>
      <c r="O266" s="96"/>
      <c r="P266" s="96"/>
      <c r="Q266" s="96"/>
      <c r="R266" s="96"/>
      <c r="S266" s="96"/>
      <c r="T266" s="96"/>
      <c r="U266" s="96"/>
      <c r="V266" s="96"/>
      <c r="W266" s="96"/>
      <c r="X266" s="96"/>
      <c r="Y266" s="96"/>
      <c r="Z266" s="96"/>
    </row>
    <row r="267" ht="60.0" customHeight="1">
      <c r="A267" s="24" t="s">
        <v>5871</v>
      </c>
      <c r="B267" s="9" t="s">
        <v>5872</v>
      </c>
      <c r="C267" s="96"/>
      <c r="D267" s="96"/>
      <c r="E267" s="96"/>
      <c r="F267" s="130" t="s">
        <v>5892</v>
      </c>
      <c r="G267" s="153" t="s">
        <v>5053</v>
      </c>
      <c r="H267" s="148" t="s">
        <v>5893</v>
      </c>
      <c r="I267" s="69"/>
      <c r="J267" s="67" t="s">
        <v>5894</v>
      </c>
      <c r="K267" s="96"/>
      <c r="L267" s="56"/>
      <c r="M267" s="56"/>
      <c r="N267" s="96"/>
      <c r="O267" s="96"/>
      <c r="P267" s="96"/>
      <c r="Q267" s="96"/>
      <c r="R267" s="96"/>
      <c r="S267" s="96"/>
      <c r="T267" s="96"/>
      <c r="U267" s="96"/>
      <c r="V267" s="96"/>
      <c r="W267" s="96"/>
      <c r="X267" s="96"/>
      <c r="Y267" s="96"/>
      <c r="Z267" s="96"/>
    </row>
    <row r="268" ht="60.0" customHeight="1">
      <c r="A268" s="24" t="s">
        <v>5871</v>
      </c>
      <c r="B268" s="9" t="s">
        <v>5872</v>
      </c>
      <c r="C268" s="96"/>
      <c r="D268" s="96"/>
      <c r="E268" s="96"/>
      <c r="F268" s="155">
        <v>0.40625</v>
      </c>
      <c r="G268" s="153" t="s">
        <v>5053</v>
      </c>
      <c r="H268" s="148" t="s">
        <v>5895</v>
      </c>
      <c r="I268" s="69"/>
      <c r="J268" s="67" t="s">
        <v>5896</v>
      </c>
      <c r="K268" s="96"/>
      <c r="L268" s="56"/>
      <c r="M268" s="56"/>
      <c r="N268" s="96"/>
      <c r="O268" s="96"/>
      <c r="P268" s="96"/>
      <c r="Q268" s="96"/>
      <c r="R268" s="96"/>
      <c r="S268" s="96"/>
      <c r="T268" s="96"/>
      <c r="U268" s="96"/>
      <c r="V268" s="96"/>
      <c r="W268" s="96"/>
      <c r="X268" s="96"/>
      <c r="Y268" s="96"/>
      <c r="Z268" s="96"/>
    </row>
    <row r="269" ht="60.0" customHeight="1">
      <c r="A269" s="24" t="s">
        <v>5871</v>
      </c>
      <c r="B269" s="9" t="s">
        <v>5872</v>
      </c>
      <c r="C269" s="96"/>
      <c r="D269" s="96"/>
      <c r="E269" s="96"/>
      <c r="F269" s="155">
        <v>0.5256944444444445</v>
      </c>
      <c r="G269" s="153" t="s">
        <v>5053</v>
      </c>
      <c r="H269" s="148" t="s">
        <v>5897</v>
      </c>
      <c r="I269" s="69"/>
      <c r="J269" s="67" t="s">
        <v>5898</v>
      </c>
      <c r="K269" s="96"/>
      <c r="L269" s="56"/>
      <c r="M269" s="56"/>
      <c r="N269" s="96"/>
      <c r="O269" s="96"/>
      <c r="P269" s="96"/>
      <c r="Q269" s="96"/>
      <c r="R269" s="96"/>
      <c r="S269" s="96"/>
      <c r="T269" s="96"/>
      <c r="U269" s="96"/>
      <c r="V269" s="96"/>
      <c r="W269" s="96"/>
      <c r="X269" s="96"/>
      <c r="Y269" s="96"/>
      <c r="Z269" s="96"/>
    </row>
    <row r="270" ht="60.0" customHeight="1">
      <c r="A270" s="24" t="s">
        <v>5871</v>
      </c>
      <c r="B270" s="9" t="s">
        <v>5872</v>
      </c>
      <c r="C270" s="96"/>
      <c r="D270" s="96"/>
      <c r="E270" s="96"/>
      <c r="F270" s="155">
        <v>0.3472222222222222</v>
      </c>
      <c r="G270" s="153" t="s">
        <v>5053</v>
      </c>
      <c r="H270" s="148" t="s">
        <v>5899</v>
      </c>
      <c r="I270" s="69"/>
      <c r="J270" s="67" t="s">
        <v>5900</v>
      </c>
      <c r="K270" s="96"/>
      <c r="L270" s="56"/>
      <c r="M270" s="56"/>
      <c r="N270" s="96"/>
      <c r="O270" s="96"/>
      <c r="P270" s="96"/>
      <c r="Q270" s="96"/>
      <c r="R270" s="96"/>
      <c r="S270" s="96"/>
      <c r="T270" s="96"/>
      <c r="U270" s="96"/>
      <c r="V270" s="96"/>
      <c r="W270" s="96"/>
      <c r="X270" s="96"/>
      <c r="Y270" s="96"/>
      <c r="Z270" s="96"/>
    </row>
    <row r="271" ht="60.0" customHeight="1">
      <c r="A271" s="24" t="s">
        <v>5871</v>
      </c>
      <c r="B271" s="9" t="s">
        <v>5872</v>
      </c>
      <c r="C271" s="96"/>
      <c r="D271" s="96"/>
      <c r="E271" s="96"/>
      <c r="F271" s="155">
        <v>0.16597222222222222</v>
      </c>
      <c r="G271" s="153" t="s">
        <v>5053</v>
      </c>
      <c r="H271" s="148" t="s">
        <v>5901</v>
      </c>
      <c r="I271" s="69"/>
      <c r="J271" s="67" t="s">
        <v>5902</v>
      </c>
      <c r="K271" s="96"/>
      <c r="L271" s="56"/>
      <c r="M271" s="56"/>
      <c r="N271" s="96"/>
      <c r="O271" s="96"/>
      <c r="P271" s="96"/>
      <c r="Q271" s="96"/>
      <c r="R271" s="96"/>
      <c r="S271" s="96"/>
      <c r="T271" s="96"/>
      <c r="U271" s="96"/>
      <c r="V271" s="96"/>
      <c r="W271" s="96"/>
      <c r="X271" s="96"/>
      <c r="Y271" s="96"/>
      <c r="Z271" s="96"/>
    </row>
    <row r="272" ht="60.0" customHeight="1">
      <c r="A272" s="24" t="s">
        <v>5871</v>
      </c>
      <c r="B272" s="9" t="s">
        <v>5872</v>
      </c>
      <c r="C272" s="96"/>
      <c r="D272" s="96"/>
      <c r="E272" s="96"/>
      <c r="F272" s="155">
        <v>0.05</v>
      </c>
      <c r="G272" s="153" t="s">
        <v>5053</v>
      </c>
      <c r="H272" s="148" t="s">
        <v>5903</v>
      </c>
      <c r="I272" s="69"/>
      <c r="J272" s="67" t="s">
        <v>5904</v>
      </c>
      <c r="K272" s="96"/>
      <c r="L272" s="56"/>
      <c r="M272" s="56"/>
      <c r="N272" s="96"/>
      <c r="O272" s="96"/>
      <c r="P272" s="96"/>
      <c r="Q272" s="96"/>
      <c r="R272" s="96"/>
      <c r="S272" s="96"/>
      <c r="T272" s="96"/>
      <c r="U272" s="96"/>
      <c r="V272" s="96"/>
      <c r="W272" s="96"/>
      <c r="X272" s="96"/>
      <c r="Y272" s="96"/>
      <c r="Z272" s="96"/>
    </row>
    <row r="273" ht="60.0" customHeight="1">
      <c r="A273" s="24" t="s">
        <v>5871</v>
      </c>
      <c r="B273" s="9" t="s">
        <v>5872</v>
      </c>
      <c r="C273" s="96"/>
      <c r="D273" s="96"/>
      <c r="E273" s="96"/>
      <c r="F273" s="155">
        <v>0.1875</v>
      </c>
      <c r="G273" s="153" t="s">
        <v>5053</v>
      </c>
      <c r="H273" s="148" t="s">
        <v>5905</v>
      </c>
      <c r="I273" s="69"/>
      <c r="J273" s="67" t="s">
        <v>5906</v>
      </c>
      <c r="K273" s="96"/>
      <c r="L273" s="56"/>
      <c r="M273" s="56"/>
      <c r="N273" s="96"/>
      <c r="O273" s="96"/>
      <c r="P273" s="96"/>
      <c r="Q273" s="96"/>
      <c r="R273" s="96"/>
      <c r="S273" s="96"/>
      <c r="T273" s="96"/>
      <c r="U273" s="96"/>
      <c r="V273" s="96"/>
      <c r="W273" s="96"/>
      <c r="X273" s="96"/>
      <c r="Y273" s="96"/>
      <c r="Z273" s="96"/>
    </row>
    <row r="274" ht="60.0" customHeight="1">
      <c r="A274" s="24" t="s">
        <v>5871</v>
      </c>
      <c r="B274" s="9" t="s">
        <v>5872</v>
      </c>
      <c r="C274" s="96"/>
      <c r="D274" s="96"/>
      <c r="E274" s="96"/>
      <c r="F274" s="155">
        <v>0.4201388888888889</v>
      </c>
      <c r="G274" s="153" t="s">
        <v>5053</v>
      </c>
      <c r="H274" s="148" t="s">
        <v>5907</v>
      </c>
      <c r="I274" s="69"/>
      <c r="J274" s="67" t="s">
        <v>5908</v>
      </c>
      <c r="K274" s="96"/>
      <c r="L274" s="56"/>
      <c r="M274" s="56"/>
      <c r="N274" s="96"/>
      <c r="O274" s="96"/>
      <c r="P274" s="96"/>
      <c r="Q274" s="96"/>
      <c r="R274" s="96"/>
      <c r="S274" s="96"/>
      <c r="T274" s="96"/>
      <c r="U274" s="96"/>
      <c r="V274" s="96"/>
      <c r="W274" s="96"/>
      <c r="X274" s="96"/>
      <c r="Y274" s="96"/>
      <c r="Z274" s="96"/>
    </row>
    <row r="275" ht="60.0" customHeight="1">
      <c r="A275" s="24" t="s">
        <v>5871</v>
      </c>
      <c r="B275" s="9" t="s">
        <v>5872</v>
      </c>
      <c r="C275" s="96"/>
      <c r="D275" s="96"/>
      <c r="E275" s="96"/>
      <c r="F275" s="155">
        <v>0.3680555555555556</v>
      </c>
      <c r="G275" s="153" t="s">
        <v>5053</v>
      </c>
      <c r="H275" s="148" t="s">
        <v>5909</v>
      </c>
      <c r="I275" s="69"/>
      <c r="J275" s="67" t="s">
        <v>5910</v>
      </c>
      <c r="K275" s="96"/>
      <c r="L275" s="56"/>
      <c r="M275" s="56"/>
      <c r="N275" s="96"/>
      <c r="O275" s="96"/>
      <c r="P275" s="96"/>
      <c r="Q275" s="96"/>
      <c r="R275" s="96"/>
      <c r="S275" s="96"/>
      <c r="T275" s="96"/>
      <c r="U275" s="96"/>
      <c r="V275" s="96"/>
      <c r="W275" s="96"/>
      <c r="X275" s="96"/>
      <c r="Y275" s="96"/>
      <c r="Z275" s="96"/>
    </row>
    <row r="276">
      <c r="A276" s="9" t="s">
        <v>5097</v>
      </c>
      <c r="B276" s="9" t="s">
        <v>3746</v>
      </c>
      <c r="C276" s="69"/>
      <c r="D276" s="69"/>
      <c r="E276" s="42"/>
      <c r="F276" s="156" t="s">
        <v>5911</v>
      </c>
      <c r="G276" s="131" t="s">
        <v>5053</v>
      </c>
      <c r="H276" s="9" t="s">
        <v>5912</v>
      </c>
      <c r="I276" s="69"/>
      <c r="J276" s="133" t="s">
        <v>5913</v>
      </c>
      <c r="K276" s="69"/>
      <c r="L276" s="69"/>
      <c r="M276" s="69"/>
      <c r="N276" s="69"/>
      <c r="O276" s="69"/>
      <c r="P276" s="69"/>
      <c r="Q276" s="69"/>
      <c r="R276" s="69"/>
      <c r="S276" s="69"/>
      <c r="T276" s="69"/>
      <c r="U276" s="69"/>
      <c r="V276" s="69"/>
      <c r="W276" s="69"/>
      <c r="X276" s="69"/>
      <c r="Y276" s="69"/>
      <c r="Z276" s="69"/>
    </row>
    <row r="277">
      <c r="A277" s="9" t="s">
        <v>5097</v>
      </c>
      <c r="B277" s="9" t="s">
        <v>3746</v>
      </c>
      <c r="C277" s="69"/>
      <c r="D277" s="69"/>
      <c r="E277" s="42"/>
      <c r="F277" s="130" t="s">
        <v>5914</v>
      </c>
      <c r="G277" s="131" t="s">
        <v>5053</v>
      </c>
      <c r="H277" s="9" t="s">
        <v>5915</v>
      </c>
      <c r="I277" s="69"/>
      <c r="J277" s="133" t="s">
        <v>5916</v>
      </c>
      <c r="K277" s="69"/>
      <c r="L277" s="69"/>
      <c r="M277" s="69"/>
      <c r="N277" s="69"/>
      <c r="O277" s="69"/>
      <c r="P277" s="69"/>
      <c r="Q277" s="69"/>
      <c r="R277" s="69"/>
      <c r="S277" s="69"/>
      <c r="T277" s="69"/>
      <c r="U277" s="69"/>
      <c r="V277" s="69"/>
      <c r="W277" s="69"/>
      <c r="X277" s="69"/>
      <c r="Y277" s="69"/>
      <c r="Z277" s="69"/>
    </row>
    <row r="278">
      <c r="A278" s="9" t="s">
        <v>5097</v>
      </c>
      <c r="B278" s="9" t="s">
        <v>3746</v>
      </c>
      <c r="C278" s="69"/>
      <c r="D278" s="69"/>
      <c r="E278" s="42"/>
      <c r="F278" s="130" t="s">
        <v>5917</v>
      </c>
      <c r="G278" s="131" t="s">
        <v>5053</v>
      </c>
      <c r="H278" s="9" t="s">
        <v>5918</v>
      </c>
      <c r="I278" s="23"/>
      <c r="J278" s="133" t="s">
        <v>5919</v>
      </c>
      <c r="K278" s="69"/>
      <c r="L278" s="69"/>
      <c r="M278" s="69"/>
      <c r="N278" s="69"/>
      <c r="O278" s="69"/>
      <c r="P278" s="69"/>
      <c r="Q278" s="69"/>
      <c r="R278" s="69"/>
      <c r="S278" s="69"/>
      <c r="T278" s="69"/>
      <c r="U278" s="69"/>
      <c r="V278" s="69"/>
      <c r="W278" s="69"/>
      <c r="X278" s="69"/>
      <c r="Y278" s="69"/>
      <c r="Z278" s="69"/>
    </row>
    <row r="279">
      <c r="A279" s="9" t="s">
        <v>5097</v>
      </c>
      <c r="B279" s="9" t="s">
        <v>3746</v>
      </c>
      <c r="C279" s="69"/>
      <c r="D279" s="69"/>
      <c r="E279" s="42"/>
      <c r="F279" s="130" t="s">
        <v>5920</v>
      </c>
      <c r="G279" s="131" t="s">
        <v>5053</v>
      </c>
      <c r="H279" s="9" t="s">
        <v>5921</v>
      </c>
      <c r="I279" s="23" t="s">
        <v>5922</v>
      </c>
      <c r="J279" s="133" t="s">
        <v>5923</v>
      </c>
      <c r="K279" s="69"/>
      <c r="L279" s="69"/>
      <c r="M279" s="69"/>
      <c r="N279" s="69"/>
      <c r="O279" s="69"/>
      <c r="P279" s="69"/>
      <c r="Q279" s="69"/>
      <c r="R279" s="69"/>
      <c r="S279" s="69"/>
      <c r="T279" s="69"/>
      <c r="U279" s="69"/>
      <c r="V279" s="69"/>
      <c r="W279" s="69"/>
      <c r="X279" s="69"/>
      <c r="Y279" s="69"/>
      <c r="Z279" s="69"/>
    </row>
    <row r="280">
      <c r="A280" s="9" t="s">
        <v>5097</v>
      </c>
      <c r="B280" s="9" t="s">
        <v>3746</v>
      </c>
      <c r="C280" s="69"/>
      <c r="D280" s="69"/>
      <c r="E280" s="42"/>
      <c r="F280" s="130" t="s">
        <v>5924</v>
      </c>
      <c r="G280" s="131" t="s">
        <v>5053</v>
      </c>
      <c r="H280" s="9" t="s">
        <v>5925</v>
      </c>
      <c r="I280" s="23" t="s">
        <v>5926</v>
      </c>
      <c r="J280" s="133" t="s">
        <v>5927</v>
      </c>
      <c r="K280" s="69"/>
      <c r="L280" s="69"/>
      <c r="M280" s="69"/>
      <c r="N280" s="69"/>
      <c r="O280" s="69"/>
      <c r="P280" s="69"/>
      <c r="Q280" s="69"/>
      <c r="R280" s="69"/>
      <c r="S280" s="69"/>
      <c r="T280" s="69"/>
      <c r="U280" s="69"/>
      <c r="V280" s="69"/>
      <c r="W280" s="69"/>
      <c r="X280" s="69"/>
      <c r="Y280" s="69"/>
      <c r="Z280" s="69"/>
    </row>
    <row r="281">
      <c r="A281" s="9" t="s">
        <v>5928</v>
      </c>
      <c r="B281" s="9" t="s">
        <v>3858</v>
      </c>
      <c r="C281" s="69"/>
      <c r="D281" s="69"/>
      <c r="E281" s="42"/>
      <c r="F281" s="130" t="s">
        <v>5929</v>
      </c>
      <c r="G281" s="131" t="s">
        <v>5053</v>
      </c>
      <c r="H281" s="9" t="s">
        <v>5930</v>
      </c>
      <c r="I281" s="23" t="s">
        <v>5931</v>
      </c>
      <c r="J281" s="134" t="s">
        <v>5932</v>
      </c>
      <c r="K281" s="69"/>
      <c r="L281" s="69"/>
      <c r="M281" s="69"/>
      <c r="N281" s="69"/>
      <c r="O281" s="69"/>
      <c r="P281" s="69"/>
      <c r="Q281" s="69"/>
      <c r="R281" s="69"/>
      <c r="S281" s="69"/>
      <c r="T281" s="69"/>
      <c r="U281" s="69"/>
      <c r="V281" s="69"/>
      <c r="W281" s="69"/>
      <c r="X281" s="69"/>
      <c r="Y281" s="69"/>
      <c r="Z281" s="69"/>
    </row>
    <row r="282">
      <c r="A282" s="9" t="s">
        <v>5928</v>
      </c>
      <c r="B282" s="9" t="s">
        <v>3858</v>
      </c>
      <c r="C282" s="69"/>
      <c r="D282" s="69"/>
      <c r="E282" s="9" t="s">
        <v>5933</v>
      </c>
      <c r="F282" s="130" t="s">
        <v>5934</v>
      </c>
      <c r="G282" s="131" t="s">
        <v>5053</v>
      </c>
      <c r="H282" s="9" t="s">
        <v>5935</v>
      </c>
      <c r="I282" s="23"/>
      <c r="J282" s="134" t="s">
        <v>5936</v>
      </c>
      <c r="K282" s="69"/>
      <c r="L282" s="69"/>
      <c r="M282" s="69"/>
      <c r="N282" s="69"/>
      <c r="O282" s="69"/>
      <c r="P282" s="69"/>
      <c r="Q282" s="69"/>
      <c r="R282" s="69"/>
      <c r="S282" s="69"/>
      <c r="T282" s="69"/>
      <c r="U282" s="69"/>
      <c r="V282" s="69"/>
      <c r="W282" s="69"/>
      <c r="X282" s="69"/>
      <c r="Y282" s="69"/>
      <c r="Z282" s="69"/>
    </row>
    <row r="283">
      <c r="A283" s="9" t="s">
        <v>5928</v>
      </c>
      <c r="B283" s="9" t="s">
        <v>3858</v>
      </c>
      <c r="C283" s="69"/>
      <c r="D283" s="69"/>
      <c r="E283" s="9" t="s">
        <v>5933</v>
      </c>
      <c r="F283" s="130" t="s">
        <v>5937</v>
      </c>
      <c r="G283" s="131" t="s">
        <v>5053</v>
      </c>
      <c r="H283" s="9" t="s">
        <v>5938</v>
      </c>
      <c r="I283" s="23"/>
      <c r="J283" s="134" t="s">
        <v>5939</v>
      </c>
      <c r="K283" s="69"/>
      <c r="L283" s="69"/>
      <c r="M283" s="69"/>
      <c r="N283" s="69"/>
      <c r="O283" s="69"/>
      <c r="P283" s="69"/>
      <c r="Q283" s="69"/>
      <c r="R283" s="69"/>
      <c r="S283" s="69"/>
      <c r="T283" s="69"/>
      <c r="U283" s="69"/>
      <c r="V283" s="69"/>
      <c r="W283" s="69"/>
      <c r="X283" s="69"/>
      <c r="Y283" s="69"/>
      <c r="Z283" s="69"/>
    </row>
    <row r="284">
      <c r="A284" s="9" t="s">
        <v>5928</v>
      </c>
      <c r="B284" s="9" t="s">
        <v>3858</v>
      </c>
      <c r="C284" s="69"/>
      <c r="D284" s="69"/>
      <c r="E284" s="42"/>
      <c r="F284" s="130" t="s">
        <v>5940</v>
      </c>
      <c r="G284" s="131" t="s">
        <v>5053</v>
      </c>
      <c r="H284" s="9" t="s">
        <v>5941</v>
      </c>
      <c r="I284" s="67" t="s">
        <v>5942</v>
      </c>
      <c r="J284" s="133" t="s">
        <v>5943</v>
      </c>
      <c r="K284" s="69"/>
      <c r="L284" s="69"/>
      <c r="M284" s="69"/>
      <c r="N284" s="69"/>
      <c r="O284" s="69"/>
      <c r="P284" s="69"/>
      <c r="Q284" s="69"/>
      <c r="R284" s="69"/>
      <c r="S284" s="69"/>
      <c r="T284" s="69"/>
      <c r="U284" s="69"/>
      <c r="V284" s="69"/>
      <c r="W284" s="69"/>
      <c r="X284" s="69"/>
      <c r="Y284" s="69"/>
      <c r="Z284" s="69"/>
    </row>
    <row r="285">
      <c r="A285" s="9" t="s">
        <v>5928</v>
      </c>
      <c r="B285" s="9" t="s">
        <v>3858</v>
      </c>
      <c r="C285" s="69"/>
      <c r="D285" s="69"/>
      <c r="E285" s="9" t="s">
        <v>5944</v>
      </c>
      <c r="F285" s="130" t="s">
        <v>5945</v>
      </c>
      <c r="G285" s="131" t="s">
        <v>5053</v>
      </c>
      <c r="H285" s="9" t="s">
        <v>5946</v>
      </c>
      <c r="I285" s="132"/>
      <c r="J285" s="133" t="s">
        <v>5947</v>
      </c>
      <c r="K285" s="69"/>
      <c r="L285" s="69"/>
      <c r="M285" s="69"/>
      <c r="N285" s="69"/>
      <c r="O285" s="69"/>
      <c r="P285" s="69"/>
      <c r="Q285" s="69"/>
      <c r="R285" s="69"/>
      <c r="S285" s="69"/>
      <c r="T285" s="69"/>
      <c r="U285" s="69"/>
      <c r="V285" s="69"/>
      <c r="W285" s="69"/>
      <c r="X285" s="69"/>
      <c r="Y285" s="69"/>
      <c r="Z285" s="69"/>
    </row>
    <row r="286">
      <c r="A286" s="9" t="s">
        <v>5928</v>
      </c>
      <c r="B286" s="9" t="s">
        <v>3858</v>
      </c>
      <c r="C286" s="69"/>
      <c r="D286" s="69"/>
      <c r="E286" s="9" t="s">
        <v>5944</v>
      </c>
      <c r="F286" s="130" t="s">
        <v>5948</v>
      </c>
      <c r="G286" s="131" t="s">
        <v>5053</v>
      </c>
      <c r="H286" s="9" t="s">
        <v>5949</v>
      </c>
      <c r="I286" s="132"/>
      <c r="J286" s="134" t="s">
        <v>5950</v>
      </c>
      <c r="K286" s="69"/>
      <c r="L286" s="69"/>
      <c r="M286" s="69"/>
      <c r="N286" s="69"/>
      <c r="O286" s="69"/>
      <c r="P286" s="69"/>
      <c r="Q286" s="69"/>
      <c r="R286" s="69"/>
      <c r="S286" s="69"/>
      <c r="T286" s="69"/>
      <c r="U286" s="69"/>
      <c r="V286" s="69"/>
      <c r="W286" s="69"/>
      <c r="X286" s="69"/>
      <c r="Y286" s="69"/>
      <c r="Z286" s="69"/>
    </row>
    <row r="287">
      <c r="A287" s="9" t="s">
        <v>5928</v>
      </c>
      <c r="B287" s="9" t="s">
        <v>3858</v>
      </c>
      <c r="C287" s="69"/>
      <c r="D287" s="69"/>
      <c r="E287" s="42"/>
      <c r="F287" s="130" t="s">
        <v>5951</v>
      </c>
      <c r="G287" s="131" t="s">
        <v>5053</v>
      </c>
      <c r="H287" s="9" t="s">
        <v>5952</v>
      </c>
      <c r="I287" s="23" t="s">
        <v>5931</v>
      </c>
      <c r="J287" s="133" t="s">
        <v>5953</v>
      </c>
      <c r="K287" s="69"/>
      <c r="L287" s="69"/>
      <c r="M287" s="69"/>
      <c r="N287" s="69"/>
      <c r="O287" s="69"/>
      <c r="P287" s="69"/>
      <c r="Q287" s="69"/>
      <c r="R287" s="69"/>
      <c r="S287" s="69"/>
      <c r="T287" s="69"/>
      <c r="U287" s="69"/>
      <c r="V287" s="69"/>
      <c r="W287" s="69"/>
      <c r="X287" s="69"/>
      <c r="Y287" s="69"/>
      <c r="Z287" s="69"/>
    </row>
    <row r="288">
      <c r="A288" s="9" t="s">
        <v>5928</v>
      </c>
      <c r="B288" s="9" t="s">
        <v>3858</v>
      </c>
      <c r="C288" s="69"/>
      <c r="D288" s="69"/>
      <c r="E288" s="9" t="s">
        <v>5954</v>
      </c>
      <c r="F288" s="130" t="s">
        <v>5955</v>
      </c>
      <c r="G288" s="131" t="s">
        <v>5053</v>
      </c>
      <c r="H288" s="9" t="s">
        <v>5956</v>
      </c>
      <c r="I288" s="23"/>
      <c r="J288" s="133" t="s">
        <v>5957</v>
      </c>
      <c r="K288" s="69"/>
      <c r="L288" s="69"/>
      <c r="M288" s="69"/>
      <c r="N288" s="69"/>
      <c r="O288" s="69"/>
      <c r="P288" s="69"/>
      <c r="Q288" s="69"/>
      <c r="R288" s="69"/>
      <c r="S288" s="69"/>
      <c r="T288" s="69"/>
      <c r="U288" s="69"/>
      <c r="V288" s="69"/>
      <c r="W288" s="69"/>
      <c r="X288" s="69"/>
      <c r="Y288" s="69"/>
      <c r="Z288" s="69"/>
    </row>
    <row r="289">
      <c r="A289" s="9" t="s">
        <v>5928</v>
      </c>
      <c r="B289" s="9" t="s">
        <v>3858</v>
      </c>
      <c r="C289" s="69"/>
      <c r="D289" s="69"/>
      <c r="E289" s="9" t="s">
        <v>5954</v>
      </c>
      <c r="F289" s="130" t="s">
        <v>5958</v>
      </c>
      <c r="G289" s="131" t="s">
        <v>5053</v>
      </c>
      <c r="H289" s="9" t="s">
        <v>5959</v>
      </c>
      <c r="I289" s="23" t="s">
        <v>5960</v>
      </c>
      <c r="J289" s="134" t="s">
        <v>5961</v>
      </c>
      <c r="K289" s="69"/>
      <c r="L289" s="69"/>
      <c r="M289" s="69"/>
      <c r="N289" s="69"/>
      <c r="O289" s="69"/>
      <c r="P289" s="69"/>
      <c r="Q289" s="69"/>
      <c r="R289" s="69"/>
      <c r="S289" s="69"/>
      <c r="T289" s="69"/>
      <c r="U289" s="69"/>
      <c r="V289" s="69"/>
      <c r="W289" s="69"/>
      <c r="X289" s="69"/>
      <c r="Y289" s="69"/>
      <c r="Z289" s="69"/>
    </row>
    <row r="290" ht="107.25" customHeight="1">
      <c r="A290" s="9" t="s">
        <v>5962</v>
      </c>
      <c r="B290" s="9" t="s">
        <v>4405</v>
      </c>
      <c r="C290" s="69"/>
      <c r="D290" s="69"/>
      <c r="E290" s="42"/>
      <c r="F290" s="130" t="s">
        <v>5963</v>
      </c>
      <c r="G290" s="131" t="s">
        <v>5053</v>
      </c>
      <c r="H290" s="9" t="s">
        <v>5964</v>
      </c>
      <c r="I290" s="69"/>
      <c r="J290" s="134" t="s">
        <v>5965</v>
      </c>
      <c r="K290" s="69"/>
      <c r="L290" s="69"/>
      <c r="M290" s="69"/>
      <c r="N290" s="69"/>
      <c r="O290" s="69"/>
      <c r="P290" s="69"/>
      <c r="Q290" s="69"/>
      <c r="R290" s="69"/>
      <c r="S290" s="69"/>
      <c r="T290" s="69"/>
      <c r="U290" s="69"/>
      <c r="V290" s="69"/>
      <c r="W290" s="69"/>
      <c r="X290" s="69"/>
      <c r="Y290" s="69"/>
      <c r="Z290" s="69"/>
    </row>
    <row r="291">
      <c r="A291" s="9" t="s">
        <v>5962</v>
      </c>
      <c r="B291" s="9" t="s">
        <v>4405</v>
      </c>
      <c r="C291" s="69"/>
      <c r="D291" s="69"/>
      <c r="E291" s="42"/>
      <c r="F291" s="130" t="s">
        <v>5966</v>
      </c>
      <c r="G291" s="131" t="s">
        <v>5053</v>
      </c>
      <c r="H291" s="9" t="s">
        <v>5967</v>
      </c>
      <c r="I291" s="69"/>
      <c r="J291" s="134" t="s">
        <v>5968</v>
      </c>
      <c r="K291" s="69"/>
      <c r="L291" s="69"/>
      <c r="M291" s="69"/>
      <c r="N291" s="69"/>
      <c r="O291" s="69"/>
      <c r="P291" s="69"/>
      <c r="Q291" s="69"/>
      <c r="R291" s="69"/>
      <c r="S291" s="69"/>
      <c r="T291" s="69"/>
      <c r="U291" s="69"/>
      <c r="V291" s="69"/>
      <c r="W291" s="69"/>
      <c r="X291" s="69"/>
      <c r="Y291" s="69"/>
      <c r="Z291" s="69"/>
    </row>
    <row r="292">
      <c r="A292" s="9" t="s">
        <v>5962</v>
      </c>
      <c r="B292" s="9" t="s">
        <v>4405</v>
      </c>
      <c r="C292" s="69"/>
      <c r="D292" s="69"/>
      <c r="E292" s="42"/>
      <c r="F292" s="130" t="s">
        <v>5969</v>
      </c>
      <c r="G292" s="131" t="s">
        <v>5053</v>
      </c>
      <c r="H292" s="9" t="s">
        <v>5970</v>
      </c>
      <c r="I292" s="69"/>
      <c r="J292" s="134" t="s">
        <v>5971</v>
      </c>
      <c r="K292" s="69"/>
      <c r="L292" s="69"/>
      <c r="M292" s="69"/>
      <c r="N292" s="69"/>
      <c r="O292" s="69"/>
      <c r="P292" s="69"/>
      <c r="Q292" s="69"/>
      <c r="R292" s="69"/>
      <c r="S292" s="69"/>
      <c r="T292" s="69"/>
      <c r="U292" s="69"/>
      <c r="V292" s="69"/>
      <c r="W292" s="69"/>
      <c r="X292" s="69"/>
      <c r="Y292" s="69"/>
      <c r="Z292" s="69"/>
    </row>
    <row r="293">
      <c r="A293" s="9" t="s">
        <v>5962</v>
      </c>
      <c r="B293" s="9" t="s">
        <v>4405</v>
      </c>
      <c r="C293" s="69"/>
      <c r="D293" s="69"/>
      <c r="E293" s="42"/>
      <c r="F293" s="130" t="s">
        <v>5972</v>
      </c>
      <c r="G293" s="131" t="s">
        <v>5053</v>
      </c>
      <c r="H293" s="9" t="s">
        <v>5973</v>
      </c>
      <c r="I293" s="69"/>
      <c r="J293" s="133" t="s">
        <v>5974</v>
      </c>
      <c r="K293" s="69"/>
      <c r="L293" s="69"/>
      <c r="M293" s="69"/>
      <c r="N293" s="69"/>
      <c r="O293" s="69"/>
      <c r="P293" s="69"/>
      <c r="Q293" s="69"/>
      <c r="R293" s="69"/>
      <c r="S293" s="69"/>
      <c r="T293" s="69"/>
      <c r="U293" s="69"/>
      <c r="V293" s="69"/>
      <c r="W293" s="69"/>
      <c r="X293" s="69"/>
      <c r="Y293" s="69"/>
      <c r="Z293" s="69"/>
    </row>
    <row r="294">
      <c r="A294" s="9" t="s">
        <v>5975</v>
      </c>
      <c r="B294" s="9" t="s">
        <v>4405</v>
      </c>
      <c r="C294" s="69"/>
      <c r="D294" s="69"/>
      <c r="E294" s="42"/>
      <c r="F294" s="130" t="s">
        <v>5976</v>
      </c>
      <c r="G294" s="131" t="s">
        <v>5053</v>
      </c>
      <c r="H294" s="9" t="s">
        <v>5977</v>
      </c>
      <c r="I294" s="69"/>
      <c r="J294" s="134" t="s">
        <v>5978</v>
      </c>
      <c r="K294" s="69"/>
      <c r="L294" s="69"/>
      <c r="M294" s="69"/>
      <c r="N294" s="69"/>
      <c r="O294" s="69"/>
      <c r="P294" s="69"/>
      <c r="Q294" s="69"/>
      <c r="R294" s="69"/>
      <c r="S294" s="69"/>
      <c r="T294" s="69"/>
      <c r="U294" s="69"/>
      <c r="V294" s="69"/>
      <c r="W294" s="69"/>
      <c r="X294" s="69"/>
      <c r="Y294" s="69"/>
      <c r="Z294" s="69"/>
    </row>
    <row r="295">
      <c r="A295" s="9" t="s">
        <v>5975</v>
      </c>
      <c r="B295" s="9" t="s">
        <v>4405</v>
      </c>
      <c r="C295" s="69"/>
      <c r="D295" s="69"/>
      <c r="E295" s="42"/>
      <c r="F295" s="130" t="s">
        <v>5979</v>
      </c>
      <c r="G295" s="131" t="s">
        <v>5053</v>
      </c>
      <c r="H295" s="9" t="s">
        <v>5980</v>
      </c>
      <c r="I295" s="69"/>
      <c r="J295" s="134" t="s">
        <v>5981</v>
      </c>
      <c r="K295" s="69"/>
      <c r="L295" s="69"/>
      <c r="M295" s="69"/>
      <c r="N295" s="69"/>
      <c r="O295" s="69"/>
      <c r="P295" s="69"/>
      <c r="Q295" s="69"/>
      <c r="R295" s="69"/>
      <c r="S295" s="69"/>
      <c r="T295" s="69"/>
      <c r="U295" s="69"/>
      <c r="V295" s="69"/>
      <c r="W295" s="69"/>
      <c r="X295" s="69"/>
      <c r="Y295" s="69"/>
      <c r="Z295" s="69"/>
    </row>
    <row r="296">
      <c r="A296" s="9" t="s">
        <v>5975</v>
      </c>
      <c r="B296" s="9" t="s">
        <v>4405</v>
      </c>
      <c r="C296" s="69"/>
      <c r="D296" s="69"/>
      <c r="E296" s="42"/>
      <c r="F296" s="130" t="s">
        <v>5982</v>
      </c>
      <c r="G296" s="131" t="s">
        <v>5053</v>
      </c>
      <c r="H296" s="9" t="s">
        <v>5983</v>
      </c>
      <c r="I296" s="69"/>
      <c r="J296" s="134" t="s">
        <v>5984</v>
      </c>
      <c r="K296" s="69"/>
      <c r="L296" s="69"/>
      <c r="M296" s="69"/>
      <c r="N296" s="69"/>
      <c r="O296" s="69"/>
      <c r="P296" s="69"/>
      <c r="Q296" s="69"/>
      <c r="R296" s="69"/>
      <c r="S296" s="69"/>
      <c r="T296" s="69"/>
      <c r="U296" s="69"/>
      <c r="V296" s="69"/>
      <c r="W296" s="69"/>
      <c r="X296" s="69"/>
      <c r="Y296" s="69"/>
      <c r="Z296" s="69"/>
    </row>
    <row r="297">
      <c r="A297" s="9" t="s">
        <v>5975</v>
      </c>
      <c r="B297" s="9" t="s">
        <v>4405</v>
      </c>
      <c r="C297" s="69"/>
      <c r="D297" s="69"/>
      <c r="E297" s="42"/>
      <c r="F297" s="130" t="s">
        <v>5985</v>
      </c>
      <c r="G297" s="131" t="s">
        <v>5053</v>
      </c>
      <c r="H297" s="9" t="s">
        <v>5986</v>
      </c>
      <c r="I297" s="69"/>
      <c r="J297" s="133" t="s">
        <v>5987</v>
      </c>
      <c r="K297" s="69"/>
      <c r="L297" s="69"/>
      <c r="M297" s="69"/>
      <c r="N297" s="69"/>
      <c r="O297" s="69"/>
      <c r="P297" s="69"/>
      <c r="Q297" s="69"/>
      <c r="R297" s="69"/>
      <c r="S297" s="69"/>
      <c r="T297" s="69"/>
      <c r="U297" s="69"/>
      <c r="V297" s="69"/>
      <c r="W297" s="69"/>
      <c r="X297" s="69"/>
      <c r="Y297" s="69"/>
      <c r="Z297" s="69"/>
    </row>
    <row r="298">
      <c r="A298" s="9" t="s">
        <v>5988</v>
      </c>
      <c r="B298" s="9" t="s">
        <v>4405</v>
      </c>
      <c r="C298" s="69"/>
      <c r="D298" s="69"/>
      <c r="E298" s="42"/>
      <c r="F298" s="130" t="s">
        <v>5989</v>
      </c>
      <c r="G298" s="131" t="s">
        <v>5053</v>
      </c>
      <c r="H298" s="9" t="s">
        <v>5990</v>
      </c>
      <c r="I298" s="69"/>
      <c r="J298" s="134" t="s">
        <v>5991</v>
      </c>
      <c r="K298" s="69"/>
      <c r="L298" s="69"/>
      <c r="M298" s="69"/>
      <c r="N298" s="69"/>
      <c r="O298" s="69"/>
      <c r="P298" s="69"/>
      <c r="Q298" s="69"/>
      <c r="R298" s="69"/>
      <c r="S298" s="69"/>
      <c r="T298" s="69"/>
      <c r="U298" s="69"/>
      <c r="V298" s="69"/>
      <c r="W298" s="69"/>
      <c r="X298" s="69"/>
      <c r="Y298" s="69"/>
      <c r="Z298" s="69"/>
    </row>
    <row r="299">
      <c r="A299" s="9" t="s">
        <v>5988</v>
      </c>
      <c r="B299" s="9" t="s">
        <v>4405</v>
      </c>
      <c r="C299" s="69"/>
      <c r="D299" s="69"/>
      <c r="E299" s="42"/>
      <c r="F299" s="130" t="s">
        <v>5992</v>
      </c>
      <c r="G299" s="131" t="s">
        <v>5053</v>
      </c>
      <c r="H299" s="9" t="s">
        <v>5993</v>
      </c>
      <c r="I299" s="69"/>
      <c r="J299" s="134" t="s">
        <v>5994</v>
      </c>
      <c r="K299" s="69"/>
      <c r="L299" s="69"/>
      <c r="M299" s="69"/>
      <c r="N299" s="69"/>
      <c r="O299" s="69"/>
      <c r="P299" s="69"/>
      <c r="Q299" s="69"/>
      <c r="R299" s="69"/>
      <c r="S299" s="69"/>
      <c r="T299" s="69"/>
      <c r="U299" s="69"/>
      <c r="V299" s="69"/>
      <c r="W299" s="69"/>
      <c r="X299" s="69"/>
      <c r="Y299" s="69"/>
      <c r="Z299" s="69"/>
    </row>
    <row r="300">
      <c r="A300" s="9" t="s">
        <v>5988</v>
      </c>
      <c r="B300" s="9" t="s">
        <v>4405</v>
      </c>
      <c r="C300" s="69"/>
      <c r="D300" s="69"/>
      <c r="E300" s="42"/>
      <c r="F300" s="130" t="s">
        <v>5995</v>
      </c>
      <c r="G300" s="131" t="s">
        <v>5053</v>
      </c>
      <c r="H300" s="9" t="s">
        <v>5996</v>
      </c>
      <c r="I300" s="69"/>
      <c r="J300" s="134" t="s">
        <v>5997</v>
      </c>
      <c r="K300" s="69"/>
      <c r="L300" s="69"/>
      <c r="M300" s="69"/>
      <c r="N300" s="69"/>
      <c r="O300" s="69"/>
      <c r="P300" s="69"/>
      <c r="Q300" s="69"/>
      <c r="R300" s="69"/>
      <c r="S300" s="69"/>
      <c r="T300" s="69"/>
      <c r="U300" s="69"/>
      <c r="V300" s="69"/>
      <c r="W300" s="69"/>
      <c r="X300" s="69"/>
      <c r="Y300" s="69"/>
      <c r="Z300" s="69"/>
    </row>
    <row r="301">
      <c r="A301" s="9" t="s">
        <v>5988</v>
      </c>
      <c r="B301" s="9" t="s">
        <v>4405</v>
      </c>
      <c r="C301" s="69"/>
      <c r="D301" s="69"/>
      <c r="E301" s="42"/>
      <c r="F301" s="130" t="s">
        <v>5998</v>
      </c>
      <c r="G301" s="131" t="s">
        <v>5053</v>
      </c>
      <c r="H301" s="9" t="s">
        <v>5999</v>
      </c>
      <c r="I301" s="69"/>
      <c r="J301" s="133" t="s">
        <v>6000</v>
      </c>
      <c r="K301" s="69"/>
      <c r="L301" s="69"/>
      <c r="M301" s="69"/>
      <c r="N301" s="69"/>
      <c r="O301" s="69"/>
      <c r="P301" s="69"/>
      <c r="Q301" s="69"/>
      <c r="R301" s="69"/>
      <c r="S301" s="69"/>
      <c r="T301" s="69"/>
      <c r="U301" s="69"/>
      <c r="V301" s="69"/>
      <c r="W301" s="69"/>
      <c r="X301" s="69"/>
      <c r="Y301" s="69"/>
      <c r="Z301" s="69"/>
    </row>
    <row r="302" ht="233.25" customHeight="1">
      <c r="A302" s="9" t="s">
        <v>6001</v>
      </c>
      <c r="B302" s="9" t="s">
        <v>4418</v>
      </c>
      <c r="C302" s="69"/>
      <c r="D302" s="69"/>
      <c r="E302" s="42"/>
      <c r="F302" s="130" t="s">
        <v>6002</v>
      </c>
      <c r="G302" s="131" t="s">
        <v>5053</v>
      </c>
      <c r="H302" s="9" t="s">
        <v>6003</v>
      </c>
      <c r="I302" s="69"/>
      <c r="J302" s="134" t="s">
        <v>6004</v>
      </c>
      <c r="K302" s="69"/>
      <c r="L302" s="69"/>
      <c r="M302" s="69"/>
      <c r="N302" s="69"/>
      <c r="O302" s="69"/>
      <c r="P302" s="69"/>
      <c r="Q302" s="69"/>
      <c r="R302" s="69"/>
      <c r="S302" s="69"/>
      <c r="T302" s="69"/>
      <c r="U302" s="69"/>
      <c r="V302" s="69"/>
      <c r="W302" s="69"/>
      <c r="X302" s="69"/>
      <c r="Y302" s="69"/>
      <c r="Z302" s="69"/>
    </row>
    <row r="303" ht="90.0" customHeight="1">
      <c r="A303" s="9" t="s">
        <v>6001</v>
      </c>
      <c r="B303" s="9" t="s">
        <v>4418</v>
      </c>
      <c r="C303" s="69"/>
      <c r="D303" s="69"/>
      <c r="E303" s="42"/>
      <c r="F303" s="130" t="s">
        <v>6005</v>
      </c>
      <c r="G303" s="131" t="s">
        <v>5053</v>
      </c>
      <c r="H303" s="9" t="s">
        <v>6006</v>
      </c>
      <c r="I303" s="69"/>
      <c r="J303" s="134" t="s">
        <v>6007</v>
      </c>
      <c r="K303" s="69"/>
      <c r="L303" s="69"/>
      <c r="M303" s="69"/>
      <c r="N303" s="69"/>
      <c r="O303" s="69"/>
      <c r="P303" s="69"/>
      <c r="Q303" s="69"/>
      <c r="R303" s="69"/>
      <c r="S303" s="69"/>
      <c r="T303" s="69"/>
      <c r="U303" s="69"/>
      <c r="V303" s="69"/>
      <c r="W303" s="69"/>
      <c r="X303" s="69"/>
      <c r="Y303" s="69"/>
      <c r="Z303" s="69"/>
    </row>
    <row r="304" ht="90.0" customHeight="1">
      <c r="A304" s="9" t="s">
        <v>6001</v>
      </c>
      <c r="B304" s="9" t="s">
        <v>4418</v>
      </c>
      <c r="C304" s="69"/>
      <c r="D304" s="69"/>
      <c r="E304" s="42"/>
      <c r="F304" s="130" t="s">
        <v>6008</v>
      </c>
      <c r="G304" s="131" t="s">
        <v>5053</v>
      </c>
      <c r="H304" s="9" t="s">
        <v>6009</v>
      </c>
      <c r="I304" s="69"/>
      <c r="J304" s="134" t="s">
        <v>6010</v>
      </c>
      <c r="K304" s="69"/>
      <c r="L304" s="69"/>
      <c r="M304" s="69"/>
      <c r="N304" s="69"/>
      <c r="O304" s="69"/>
      <c r="P304" s="69"/>
      <c r="Q304" s="69"/>
      <c r="R304" s="69"/>
      <c r="S304" s="69"/>
      <c r="T304" s="69"/>
      <c r="U304" s="69"/>
      <c r="V304" s="69"/>
      <c r="W304" s="69"/>
      <c r="X304" s="69"/>
      <c r="Y304" s="69"/>
      <c r="Z304" s="69"/>
    </row>
    <row r="305" ht="90.0" customHeight="1">
      <c r="A305" s="9" t="s">
        <v>6001</v>
      </c>
      <c r="B305" s="9" t="s">
        <v>4418</v>
      </c>
      <c r="C305" s="69"/>
      <c r="D305" s="69"/>
      <c r="E305" s="42"/>
      <c r="F305" s="130" t="s">
        <v>6011</v>
      </c>
      <c r="G305" s="131" t="s">
        <v>5053</v>
      </c>
      <c r="H305" s="9" t="s">
        <v>6012</v>
      </c>
      <c r="I305" s="69"/>
      <c r="J305" s="134" t="s">
        <v>6013</v>
      </c>
      <c r="K305" s="69"/>
      <c r="L305" s="69"/>
      <c r="M305" s="69"/>
      <c r="N305" s="69"/>
      <c r="O305" s="69"/>
      <c r="P305" s="69"/>
      <c r="Q305" s="69"/>
      <c r="R305" s="69"/>
      <c r="S305" s="69"/>
      <c r="T305" s="69"/>
      <c r="U305" s="69"/>
      <c r="V305" s="69"/>
      <c r="W305" s="69"/>
      <c r="X305" s="69"/>
      <c r="Y305" s="69"/>
      <c r="Z305" s="69"/>
    </row>
    <row r="306" ht="90.0" customHeight="1">
      <c r="A306" s="9" t="s">
        <v>6001</v>
      </c>
      <c r="B306" s="9" t="s">
        <v>4418</v>
      </c>
      <c r="C306" s="69"/>
      <c r="D306" s="69"/>
      <c r="E306" s="42"/>
      <c r="F306" s="130" t="s">
        <v>6014</v>
      </c>
      <c r="G306" s="131" t="s">
        <v>5053</v>
      </c>
      <c r="H306" s="9" t="s">
        <v>6015</v>
      </c>
      <c r="I306" s="69"/>
      <c r="J306" s="134" t="s">
        <v>6016</v>
      </c>
      <c r="K306" s="69"/>
      <c r="L306" s="69"/>
      <c r="M306" s="69"/>
      <c r="N306" s="69"/>
      <c r="O306" s="69"/>
      <c r="P306" s="69"/>
      <c r="Q306" s="69"/>
      <c r="R306" s="69"/>
      <c r="S306" s="69"/>
      <c r="T306" s="69"/>
      <c r="U306" s="69"/>
      <c r="V306" s="69"/>
      <c r="W306" s="69"/>
      <c r="X306" s="69"/>
      <c r="Y306" s="69"/>
      <c r="Z306" s="69"/>
    </row>
    <row r="307" ht="90.0" customHeight="1">
      <c r="A307" s="9" t="s">
        <v>6001</v>
      </c>
      <c r="B307" s="9" t="s">
        <v>4418</v>
      </c>
      <c r="C307" s="69"/>
      <c r="D307" s="69"/>
      <c r="E307" s="42"/>
      <c r="F307" s="130" t="s">
        <v>6017</v>
      </c>
      <c r="G307" s="131" t="s">
        <v>5053</v>
      </c>
      <c r="H307" s="9" t="s">
        <v>6018</v>
      </c>
      <c r="I307" s="69"/>
      <c r="J307" s="133" t="s">
        <v>6019</v>
      </c>
      <c r="K307" s="69"/>
      <c r="L307" s="69"/>
      <c r="M307" s="69"/>
      <c r="N307" s="69"/>
      <c r="O307" s="69"/>
      <c r="P307" s="69"/>
      <c r="Q307" s="69"/>
      <c r="R307" s="69"/>
      <c r="S307" s="69"/>
      <c r="T307" s="69"/>
      <c r="U307" s="69"/>
      <c r="V307" s="69"/>
      <c r="W307" s="69"/>
      <c r="X307" s="69"/>
      <c r="Y307" s="69"/>
      <c r="Z307" s="69"/>
    </row>
    <row r="308" ht="112.5" customHeight="1">
      <c r="A308" s="9" t="s">
        <v>6020</v>
      </c>
      <c r="B308" s="9" t="s">
        <v>4418</v>
      </c>
      <c r="C308" s="69"/>
      <c r="D308" s="69"/>
      <c r="E308" s="42"/>
      <c r="F308" s="130" t="s">
        <v>6021</v>
      </c>
      <c r="G308" s="131" t="s">
        <v>5053</v>
      </c>
      <c r="H308" s="9" t="s">
        <v>6022</v>
      </c>
      <c r="I308" s="69"/>
      <c r="J308" s="134" t="s">
        <v>6023</v>
      </c>
      <c r="K308" s="69"/>
      <c r="L308" s="69"/>
      <c r="M308" s="69"/>
      <c r="N308" s="69"/>
      <c r="O308" s="69"/>
      <c r="P308" s="69"/>
      <c r="Q308" s="69"/>
      <c r="R308" s="69"/>
      <c r="S308" s="69"/>
      <c r="T308" s="69"/>
      <c r="U308" s="69"/>
      <c r="V308" s="69"/>
      <c r="W308" s="69"/>
      <c r="X308" s="69"/>
      <c r="Y308" s="69"/>
      <c r="Z308" s="69"/>
    </row>
    <row r="309" ht="112.5" customHeight="1">
      <c r="A309" s="9" t="s">
        <v>6020</v>
      </c>
      <c r="B309" s="9" t="s">
        <v>4418</v>
      </c>
      <c r="C309" s="69"/>
      <c r="D309" s="69"/>
      <c r="E309" s="42"/>
      <c r="F309" s="130" t="s">
        <v>6024</v>
      </c>
      <c r="G309" s="131" t="s">
        <v>5053</v>
      </c>
      <c r="H309" s="9" t="s">
        <v>6025</v>
      </c>
      <c r="I309" s="69"/>
      <c r="J309" s="134" t="s">
        <v>6026</v>
      </c>
      <c r="K309" s="69"/>
      <c r="L309" s="69"/>
      <c r="M309" s="69"/>
      <c r="N309" s="69"/>
      <c r="O309" s="69"/>
      <c r="P309" s="69"/>
      <c r="Q309" s="69"/>
      <c r="R309" s="69"/>
      <c r="S309" s="69"/>
      <c r="T309" s="69"/>
      <c r="U309" s="69"/>
      <c r="V309" s="69"/>
      <c r="W309" s="69"/>
      <c r="X309" s="69"/>
      <c r="Y309" s="69"/>
      <c r="Z309" s="69"/>
    </row>
    <row r="310" ht="112.5" customHeight="1">
      <c r="A310" s="9" t="s">
        <v>6020</v>
      </c>
      <c r="B310" s="9" t="s">
        <v>4418</v>
      </c>
      <c r="C310" s="69"/>
      <c r="D310" s="69"/>
      <c r="E310" s="42"/>
      <c r="F310" s="130" t="s">
        <v>6027</v>
      </c>
      <c r="G310" s="131" t="s">
        <v>5053</v>
      </c>
      <c r="H310" s="9" t="s">
        <v>6028</v>
      </c>
      <c r="I310" s="69"/>
      <c r="J310" s="134" t="s">
        <v>6029</v>
      </c>
      <c r="K310" s="69"/>
      <c r="L310" s="69"/>
      <c r="M310" s="69"/>
      <c r="N310" s="69"/>
      <c r="O310" s="69"/>
      <c r="P310" s="69"/>
      <c r="Q310" s="69"/>
      <c r="R310" s="69"/>
      <c r="S310" s="69"/>
      <c r="T310" s="69"/>
      <c r="U310" s="69"/>
      <c r="V310" s="69"/>
      <c r="W310" s="69"/>
      <c r="X310" s="69"/>
      <c r="Y310" s="69"/>
      <c r="Z310" s="69"/>
    </row>
    <row r="311" ht="112.5" customHeight="1">
      <c r="A311" s="9" t="s">
        <v>6020</v>
      </c>
      <c r="B311" s="9" t="s">
        <v>4418</v>
      </c>
      <c r="C311" s="69"/>
      <c r="D311" s="69"/>
      <c r="E311" s="42"/>
      <c r="F311" s="130" t="s">
        <v>6030</v>
      </c>
      <c r="G311" s="131" t="s">
        <v>5053</v>
      </c>
      <c r="H311" s="9" t="s">
        <v>6031</v>
      </c>
      <c r="I311" s="69"/>
      <c r="J311" s="134" t="s">
        <v>6032</v>
      </c>
      <c r="K311" s="69"/>
      <c r="L311" s="69"/>
      <c r="M311" s="69"/>
      <c r="N311" s="69"/>
      <c r="O311" s="69"/>
      <c r="P311" s="69"/>
      <c r="Q311" s="69"/>
      <c r="R311" s="69"/>
      <c r="S311" s="69"/>
      <c r="T311" s="69"/>
      <c r="U311" s="69"/>
      <c r="V311" s="69"/>
      <c r="W311" s="69"/>
      <c r="X311" s="69"/>
      <c r="Y311" s="69"/>
      <c r="Z311" s="69"/>
    </row>
    <row r="312" ht="112.5" customHeight="1">
      <c r="A312" s="9" t="s">
        <v>6020</v>
      </c>
      <c r="B312" s="9" t="s">
        <v>4418</v>
      </c>
      <c r="C312" s="69"/>
      <c r="D312" s="69"/>
      <c r="E312" s="42"/>
      <c r="F312" s="130" t="s">
        <v>6033</v>
      </c>
      <c r="G312" s="131" t="s">
        <v>5053</v>
      </c>
      <c r="H312" s="9" t="s">
        <v>6034</v>
      </c>
      <c r="I312" s="69"/>
      <c r="J312" s="134" t="s">
        <v>6035</v>
      </c>
      <c r="K312" s="69"/>
      <c r="L312" s="69"/>
      <c r="M312" s="69"/>
      <c r="N312" s="69"/>
      <c r="O312" s="69"/>
      <c r="P312" s="69"/>
      <c r="Q312" s="69"/>
      <c r="R312" s="69"/>
      <c r="S312" s="69"/>
      <c r="T312" s="69"/>
      <c r="U312" s="69"/>
      <c r="V312" s="69"/>
      <c r="W312" s="69"/>
      <c r="X312" s="69"/>
      <c r="Y312" s="69"/>
      <c r="Z312" s="69"/>
    </row>
    <row r="313" ht="112.5" customHeight="1">
      <c r="A313" s="9" t="s">
        <v>6020</v>
      </c>
      <c r="B313" s="9" t="s">
        <v>4418</v>
      </c>
      <c r="C313" s="69"/>
      <c r="D313" s="69"/>
      <c r="E313" s="42"/>
      <c r="F313" s="130" t="s">
        <v>6036</v>
      </c>
      <c r="G313" s="131" t="s">
        <v>5053</v>
      </c>
      <c r="H313" s="9" t="s">
        <v>6037</v>
      </c>
      <c r="I313" s="69"/>
      <c r="J313" s="133" t="s">
        <v>6038</v>
      </c>
      <c r="K313" s="69"/>
      <c r="L313" s="69"/>
      <c r="M313" s="69"/>
      <c r="N313" s="69"/>
      <c r="O313" s="69"/>
      <c r="P313" s="69"/>
      <c r="Q313" s="69"/>
      <c r="R313" s="69"/>
      <c r="S313" s="69"/>
      <c r="T313" s="69"/>
      <c r="U313" s="69"/>
      <c r="V313" s="69"/>
      <c r="W313" s="69"/>
      <c r="X313" s="69"/>
      <c r="Y313" s="69"/>
      <c r="Z313" s="69"/>
    </row>
    <row r="314" ht="112.5" customHeight="1">
      <c r="A314" s="9" t="s">
        <v>6039</v>
      </c>
      <c r="B314" s="9" t="s">
        <v>4418</v>
      </c>
      <c r="C314" s="69"/>
      <c r="D314" s="69"/>
      <c r="E314" s="42"/>
      <c r="F314" s="130" t="s">
        <v>6040</v>
      </c>
      <c r="G314" s="131" t="s">
        <v>5053</v>
      </c>
      <c r="H314" s="9" t="s">
        <v>6041</v>
      </c>
      <c r="I314" s="69"/>
      <c r="J314" s="134" t="s">
        <v>6042</v>
      </c>
      <c r="K314" s="69"/>
      <c r="L314" s="69"/>
      <c r="M314" s="69"/>
      <c r="N314" s="69"/>
      <c r="O314" s="69"/>
      <c r="P314" s="69"/>
      <c r="Q314" s="69"/>
      <c r="R314" s="69"/>
      <c r="S314" s="69"/>
      <c r="T314" s="69"/>
      <c r="U314" s="69"/>
      <c r="V314" s="69"/>
      <c r="W314" s="69"/>
      <c r="X314" s="69"/>
      <c r="Y314" s="69"/>
      <c r="Z314" s="69"/>
    </row>
    <row r="315" ht="90.0" customHeight="1">
      <c r="A315" s="9" t="s">
        <v>6039</v>
      </c>
      <c r="B315" s="9" t="s">
        <v>4418</v>
      </c>
      <c r="C315" s="69"/>
      <c r="D315" s="69"/>
      <c r="E315" s="42"/>
      <c r="F315" s="130" t="s">
        <v>6043</v>
      </c>
      <c r="G315" s="131" t="s">
        <v>5053</v>
      </c>
      <c r="H315" s="9" t="s">
        <v>6044</v>
      </c>
      <c r="I315" s="69"/>
      <c r="J315" s="134" t="s">
        <v>6045</v>
      </c>
      <c r="K315" s="69"/>
      <c r="L315" s="69"/>
      <c r="M315" s="69"/>
      <c r="N315" s="69"/>
      <c r="O315" s="69"/>
      <c r="P315" s="69"/>
      <c r="Q315" s="69"/>
      <c r="R315" s="69"/>
      <c r="S315" s="69"/>
      <c r="T315" s="69"/>
      <c r="U315" s="69"/>
      <c r="V315" s="69"/>
      <c r="W315" s="69"/>
      <c r="X315" s="69"/>
      <c r="Y315" s="69"/>
      <c r="Z315" s="69"/>
    </row>
    <row r="316" ht="90.0" customHeight="1">
      <c r="A316" s="9" t="s">
        <v>6039</v>
      </c>
      <c r="B316" s="9" t="s">
        <v>4418</v>
      </c>
      <c r="C316" s="69"/>
      <c r="D316" s="69"/>
      <c r="E316" s="42"/>
      <c r="F316" s="130" t="s">
        <v>6046</v>
      </c>
      <c r="G316" s="131" t="s">
        <v>5053</v>
      </c>
      <c r="H316" s="9" t="s">
        <v>6047</v>
      </c>
      <c r="I316" s="69"/>
      <c r="J316" s="134" t="s">
        <v>6048</v>
      </c>
      <c r="K316" s="69"/>
      <c r="L316" s="69"/>
      <c r="M316" s="69"/>
      <c r="N316" s="69"/>
      <c r="O316" s="69"/>
      <c r="P316" s="69"/>
      <c r="Q316" s="69"/>
      <c r="R316" s="69"/>
      <c r="S316" s="69"/>
      <c r="T316" s="69"/>
      <c r="U316" s="69"/>
      <c r="V316" s="69"/>
      <c r="W316" s="69"/>
      <c r="X316" s="69"/>
      <c r="Y316" s="69"/>
      <c r="Z316" s="69"/>
    </row>
    <row r="317" ht="90.0" customHeight="1">
      <c r="A317" s="9" t="s">
        <v>6039</v>
      </c>
      <c r="B317" s="9" t="s">
        <v>4418</v>
      </c>
      <c r="C317" s="69"/>
      <c r="D317" s="69"/>
      <c r="E317" s="42"/>
      <c r="F317" s="130" t="s">
        <v>6049</v>
      </c>
      <c r="G317" s="131" t="s">
        <v>5053</v>
      </c>
      <c r="H317" s="9" t="s">
        <v>6050</v>
      </c>
      <c r="I317" s="69"/>
      <c r="J317" s="134" t="s">
        <v>6051</v>
      </c>
      <c r="K317" s="69"/>
      <c r="L317" s="69"/>
      <c r="M317" s="69"/>
      <c r="N317" s="69"/>
      <c r="O317" s="69"/>
      <c r="P317" s="69"/>
      <c r="Q317" s="69"/>
      <c r="R317" s="69"/>
      <c r="S317" s="69"/>
      <c r="T317" s="69"/>
      <c r="U317" s="69"/>
      <c r="V317" s="69"/>
      <c r="W317" s="69"/>
      <c r="X317" s="69"/>
      <c r="Y317" s="69"/>
      <c r="Z317" s="69"/>
    </row>
    <row r="318" ht="90.0" customHeight="1">
      <c r="A318" s="9" t="s">
        <v>6039</v>
      </c>
      <c r="B318" s="9" t="s">
        <v>4418</v>
      </c>
      <c r="C318" s="69"/>
      <c r="D318" s="69"/>
      <c r="E318" s="42"/>
      <c r="F318" s="130" t="s">
        <v>6052</v>
      </c>
      <c r="G318" s="131" t="s">
        <v>5053</v>
      </c>
      <c r="H318" s="9" t="s">
        <v>6053</v>
      </c>
      <c r="I318" s="69"/>
      <c r="J318" s="134" t="s">
        <v>6054</v>
      </c>
      <c r="K318" s="69"/>
      <c r="L318" s="69"/>
      <c r="M318" s="69"/>
      <c r="N318" s="69"/>
      <c r="O318" s="69"/>
      <c r="P318" s="69"/>
      <c r="Q318" s="69"/>
      <c r="R318" s="69"/>
      <c r="S318" s="69"/>
      <c r="T318" s="69"/>
      <c r="U318" s="69"/>
      <c r="V318" s="69"/>
      <c r="W318" s="69"/>
      <c r="X318" s="69"/>
      <c r="Y318" s="69"/>
      <c r="Z318" s="69"/>
    </row>
    <row r="319" ht="90.0" customHeight="1">
      <c r="A319" s="9" t="s">
        <v>6039</v>
      </c>
      <c r="B319" s="9" t="s">
        <v>4418</v>
      </c>
      <c r="C319" s="69"/>
      <c r="D319" s="69"/>
      <c r="E319" s="42"/>
      <c r="F319" s="130" t="s">
        <v>6055</v>
      </c>
      <c r="G319" s="131" t="s">
        <v>5053</v>
      </c>
      <c r="H319" s="9" t="s">
        <v>6056</v>
      </c>
      <c r="I319" s="69"/>
      <c r="J319" s="133" t="s">
        <v>6057</v>
      </c>
      <c r="K319" s="69"/>
      <c r="L319" s="69"/>
      <c r="M319" s="69"/>
      <c r="N319" s="69"/>
      <c r="O319" s="69"/>
      <c r="P319" s="69"/>
      <c r="Q319" s="69"/>
      <c r="R319" s="69"/>
      <c r="S319" s="69"/>
      <c r="T319" s="69"/>
      <c r="U319" s="69"/>
      <c r="V319" s="69"/>
      <c r="W319" s="69"/>
      <c r="X319" s="69"/>
      <c r="Y319" s="69"/>
      <c r="Z319" s="69"/>
    </row>
    <row r="320" ht="90.0" customHeight="1">
      <c r="A320" s="9" t="s">
        <v>6058</v>
      </c>
      <c r="B320" s="9" t="s">
        <v>4246</v>
      </c>
      <c r="C320" s="69"/>
      <c r="D320" s="69"/>
      <c r="E320" s="42"/>
      <c r="F320" s="157" t="s">
        <v>6059</v>
      </c>
      <c r="G320" s="131" t="s">
        <v>5053</v>
      </c>
      <c r="H320" s="9" t="s">
        <v>6060</v>
      </c>
      <c r="I320" s="69"/>
      <c r="J320" s="133" t="s">
        <v>6061</v>
      </c>
      <c r="K320" s="69"/>
      <c r="L320" s="69"/>
      <c r="M320" s="69"/>
      <c r="N320" s="69"/>
      <c r="O320" s="69"/>
      <c r="P320" s="69"/>
      <c r="Q320" s="69"/>
      <c r="R320" s="69"/>
      <c r="S320" s="69"/>
      <c r="T320" s="69"/>
      <c r="U320" s="69"/>
      <c r="V320" s="69"/>
      <c r="W320" s="69"/>
      <c r="X320" s="69"/>
      <c r="Y320" s="69"/>
      <c r="Z320" s="69"/>
    </row>
    <row r="321" ht="90.0" customHeight="1">
      <c r="A321" s="9" t="s">
        <v>6058</v>
      </c>
      <c r="B321" s="9" t="s">
        <v>4246</v>
      </c>
      <c r="C321" s="69"/>
      <c r="D321" s="69"/>
      <c r="E321" s="42"/>
      <c r="F321" s="158" t="s">
        <v>6062</v>
      </c>
      <c r="G321" s="131" t="s">
        <v>5053</v>
      </c>
      <c r="H321" s="9" t="s">
        <v>6063</v>
      </c>
      <c r="I321" s="115" t="s">
        <v>6064</v>
      </c>
      <c r="J321" s="133" t="s">
        <v>6065</v>
      </c>
      <c r="K321" s="69"/>
      <c r="L321" s="69"/>
      <c r="M321" s="69"/>
      <c r="N321" s="69"/>
      <c r="O321" s="69"/>
      <c r="P321" s="69"/>
      <c r="Q321" s="69"/>
      <c r="R321" s="69"/>
      <c r="S321" s="69"/>
      <c r="T321" s="69"/>
      <c r="U321" s="69"/>
      <c r="V321" s="69"/>
      <c r="W321" s="69"/>
      <c r="X321" s="69"/>
      <c r="Y321" s="69"/>
      <c r="Z321" s="69"/>
    </row>
    <row r="322" ht="90.0" customHeight="1">
      <c r="A322" s="9" t="s">
        <v>6058</v>
      </c>
      <c r="B322" s="9" t="s">
        <v>4246</v>
      </c>
      <c r="C322" s="69"/>
      <c r="D322" s="69"/>
      <c r="E322" s="42"/>
      <c r="F322" s="158" t="s">
        <v>6066</v>
      </c>
      <c r="G322" s="131" t="s">
        <v>5053</v>
      </c>
      <c r="H322" s="9" t="s">
        <v>6067</v>
      </c>
      <c r="I322" s="77" t="s">
        <v>6068</v>
      </c>
      <c r="J322" s="133" t="s">
        <v>6069</v>
      </c>
      <c r="K322" s="69"/>
      <c r="L322" s="69"/>
      <c r="M322" s="69"/>
      <c r="N322" s="69"/>
      <c r="O322" s="69"/>
      <c r="P322" s="69"/>
      <c r="Q322" s="69"/>
      <c r="R322" s="69"/>
      <c r="S322" s="69"/>
      <c r="T322" s="69"/>
      <c r="U322" s="69"/>
      <c r="V322" s="69"/>
      <c r="W322" s="69"/>
      <c r="X322" s="69"/>
      <c r="Y322" s="69"/>
      <c r="Z322" s="69"/>
    </row>
    <row r="323" ht="90.0" customHeight="1">
      <c r="A323" s="9" t="s">
        <v>6058</v>
      </c>
      <c r="B323" s="9" t="s">
        <v>4246</v>
      </c>
      <c r="C323" s="69"/>
      <c r="D323" s="69"/>
      <c r="E323" s="42"/>
      <c r="F323" s="157" t="s">
        <v>6070</v>
      </c>
      <c r="G323" s="131" t="s">
        <v>5053</v>
      </c>
      <c r="H323" s="9" t="s">
        <v>6071</v>
      </c>
      <c r="I323" s="69"/>
      <c r="J323" s="133" t="s">
        <v>6072</v>
      </c>
      <c r="K323" s="69"/>
      <c r="L323" s="69"/>
      <c r="M323" s="69"/>
      <c r="N323" s="69"/>
      <c r="O323" s="69"/>
      <c r="P323" s="69"/>
      <c r="Q323" s="69"/>
      <c r="R323" s="69"/>
      <c r="S323" s="69"/>
      <c r="T323" s="69"/>
      <c r="U323" s="69"/>
      <c r="V323" s="69"/>
      <c r="W323" s="69"/>
      <c r="X323" s="69"/>
      <c r="Y323" s="69"/>
      <c r="Z323" s="69"/>
    </row>
    <row r="324">
      <c r="A324" s="9" t="s">
        <v>6073</v>
      </c>
      <c r="B324" s="9" t="s">
        <v>4646</v>
      </c>
      <c r="C324" s="69"/>
      <c r="D324" s="69"/>
      <c r="E324" s="9" t="s">
        <v>6074</v>
      </c>
      <c r="F324" s="130" t="s">
        <v>6075</v>
      </c>
      <c r="G324" s="131" t="s">
        <v>5053</v>
      </c>
      <c r="H324" s="9" t="s">
        <v>6076</v>
      </c>
      <c r="I324" s="67" t="s">
        <v>6077</v>
      </c>
      <c r="J324" s="134" t="s">
        <v>6078</v>
      </c>
      <c r="K324" s="69"/>
      <c r="L324" s="69"/>
      <c r="M324" s="69"/>
      <c r="N324" s="69"/>
      <c r="O324" s="69"/>
      <c r="P324" s="69"/>
      <c r="Q324" s="69"/>
      <c r="R324" s="69"/>
      <c r="S324" s="69"/>
      <c r="T324" s="69"/>
      <c r="U324" s="69"/>
      <c r="V324" s="69"/>
      <c r="W324" s="69"/>
      <c r="X324" s="69"/>
      <c r="Y324" s="69"/>
      <c r="Z324" s="69"/>
    </row>
    <row r="325">
      <c r="A325" s="9" t="s">
        <v>6073</v>
      </c>
      <c r="B325" s="9" t="s">
        <v>4646</v>
      </c>
      <c r="C325" s="69"/>
      <c r="D325" s="69"/>
      <c r="E325" s="9" t="s">
        <v>6079</v>
      </c>
      <c r="F325" s="130" t="s">
        <v>6080</v>
      </c>
      <c r="G325" s="131" t="s">
        <v>5053</v>
      </c>
      <c r="H325" s="9" t="s">
        <v>6081</v>
      </c>
      <c r="I325" s="132"/>
      <c r="J325" s="134" t="s">
        <v>6082</v>
      </c>
      <c r="K325" s="69"/>
      <c r="L325" s="69"/>
      <c r="M325" s="69"/>
      <c r="N325" s="69"/>
      <c r="O325" s="69"/>
      <c r="P325" s="69"/>
      <c r="Q325" s="69"/>
      <c r="R325" s="69"/>
      <c r="S325" s="69"/>
      <c r="T325" s="69"/>
      <c r="U325" s="69"/>
      <c r="V325" s="69"/>
      <c r="W325" s="69"/>
      <c r="X325" s="69"/>
      <c r="Y325" s="69"/>
      <c r="Z325" s="69"/>
    </row>
    <row r="326">
      <c r="A326" s="9" t="s">
        <v>6073</v>
      </c>
      <c r="B326" s="9" t="s">
        <v>4646</v>
      </c>
      <c r="C326" s="69"/>
      <c r="D326" s="69"/>
      <c r="E326" s="9" t="s">
        <v>6079</v>
      </c>
      <c r="F326" s="130" t="s">
        <v>6083</v>
      </c>
      <c r="G326" s="131" t="s">
        <v>5053</v>
      </c>
      <c r="H326" s="9" t="s">
        <v>6084</v>
      </c>
      <c r="I326" s="132"/>
      <c r="J326" s="134" t="s">
        <v>6085</v>
      </c>
      <c r="K326" s="69"/>
      <c r="L326" s="69"/>
      <c r="M326" s="69"/>
      <c r="N326" s="69"/>
      <c r="O326" s="69"/>
      <c r="P326" s="69"/>
      <c r="Q326" s="69"/>
      <c r="R326" s="69"/>
      <c r="S326" s="69"/>
      <c r="T326" s="69"/>
      <c r="U326" s="69"/>
      <c r="V326" s="69"/>
      <c r="W326" s="69"/>
      <c r="X326" s="69"/>
      <c r="Y326" s="69"/>
      <c r="Z326" s="69"/>
    </row>
    <row r="327">
      <c r="A327" s="9" t="s">
        <v>6086</v>
      </c>
      <c r="B327" s="9" t="s">
        <v>4646</v>
      </c>
      <c r="C327" s="69"/>
      <c r="D327" s="69"/>
      <c r="E327" s="9" t="s">
        <v>6087</v>
      </c>
      <c r="F327" s="130" t="s">
        <v>6088</v>
      </c>
      <c r="G327" s="131" t="s">
        <v>5053</v>
      </c>
      <c r="H327" s="9" t="s">
        <v>6089</v>
      </c>
      <c r="I327" s="23" t="s">
        <v>6090</v>
      </c>
      <c r="J327" s="133" t="s">
        <v>6091</v>
      </c>
      <c r="K327" s="69"/>
      <c r="L327" s="69"/>
      <c r="M327" s="69"/>
      <c r="N327" s="69"/>
      <c r="O327" s="69"/>
      <c r="P327" s="69"/>
      <c r="Q327" s="69"/>
      <c r="R327" s="69"/>
      <c r="S327" s="69"/>
      <c r="T327" s="69"/>
      <c r="U327" s="69"/>
      <c r="V327" s="69"/>
      <c r="W327" s="69"/>
      <c r="X327" s="69"/>
      <c r="Y327" s="69"/>
      <c r="Z327" s="69"/>
    </row>
    <row r="328">
      <c r="A328" s="9" t="s">
        <v>6086</v>
      </c>
      <c r="B328" s="9" t="s">
        <v>4646</v>
      </c>
      <c r="C328" s="69"/>
      <c r="D328" s="69"/>
      <c r="E328" s="9" t="s">
        <v>6092</v>
      </c>
      <c r="F328" s="130" t="s">
        <v>6080</v>
      </c>
      <c r="G328" s="131" t="s">
        <v>5053</v>
      </c>
      <c r="H328" s="9" t="s">
        <v>6093</v>
      </c>
      <c r="I328" s="23"/>
      <c r="J328" s="133" t="s">
        <v>6094</v>
      </c>
      <c r="K328" s="69"/>
      <c r="L328" s="69"/>
      <c r="M328" s="69"/>
      <c r="N328" s="69"/>
      <c r="O328" s="69"/>
      <c r="P328" s="69"/>
      <c r="Q328" s="69"/>
      <c r="R328" s="69"/>
      <c r="S328" s="69"/>
      <c r="T328" s="69"/>
      <c r="U328" s="69"/>
      <c r="V328" s="69"/>
      <c r="W328" s="69"/>
      <c r="X328" s="69"/>
      <c r="Y328" s="69"/>
      <c r="Z328" s="69"/>
    </row>
    <row r="329">
      <c r="A329" s="9" t="s">
        <v>6086</v>
      </c>
      <c r="B329" s="9" t="s">
        <v>4646</v>
      </c>
      <c r="C329" s="69"/>
      <c r="D329" s="69"/>
      <c r="E329" s="9" t="s">
        <v>6092</v>
      </c>
      <c r="F329" s="130" t="s">
        <v>6095</v>
      </c>
      <c r="G329" s="131" t="s">
        <v>5053</v>
      </c>
      <c r="H329" s="9" t="s">
        <v>6096</v>
      </c>
      <c r="I329" s="23"/>
      <c r="J329" s="133" t="s">
        <v>6097</v>
      </c>
      <c r="K329" s="69"/>
      <c r="L329" s="69"/>
      <c r="M329" s="69"/>
      <c r="N329" s="69"/>
      <c r="O329" s="69"/>
      <c r="P329" s="69"/>
      <c r="Q329" s="69"/>
      <c r="R329" s="69"/>
      <c r="S329" s="69"/>
      <c r="T329" s="69"/>
      <c r="U329" s="69"/>
      <c r="V329" s="69"/>
      <c r="W329" s="69"/>
      <c r="X329" s="69"/>
      <c r="Y329" s="69"/>
      <c r="Z329" s="69"/>
    </row>
    <row r="330">
      <c r="A330" s="9" t="s">
        <v>6098</v>
      </c>
      <c r="B330" s="9" t="s">
        <v>4646</v>
      </c>
      <c r="C330" s="69"/>
      <c r="D330" s="69"/>
      <c r="E330" s="9" t="s">
        <v>6099</v>
      </c>
      <c r="F330" s="130" t="s">
        <v>6100</v>
      </c>
      <c r="G330" s="131" t="s">
        <v>5053</v>
      </c>
      <c r="H330" s="9" t="s">
        <v>6101</v>
      </c>
      <c r="I330" s="23"/>
      <c r="J330" s="134" t="s">
        <v>6102</v>
      </c>
      <c r="K330" s="69"/>
      <c r="L330" s="69"/>
      <c r="M330" s="69"/>
      <c r="N330" s="69"/>
      <c r="O330" s="69"/>
      <c r="P330" s="69"/>
      <c r="Q330" s="69"/>
      <c r="R330" s="69"/>
      <c r="S330" s="69"/>
      <c r="T330" s="69"/>
      <c r="U330" s="69"/>
      <c r="V330" s="69"/>
      <c r="W330" s="69"/>
      <c r="X330" s="69"/>
      <c r="Y330" s="69"/>
      <c r="Z330" s="69"/>
    </row>
    <row r="331">
      <c r="A331" s="9" t="s">
        <v>6098</v>
      </c>
      <c r="B331" s="9" t="s">
        <v>4646</v>
      </c>
      <c r="C331" s="69"/>
      <c r="D331" s="69"/>
      <c r="E331" s="9" t="s">
        <v>6103</v>
      </c>
      <c r="F331" s="130" t="s">
        <v>6080</v>
      </c>
      <c r="G331" s="131" t="s">
        <v>5053</v>
      </c>
      <c r="H331" s="9" t="s">
        <v>6104</v>
      </c>
      <c r="I331" s="23"/>
      <c r="J331" s="134" t="s">
        <v>6105</v>
      </c>
      <c r="K331" s="69"/>
      <c r="L331" s="69"/>
      <c r="M331" s="69"/>
      <c r="N331" s="69"/>
      <c r="O331" s="69"/>
      <c r="P331" s="69"/>
      <c r="Q331" s="69"/>
      <c r="R331" s="69"/>
      <c r="S331" s="69"/>
      <c r="T331" s="69"/>
      <c r="U331" s="69"/>
      <c r="V331" s="69"/>
      <c r="W331" s="69"/>
      <c r="X331" s="69"/>
      <c r="Y331" s="69"/>
      <c r="Z331" s="69"/>
    </row>
    <row r="332">
      <c r="A332" s="9" t="s">
        <v>6098</v>
      </c>
      <c r="B332" s="9" t="s">
        <v>4646</v>
      </c>
      <c r="C332" s="69"/>
      <c r="D332" s="69"/>
      <c r="E332" s="9" t="s">
        <v>6103</v>
      </c>
      <c r="F332" s="130" t="s">
        <v>6106</v>
      </c>
      <c r="G332" s="131" t="s">
        <v>5053</v>
      </c>
      <c r="H332" s="9" t="s">
        <v>6107</v>
      </c>
      <c r="I332" s="23"/>
      <c r="J332" s="134" t="s">
        <v>6108</v>
      </c>
      <c r="K332" s="69"/>
      <c r="L332" s="69"/>
      <c r="M332" s="69"/>
      <c r="N332" s="69"/>
      <c r="O332" s="69"/>
      <c r="P332" s="69"/>
      <c r="Q332" s="69"/>
      <c r="R332" s="69"/>
      <c r="S332" s="69"/>
      <c r="T332" s="69"/>
      <c r="U332" s="69"/>
      <c r="V332" s="69"/>
      <c r="W332" s="69"/>
      <c r="X332" s="69"/>
      <c r="Y332" s="69"/>
      <c r="Z332" s="69"/>
    </row>
    <row r="333">
      <c r="A333" s="9" t="s">
        <v>6109</v>
      </c>
      <c r="B333" s="9" t="s">
        <v>4646</v>
      </c>
      <c r="C333" s="69"/>
      <c r="D333" s="69"/>
      <c r="E333" s="9" t="s">
        <v>6110</v>
      </c>
      <c r="F333" s="130" t="s">
        <v>6111</v>
      </c>
      <c r="G333" s="131" t="s">
        <v>5053</v>
      </c>
      <c r="H333" s="9" t="s">
        <v>6112</v>
      </c>
      <c r="I333" s="23"/>
      <c r="J333" s="134" t="s">
        <v>6113</v>
      </c>
      <c r="K333" s="69"/>
      <c r="L333" s="69"/>
      <c r="M333" s="69"/>
      <c r="N333" s="69"/>
      <c r="O333" s="69"/>
      <c r="P333" s="69"/>
      <c r="Q333" s="69"/>
      <c r="R333" s="69"/>
      <c r="S333" s="69"/>
      <c r="T333" s="69"/>
      <c r="U333" s="69"/>
      <c r="V333" s="69"/>
      <c r="W333" s="69"/>
      <c r="X333" s="69"/>
      <c r="Y333" s="69"/>
      <c r="Z333" s="69"/>
    </row>
    <row r="334">
      <c r="A334" s="9" t="s">
        <v>6109</v>
      </c>
      <c r="B334" s="9" t="s">
        <v>4646</v>
      </c>
      <c r="C334" s="69"/>
      <c r="D334" s="69"/>
      <c r="E334" s="9" t="s">
        <v>6114</v>
      </c>
      <c r="F334" s="130" t="s">
        <v>6080</v>
      </c>
      <c r="G334" s="131" t="s">
        <v>5053</v>
      </c>
      <c r="H334" s="9" t="s">
        <v>6115</v>
      </c>
      <c r="I334" s="23"/>
      <c r="J334" s="134" t="s">
        <v>6116</v>
      </c>
      <c r="K334" s="69"/>
      <c r="L334" s="69"/>
      <c r="M334" s="69"/>
      <c r="N334" s="69"/>
      <c r="O334" s="69"/>
      <c r="P334" s="69"/>
      <c r="Q334" s="69"/>
      <c r="R334" s="69"/>
      <c r="S334" s="69"/>
      <c r="T334" s="69"/>
      <c r="U334" s="69"/>
      <c r="V334" s="69"/>
      <c r="W334" s="69"/>
      <c r="X334" s="69"/>
      <c r="Y334" s="69"/>
      <c r="Z334" s="69"/>
    </row>
    <row r="335">
      <c r="A335" s="9" t="s">
        <v>6109</v>
      </c>
      <c r="B335" s="9" t="s">
        <v>4646</v>
      </c>
      <c r="C335" s="69"/>
      <c r="D335" s="69"/>
      <c r="E335" s="9" t="s">
        <v>6114</v>
      </c>
      <c r="F335" s="130" t="s">
        <v>6117</v>
      </c>
      <c r="G335" s="131" t="s">
        <v>5053</v>
      </c>
      <c r="H335" s="9" t="s">
        <v>6118</v>
      </c>
      <c r="I335" s="23"/>
      <c r="J335" s="134" t="s">
        <v>6119</v>
      </c>
      <c r="K335" s="69"/>
      <c r="L335" s="69"/>
      <c r="M335" s="69"/>
      <c r="N335" s="69"/>
      <c r="O335" s="69"/>
      <c r="P335" s="69"/>
      <c r="Q335" s="69"/>
      <c r="R335" s="69"/>
      <c r="S335" s="69"/>
      <c r="T335" s="69"/>
      <c r="U335" s="69"/>
      <c r="V335" s="69"/>
      <c r="W335" s="69"/>
      <c r="X335" s="69"/>
      <c r="Y335" s="69"/>
      <c r="Z335" s="69"/>
    </row>
    <row r="336" ht="119.25" customHeight="1">
      <c r="A336" s="9" t="s">
        <v>5237</v>
      </c>
      <c r="B336" s="9" t="s">
        <v>4628</v>
      </c>
      <c r="C336" s="69"/>
      <c r="D336" s="69"/>
      <c r="E336" s="42"/>
      <c r="F336" s="130" t="s">
        <v>6120</v>
      </c>
      <c r="G336" s="131" t="s">
        <v>5053</v>
      </c>
      <c r="H336" s="9" t="s">
        <v>6121</v>
      </c>
      <c r="I336" s="23" t="s">
        <v>6122</v>
      </c>
      <c r="J336" s="134" t="s">
        <v>6123</v>
      </c>
      <c r="K336" s="69"/>
      <c r="L336" s="69"/>
      <c r="M336" s="69"/>
      <c r="N336" s="69"/>
      <c r="O336" s="69"/>
      <c r="P336" s="69"/>
      <c r="Q336" s="69"/>
      <c r="R336" s="69"/>
      <c r="S336" s="69"/>
      <c r="T336" s="69"/>
      <c r="U336" s="69"/>
      <c r="V336" s="69"/>
      <c r="W336" s="69"/>
      <c r="X336" s="69"/>
      <c r="Y336" s="69"/>
      <c r="Z336" s="69"/>
    </row>
    <row r="337" ht="119.25" customHeight="1">
      <c r="A337" s="9" t="s">
        <v>5237</v>
      </c>
      <c r="B337" s="9" t="s">
        <v>4628</v>
      </c>
      <c r="C337" s="69"/>
      <c r="D337" s="69"/>
      <c r="E337" s="42"/>
      <c r="F337" s="130" t="s">
        <v>6124</v>
      </c>
      <c r="G337" s="131" t="s">
        <v>5053</v>
      </c>
      <c r="H337" s="9" t="s">
        <v>6125</v>
      </c>
      <c r="I337" s="23"/>
      <c r="J337" s="134" t="s">
        <v>6126</v>
      </c>
      <c r="K337" s="69"/>
      <c r="L337" s="69"/>
      <c r="M337" s="69"/>
      <c r="N337" s="69"/>
      <c r="O337" s="69"/>
      <c r="P337" s="69"/>
      <c r="Q337" s="69"/>
      <c r="R337" s="69"/>
      <c r="S337" s="69"/>
      <c r="T337" s="69"/>
      <c r="U337" s="69"/>
      <c r="V337" s="69"/>
      <c r="W337" s="69"/>
      <c r="X337" s="69"/>
      <c r="Y337" s="69"/>
      <c r="Z337" s="69"/>
    </row>
    <row r="338" ht="119.25" customHeight="1">
      <c r="A338" s="9" t="s">
        <v>5237</v>
      </c>
      <c r="B338" s="9" t="s">
        <v>4628</v>
      </c>
      <c r="C338" s="69"/>
      <c r="D338" s="69"/>
      <c r="E338" s="42"/>
      <c r="F338" s="130" t="s">
        <v>6127</v>
      </c>
      <c r="G338" s="131" t="s">
        <v>5053</v>
      </c>
      <c r="H338" s="9" t="s">
        <v>6128</v>
      </c>
      <c r="I338" s="23"/>
      <c r="J338" s="134" t="s">
        <v>6129</v>
      </c>
      <c r="K338" s="69"/>
      <c r="L338" s="69"/>
      <c r="M338" s="69"/>
      <c r="N338" s="69"/>
      <c r="O338" s="69"/>
      <c r="P338" s="69"/>
      <c r="Q338" s="69"/>
      <c r="R338" s="69"/>
      <c r="S338" s="69"/>
      <c r="T338" s="69"/>
      <c r="U338" s="69"/>
      <c r="V338" s="69"/>
      <c r="W338" s="69"/>
      <c r="X338" s="69"/>
      <c r="Y338" s="69"/>
      <c r="Z338" s="69"/>
    </row>
    <row r="339">
      <c r="A339" s="9" t="s">
        <v>6130</v>
      </c>
      <c r="B339" s="9" t="s">
        <v>4628</v>
      </c>
      <c r="C339" s="69"/>
      <c r="D339" s="69"/>
      <c r="E339" s="42"/>
      <c r="F339" s="130" t="s">
        <v>6131</v>
      </c>
      <c r="G339" s="131" t="s">
        <v>5053</v>
      </c>
      <c r="H339" s="9" t="s">
        <v>6132</v>
      </c>
      <c r="I339" s="23" t="s">
        <v>6133</v>
      </c>
      <c r="J339" s="134" t="s">
        <v>6134</v>
      </c>
      <c r="K339" s="69"/>
      <c r="L339" s="69"/>
      <c r="M339" s="69"/>
      <c r="N339" s="69"/>
      <c r="O339" s="69"/>
      <c r="P339" s="69"/>
      <c r="Q339" s="69"/>
      <c r="R339" s="69"/>
      <c r="S339" s="69"/>
      <c r="T339" s="69"/>
      <c r="U339" s="69"/>
      <c r="V339" s="69"/>
      <c r="W339" s="69"/>
      <c r="X339" s="69"/>
      <c r="Y339" s="69"/>
      <c r="Z339" s="69"/>
    </row>
    <row r="340">
      <c r="A340" s="9" t="s">
        <v>6130</v>
      </c>
      <c r="B340" s="9" t="s">
        <v>4628</v>
      </c>
      <c r="C340" s="69"/>
      <c r="D340" s="69"/>
      <c r="E340" s="42"/>
      <c r="F340" s="130" t="s">
        <v>6135</v>
      </c>
      <c r="G340" s="131" t="s">
        <v>5053</v>
      </c>
      <c r="H340" s="9" t="s">
        <v>6136</v>
      </c>
      <c r="I340" s="23"/>
      <c r="J340" s="134" t="s">
        <v>6137</v>
      </c>
      <c r="K340" s="69"/>
      <c r="L340" s="69"/>
      <c r="M340" s="69"/>
      <c r="N340" s="69"/>
      <c r="O340" s="69"/>
      <c r="P340" s="69"/>
      <c r="Q340" s="69"/>
      <c r="R340" s="69"/>
      <c r="S340" s="69"/>
      <c r="T340" s="69"/>
      <c r="U340" s="69"/>
      <c r="V340" s="69"/>
      <c r="W340" s="69"/>
      <c r="X340" s="69"/>
      <c r="Y340" s="69"/>
      <c r="Z340" s="69"/>
    </row>
    <row r="341">
      <c r="A341" s="9" t="s">
        <v>6130</v>
      </c>
      <c r="B341" s="9" t="s">
        <v>4628</v>
      </c>
      <c r="C341" s="69"/>
      <c r="D341" s="69"/>
      <c r="E341" s="42"/>
      <c r="F341" s="130" t="s">
        <v>6138</v>
      </c>
      <c r="G341" s="131" t="s">
        <v>5053</v>
      </c>
      <c r="H341" s="9" t="s">
        <v>6139</v>
      </c>
      <c r="I341" s="23"/>
      <c r="J341" s="134" t="s">
        <v>6140</v>
      </c>
      <c r="K341" s="69"/>
      <c r="L341" s="69"/>
      <c r="M341" s="69"/>
      <c r="N341" s="69"/>
      <c r="O341" s="69"/>
      <c r="P341" s="69"/>
      <c r="Q341" s="69"/>
      <c r="R341" s="69"/>
      <c r="S341" s="69"/>
      <c r="T341" s="69"/>
      <c r="U341" s="69"/>
      <c r="V341" s="69"/>
      <c r="W341" s="69"/>
      <c r="X341" s="69"/>
      <c r="Y341" s="69"/>
      <c r="Z341" s="69"/>
    </row>
    <row r="342">
      <c r="A342" s="9" t="s">
        <v>6141</v>
      </c>
      <c r="B342" s="9" t="s">
        <v>4628</v>
      </c>
      <c r="C342" s="69"/>
      <c r="D342" s="69"/>
      <c r="E342" s="9"/>
      <c r="F342" s="130" t="s">
        <v>6142</v>
      </c>
      <c r="G342" s="131" t="s">
        <v>5053</v>
      </c>
      <c r="H342" s="9" t="s">
        <v>6143</v>
      </c>
      <c r="I342" s="23"/>
      <c r="J342" s="134" t="s">
        <v>6144</v>
      </c>
      <c r="K342" s="69"/>
      <c r="L342" s="69"/>
      <c r="M342" s="69"/>
      <c r="N342" s="69"/>
      <c r="O342" s="69"/>
      <c r="P342" s="69"/>
      <c r="Q342" s="69"/>
      <c r="R342" s="69"/>
      <c r="S342" s="69"/>
      <c r="T342" s="69"/>
      <c r="U342" s="69"/>
      <c r="V342" s="69"/>
      <c r="W342" s="69"/>
      <c r="X342" s="69"/>
      <c r="Y342" s="69"/>
      <c r="Z342" s="69"/>
    </row>
    <row r="343">
      <c r="A343" s="9" t="s">
        <v>6141</v>
      </c>
      <c r="B343" s="9" t="s">
        <v>4628</v>
      </c>
      <c r="C343" s="69"/>
      <c r="D343" s="69"/>
      <c r="E343" s="9"/>
      <c r="F343" s="130" t="s">
        <v>6145</v>
      </c>
      <c r="G343" s="131" t="s">
        <v>5053</v>
      </c>
      <c r="H343" s="9" t="s">
        <v>6146</v>
      </c>
      <c r="I343" s="23"/>
      <c r="J343" s="134" t="s">
        <v>6147</v>
      </c>
      <c r="K343" s="69"/>
      <c r="L343" s="69"/>
      <c r="M343" s="69"/>
      <c r="N343" s="69"/>
      <c r="O343" s="69"/>
      <c r="P343" s="69"/>
      <c r="Q343" s="69"/>
      <c r="R343" s="69"/>
      <c r="S343" s="69"/>
      <c r="T343" s="69"/>
      <c r="U343" s="69"/>
      <c r="V343" s="69"/>
      <c r="W343" s="69"/>
      <c r="X343" s="69"/>
      <c r="Y343" s="69"/>
      <c r="Z343" s="69"/>
    </row>
    <row r="344">
      <c r="A344" s="9" t="s">
        <v>6141</v>
      </c>
      <c r="B344" s="9" t="s">
        <v>4628</v>
      </c>
      <c r="C344" s="69"/>
      <c r="D344" s="69"/>
      <c r="E344" s="9"/>
      <c r="F344" s="130" t="s">
        <v>6148</v>
      </c>
      <c r="G344" s="131" t="s">
        <v>5053</v>
      </c>
      <c r="H344" s="9" t="s">
        <v>6149</v>
      </c>
      <c r="I344" s="23"/>
      <c r="J344" s="134" t="s">
        <v>6150</v>
      </c>
      <c r="K344" s="69"/>
      <c r="L344" s="69"/>
      <c r="M344" s="69"/>
      <c r="N344" s="69"/>
      <c r="O344" s="69"/>
      <c r="P344" s="69"/>
      <c r="Q344" s="69"/>
      <c r="R344" s="69"/>
      <c r="S344" s="69"/>
      <c r="T344" s="69"/>
      <c r="U344" s="69"/>
      <c r="V344" s="69"/>
      <c r="W344" s="69"/>
      <c r="X344" s="69"/>
      <c r="Y344" s="69"/>
      <c r="Z344" s="69"/>
    </row>
    <row r="345" ht="66.75" customHeight="1">
      <c r="A345" s="23" t="s">
        <v>6151</v>
      </c>
      <c r="B345" s="9" t="s">
        <v>3141</v>
      </c>
      <c r="C345" s="96"/>
      <c r="D345" s="69"/>
      <c r="E345" s="9" t="s">
        <v>6152</v>
      </c>
      <c r="F345" s="23" t="s">
        <v>6153</v>
      </c>
      <c r="G345" s="131" t="s">
        <v>5053</v>
      </c>
      <c r="H345" s="9" t="s">
        <v>6154</v>
      </c>
      <c r="I345" s="69"/>
      <c r="J345" s="134" t="s">
        <v>6155</v>
      </c>
      <c r="K345" s="69"/>
      <c r="L345" s="69"/>
      <c r="M345" s="69"/>
      <c r="N345" s="69"/>
      <c r="O345" s="69"/>
      <c r="P345" s="69"/>
      <c r="Q345" s="69"/>
      <c r="R345" s="69"/>
      <c r="S345" s="69"/>
      <c r="T345" s="69"/>
      <c r="U345" s="69"/>
      <c r="V345" s="69"/>
      <c r="W345" s="69"/>
      <c r="X345" s="69"/>
      <c r="Y345" s="69"/>
      <c r="Z345" s="69"/>
    </row>
    <row r="346" ht="66.75" customHeight="1">
      <c r="A346" s="23" t="s">
        <v>6151</v>
      </c>
      <c r="B346" s="9" t="s">
        <v>3141</v>
      </c>
      <c r="C346" s="96"/>
      <c r="D346" s="69"/>
      <c r="E346" s="9" t="s">
        <v>6156</v>
      </c>
      <c r="F346" s="23" t="s">
        <v>6153</v>
      </c>
      <c r="G346" s="131" t="s">
        <v>5053</v>
      </c>
      <c r="H346" s="9" t="s">
        <v>6157</v>
      </c>
      <c r="I346" s="69"/>
      <c r="J346" s="134" t="s">
        <v>6158</v>
      </c>
      <c r="K346" s="69"/>
      <c r="L346" s="69"/>
      <c r="M346" s="69"/>
      <c r="N346" s="69"/>
      <c r="O346" s="69"/>
      <c r="P346" s="69"/>
      <c r="Q346" s="69"/>
      <c r="R346" s="69"/>
      <c r="S346" s="69"/>
      <c r="T346" s="69"/>
      <c r="U346" s="69"/>
      <c r="V346" s="69"/>
      <c r="W346" s="69"/>
      <c r="X346" s="69"/>
      <c r="Y346" s="69"/>
      <c r="Z346" s="69"/>
    </row>
    <row r="347" ht="66.75" customHeight="1">
      <c r="A347" s="23" t="s">
        <v>6151</v>
      </c>
      <c r="B347" s="9" t="s">
        <v>3141</v>
      </c>
      <c r="C347" s="96"/>
      <c r="D347" s="69"/>
      <c r="E347" s="9" t="s">
        <v>6159</v>
      </c>
      <c r="F347" s="23" t="s">
        <v>6153</v>
      </c>
      <c r="G347" s="131" t="s">
        <v>5053</v>
      </c>
      <c r="H347" s="9" t="s">
        <v>6160</v>
      </c>
      <c r="I347" s="69"/>
      <c r="J347" s="134" t="s">
        <v>6161</v>
      </c>
      <c r="K347" s="69"/>
      <c r="L347" s="69"/>
      <c r="M347" s="69"/>
      <c r="N347" s="69"/>
      <c r="O347" s="69"/>
      <c r="P347" s="69"/>
      <c r="Q347" s="69"/>
      <c r="R347" s="69"/>
      <c r="S347" s="69"/>
      <c r="T347" s="69"/>
      <c r="U347" s="69"/>
      <c r="V347" s="69"/>
      <c r="W347" s="69"/>
      <c r="X347" s="69"/>
      <c r="Y347" s="69"/>
      <c r="Z347" s="69"/>
    </row>
    <row r="348">
      <c r="A348" s="23" t="s">
        <v>6162</v>
      </c>
      <c r="B348" s="9" t="s">
        <v>3485</v>
      </c>
      <c r="C348" s="69"/>
      <c r="D348" s="69"/>
      <c r="E348" s="42"/>
      <c r="F348" s="23" t="s">
        <v>6162</v>
      </c>
      <c r="G348" s="131" t="s">
        <v>5053</v>
      </c>
      <c r="H348" s="9" t="s">
        <v>6163</v>
      </c>
      <c r="I348" s="144" t="s">
        <v>6164</v>
      </c>
      <c r="J348" s="133" t="s">
        <v>6165</v>
      </c>
      <c r="K348" s="69"/>
      <c r="L348" s="69"/>
      <c r="M348" s="69"/>
      <c r="N348" s="69"/>
      <c r="O348" s="69"/>
      <c r="P348" s="69"/>
      <c r="Q348" s="69"/>
      <c r="R348" s="69"/>
      <c r="S348" s="69"/>
      <c r="T348" s="69"/>
      <c r="U348" s="69"/>
      <c r="V348" s="69"/>
      <c r="W348" s="69"/>
      <c r="X348" s="69"/>
      <c r="Y348" s="69"/>
      <c r="Z348" s="69"/>
    </row>
    <row r="349">
      <c r="A349" s="23" t="s">
        <v>6166</v>
      </c>
      <c r="B349" s="9" t="s">
        <v>3485</v>
      </c>
      <c r="C349" s="69"/>
      <c r="D349" s="69"/>
      <c r="E349" s="42"/>
      <c r="F349" s="23" t="s">
        <v>6166</v>
      </c>
      <c r="G349" s="131" t="s">
        <v>5053</v>
      </c>
      <c r="H349" s="9" t="s">
        <v>6167</v>
      </c>
      <c r="I349" s="69"/>
      <c r="J349" s="133" t="s">
        <v>6168</v>
      </c>
      <c r="K349" s="69"/>
      <c r="L349" s="69"/>
      <c r="M349" s="69"/>
      <c r="N349" s="69"/>
      <c r="O349" s="69"/>
      <c r="P349" s="69"/>
      <c r="Q349" s="69"/>
      <c r="R349" s="69"/>
      <c r="S349" s="69"/>
      <c r="T349" s="69"/>
      <c r="U349" s="69"/>
      <c r="V349" s="69"/>
      <c r="W349" s="69"/>
      <c r="X349" s="69"/>
      <c r="Y349" s="69"/>
      <c r="Z349" s="69"/>
    </row>
    <row r="350">
      <c r="A350" s="23" t="s">
        <v>6169</v>
      </c>
      <c r="B350" s="9" t="s">
        <v>3485</v>
      </c>
      <c r="C350" s="23"/>
      <c r="D350" s="23"/>
      <c r="E350" s="42"/>
      <c r="F350" s="23" t="s">
        <v>6169</v>
      </c>
      <c r="G350" s="131" t="s">
        <v>5053</v>
      </c>
      <c r="H350" s="9" t="s">
        <v>6170</v>
      </c>
      <c r="I350" s="23" t="s">
        <v>6171</v>
      </c>
      <c r="J350" s="133" t="s">
        <v>6172</v>
      </c>
      <c r="K350" s="69"/>
      <c r="L350" s="69"/>
      <c r="M350" s="69"/>
      <c r="N350" s="69"/>
      <c r="O350" s="69"/>
      <c r="P350" s="69"/>
      <c r="Q350" s="69"/>
      <c r="R350" s="69"/>
      <c r="S350" s="69"/>
      <c r="T350" s="69"/>
      <c r="U350" s="69"/>
      <c r="V350" s="69"/>
      <c r="W350" s="69"/>
      <c r="X350" s="69"/>
      <c r="Y350" s="69"/>
      <c r="Z350" s="69"/>
    </row>
    <row r="351">
      <c r="A351" s="23" t="s">
        <v>6173</v>
      </c>
      <c r="B351" s="9" t="s">
        <v>3485</v>
      </c>
      <c r="C351" s="23"/>
      <c r="D351" s="69"/>
      <c r="E351" s="42"/>
      <c r="F351" s="23" t="s">
        <v>6173</v>
      </c>
      <c r="G351" s="131" t="s">
        <v>5053</v>
      </c>
      <c r="H351" s="9" t="s">
        <v>6174</v>
      </c>
      <c r="I351" s="69"/>
      <c r="J351" s="133" t="s">
        <v>6175</v>
      </c>
      <c r="K351" s="69"/>
      <c r="L351" s="69"/>
      <c r="M351" s="69"/>
      <c r="N351" s="69"/>
      <c r="O351" s="69"/>
      <c r="P351" s="69"/>
      <c r="Q351" s="69"/>
      <c r="R351" s="69"/>
      <c r="S351" s="69"/>
      <c r="T351" s="69"/>
      <c r="U351" s="69"/>
      <c r="V351" s="69"/>
      <c r="W351" s="69"/>
      <c r="X351" s="69"/>
      <c r="Y351" s="69"/>
      <c r="Z351" s="69"/>
    </row>
    <row r="352">
      <c r="A352" s="23" t="s">
        <v>6176</v>
      </c>
      <c r="B352" s="9" t="s">
        <v>3485</v>
      </c>
      <c r="C352" s="23"/>
      <c r="D352" s="23"/>
      <c r="E352" s="9"/>
      <c r="F352" s="23" t="s">
        <v>6176</v>
      </c>
      <c r="G352" s="131" t="s">
        <v>5053</v>
      </c>
      <c r="H352" s="9" t="s">
        <v>6177</v>
      </c>
      <c r="I352" s="69"/>
      <c r="J352" s="133" t="s">
        <v>6178</v>
      </c>
      <c r="K352" s="69"/>
      <c r="L352" s="69"/>
      <c r="M352" s="69"/>
      <c r="N352" s="69"/>
      <c r="O352" s="69"/>
      <c r="P352" s="69"/>
      <c r="Q352" s="69"/>
      <c r="R352" s="69"/>
      <c r="S352" s="69"/>
      <c r="T352" s="69"/>
      <c r="U352" s="69"/>
      <c r="V352" s="69"/>
      <c r="W352" s="69"/>
      <c r="X352" s="69"/>
      <c r="Y352" s="69"/>
      <c r="Z352" s="69"/>
    </row>
    <row r="353">
      <c r="A353" s="23" t="s">
        <v>6179</v>
      </c>
      <c r="B353" s="9" t="s">
        <v>3485</v>
      </c>
      <c r="C353" s="69"/>
      <c r="D353" s="69"/>
      <c r="E353" s="42"/>
      <c r="F353" s="23" t="s">
        <v>6179</v>
      </c>
      <c r="G353" s="131" t="s">
        <v>5053</v>
      </c>
      <c r="H353" s="9" t="s">
        <v>6180</v>
      </c>
      <c r="I353" s="69"/>
      <c r="J353" s="133" t="s">
        <v>6181</v>
      </c>
      <c r="K353" s="69"/>
      <c r="L353" s="69"/>
      <c r="M353" s="69"/>
      <c r="N353" s="69"/>
      <c r="O353" s="69"/>
      <c r="P353" s="69"/>
      <c r="Q353" s="69"/>
      <c r="R353" s="69"/>
      <c r="S353" s="69"/>
      <c r="T353" s="69"/>
      <c r="U353" s="69"/>
      <c r="V353" s="69"/>
      <c r="W353" s="69"/>
      <c r="X353" s="69"/>
      <c r="Y353" s="69"/>
      <c r="Z353" s="69"/>
    </row>
    <row r="354">
      <c r="A354" s="23" t="s">
        <v>6182</v>
      </c>
      <c r="B354" s="9" t="s">
        <v>3485</v>
      </c>
      <c r="C354" s="69"/>
      <c r="D354" s="69"/>
      <c r="E354" s="42"/>
      <c r="F354" s="23" t="s">
        <v>6182</v>
      </c>
      <c r="G354" s="131" t="s">
        <v>5053</v>
      </c>
      <c r="H354" s="9" t="s">
        <v>6183</v>
      </c>
      <c r="I354" s="69"/>
      <c r="J354" s="133" t="s">
        <v>6184</v>
      </c>
      <c r="K354" s="69"/>
      <c r="L354" s="69"/>
      <c r="M354" s="69"/>
      <c r="N354" s="69"/>
      <c r="O354" s="69"/>
      <c r="P354" s="69"/>
      <c r="Q354" s="69"/>
      <c r="R354" s="69"/>
      <c r="S354" s="69"/>
      <c r="T354" s="69"/>
      <c r="U354" s="69"/>
      <c r="V354" s="69"/>
      <c r="W354" s="69"/>
      <c r="X354" s="69"/>
      <c r="Y354" s="69"/>
      <c r="Z354" s="69"/>
    </row>
    <row r="355">
      <c r="A355" s="23" t="s">
        <v>6185</v>
      </c>
      <c r="B355" s="9" t="s">
        <v>3485</v>
      </c>
      <c r="C355" s="69"/>
      <c r="D355" s="69"/>
      <c r="E355" s="139"/>
      <c r="F355" s="23" t="s">
        <v>6185</v>
      </c>
      <c r="G355" s="131" t="s">
        <v>5053</v>
      </c>
      <c r="H355" s="9" t="s">
        <v>6186</v>
      </c>
      <c r="I355" s="23" t="s">
        <v>6187</v>
      </c>
      <c r="J355" s="133" t="s">
        <v>6188</v>
      </c>
      <c r="K355" s="69"/>
      <c r="L355" s="69"/>
      <c r="M355" s="69"/>
      <c r="N355" s="69"/>
      <c r="O355" s="69"/>
      <c r="P355" s="69"/>
      <c r="Q355" s="69"/>
      <c r="R355" s="69"/>
      <c r="S355" s="69"/>
      <c r="T355" s="69"/>
      <c r="U355" s="69"/>
      <c r="V355" s="69"/>
      <c r="W355" s="69"/>
      <c r="X355" s="69"/>
      <c r="Y355" s="69"/>
      <c r="Z355" s="69"/>
    </row>
    <row r="356" ht="147.75" customHeight="1">
      <c r="A356" s="23" t="s">
        <v>6189</v>
      </c>
      <c r="B356" s="9" t="s">
        <v>4131</v>
      </c>
      <c r="C356" s="23"/>
      <c r="D356" s="23"/>
      <c r="E356" s="139"/>
      <c r="F356" s="130" t="s">
        <v>6190</v>
      </c>
      <c r="G356" s="131" t="s">
        <v>5053</v>
      </c>
      <c r="H356" s="9" t="s">
        <v>6191</v>
      </c>
      <c r="I356" s="67" t="s">
        <v>6192</v>
      </c>
      <c r="J356" s="134" t="s">
        <v>6193</v>
      </c>
      <c r="K356" s="69"/>
      <c r="L356" s="69"/>
      <c r="M356" s="69"/>
      <c r="N356" s="69"/>
      <c r="O356" s="69"/>
      <c r="P356" s="69"/>
      <c r="Q356" s="69"/>
      <c r="R356" s="69"/>
      <c r="S356" s="69"/>
      <c r="T356" s="69"/>
      <c r="U356" s="69"/>
      <c r="V356" s="69"/>
      <c r="W356" s="69"/>
      <c r="X356" s="69"/>
      <c r="Y356" s="69"/>
      <c r="Z356" s="69"/>
    </row>
    <row r="357" ht="75.0" customHeight="1">
      <c r="A357" s="23" t="s">
        <v>6189</v>
      </c>
      <c r="B357" s="9" t="s">
        <v>4131</v>
      </c>
      <c r="C357" s="23"/>
      <c r="D357" s="23"/>
      <c r="E357" s="139"/>
      <c r="F357" s="130" t="s">
        <v>6194</v>
      </c>
      <c r="G357" s="131" t="s">
        <v>5053</v>
      </c>
      <c r="H357" s="9" t="s">
        <v>6195</v>
      </c>
      <c r="I357" s="132"/>
      <c r="J357" s="134" t="s">
        <v>6196</v>
      </c>
      <c r="K357" s="69"/>
      <c r="L357" s="69"/>
      <c r="M357" s="69"/>
      <c r="N357" s="69"/>
      <c r="O357" s="69"/>
      <c r="P357" s="69"/>
      <c r="Q357" s="69"/>
      <c r="R357" s="69"/>
      <c r="S357" s="69"/>
      <c r="T357" s="69"/>
      <c r="U357" s="69"/>
      <c r="V357" s="69"/>
      <c r="W357" s="69"/>
      <c r="X357" s="69"/>
      <c r="Y357" s="69"/>
      <c r="Z357" s="69"/>
    </row>
    <row r="358" ht="75.0" customHeight="1">
      <c r="A358" s="23" t="s">
        <v>6189</v>
      </c>
      <c r="B358" s="9" t="s">
        <v>4131</v>
      </c>
      <c r="C358" s="23"/>
      <c r="D358" s="23"/>
      <c r="E358" s="139"/>
      <c r="F358" s="130" t="s">
        <v>6197</v>
      </c>
      <c r="G358" s="131" t="s">
        <v>5053</v>
      </c>
      <c r="H358" s="9" t="s">
        <v>6198</v>
      </c>
      <c r="I358" s="132"/>
      <c r="J358" s="134" t="s">
        <v>6199</v>
      </c>
      <c r="K358" s="69"/>
      <c r="L358" s="69"/>
      <c r="M358" s="69"/>
      <c r="N358" s="69"/>
      <c r="O358" s="69"/>
      <c r="P358" s="69"/>
      <c r="Q358" s="69"/>
      <c r="R358" s="69"/>
      <c r="S358" s="69"/>
      <c r="T358" s="69"/>
      <c r="U358" s="69"/>
      <c r="V358" s="69"/>
      <c r="W358" s="69"/>
      <c r="X358" s="69"/>
      <c r="Y358" s="69"/>
      <c r="Z358" s="69"/>
    </row>
    <row r="359" ht="75.0" customHeight="1">
      <c r="A359" s="23" t="s">
        <v>6189</v>
      </c>
      <c r="B359" s="9" t="s">
        <v>4131</v>
      </c>
      <c r="C359" s="23"/>
      <c r="D359" s="23"/>
      <c r="E359" s="139"/>
      <c r="F359" s="130" t="s">
        <v>6200</v>
      </c>
      <c r="G359" s="131" t="s">
        <v>5053</v>
      </c>
      <c r="H359" s="9" t="s">
        <v>6201</v>
      </c>
      <c r="I359" s="132"/>
      <c r="J359" s="134" t="s">
        <v>6202</v>
      </c>
      <c r="K359" s="69"/>
      <c r="L359" s="69"/>
      <c r="M359" s="69"/>
      <c r="N359" s="69"/>
      <c r="O359" s="69"/>
      <c r="P359" s="69"/>
      <c r="Q359" s="69"/>
      <c r="R359" s="69"/>
      <c r="S359" s="69"/>
      <c r="T359" s="69"/>
      <c r="U359" s="69"/>
      <c r="V359" s="69"/>
      <c r="W359" s="69"/>
      <c r="X359" s="69"/>
      <c r="Y359" s="69"/>
      <c r="Z359" s="69"/>
    </row>
    <row r="360" ht="75.0" customHeight="1">
      <c r="A360" s="23" t="s">
        <v>6189</v>
      </c>
      <c r="B360" s="9" t="s">
        <v>4131</v>
      </c>
      <c r="C360" s="23"/>
      <c r="D360" s="23"/>
      <c r="E360" s="139"/>
      <c r="F360" s="130" t="s">
        <v>6203</v>
      </c>
      <c r="G360" s="131" t="s">
        <v>5053</v>
      </c>
      <c r="H360" s="9" t="s">
        <v>6204</v>
      </c>
      <c r="I360" s="132"/>
      <c r="J360" s="134" t="s">
        <v>6205</v>
      </c>
      <c r="K360" s="69"/>
      <c r="L360" s="69"/>
      <c r="M360" s="69"/>
      <c r="N360" s="69"/>
      <c r="O360" s="69"/>
      <c r="P360" s="69"/>
      <c r="Q360" s="69"/>
      <c r="R360" s="69"/>
      <c r="S360" s="69"/>
      <c r="T360" s="69"/>
      <c r="U360" s="69"/>
      <c r="V360" s="69"/>
      <c r="W360" s="69"/>
      <c r="X360" s="69"/>
      <c r="Y360" s="69"/>
      <c r="Z360" s="69"/>
    </row>
    <row r="361" ht="75.0" customHeight="1">
      <c r="A361" s="23" t="s">
        <v>6189</v>
      </c>
      <c r="B361" s="9" t="s">
        <v>4131</v>
      </c>
      <c r="C361" s="23"/>
      <c r="D361" s="23"/>
      <c r="E361" s="139"/>
      <c r="F361" s="130" t="s">
        <v>6206</v>
      </c>
      <c r="G361" s="131" t="s">
        <v>5053</v>
      </c>
      <c r="H361" s="9" t="s">
        <v>6207</v>
      </c>
      <c r="I361" s="132"/>
      <c r="J361" s="134" t="s">
        <v>6208</v>
      </c>
      <c r="K361" s="69"/>
      <c r="L361" s="69"/>
      <c r="M361" s="69"/>
      <c r="N361" s="69"/>
      <c r="O361" s="69"/>
      <c r="P361" s="69"/>
      <c r="Q361" s="69"/>
      <c r="R361" s="69"/>
      <c r="S361" s="69"/>
      <c r="T361" s="69"/>
      <c r="U361" s="69"/>
      <c r="V361" s="69"/>
      <c r="W361" s="69"/>
      <c r="X361" s="69"/>
      <c r="Y361" s="69"/>
      <c r="Z361" s="69"/>
    </row>
    <row r="362" ht="75.0" customHeight="1">
      <c r="A362" s="23" t="s">
        <v>6189</v>
      </c>
      <c r="B362" s="9" t="s">
        <v>4131</v>
      </c>
      <c r="C362" s="23"/>
      <c r="D362" s="23"/>
      <c r="E362" s="139"/>
      <c r="F362" s="130" t="s">
        <v>6209</v>
      </c>
      <c r="G362" s="131" t="s">
        <v>5053</v>
      </c>
      <c r="H362" s="9" t="s">
        <v>6210</v>
      </c>
      <c r="I362" s="132" t="s">
        <v>6211</v>
      </c>
      <c r="J362" s="134" t="s">
        <v>6212</v>
      </c>
      <c r="K362" s="69"/>
      <c r="L362" s="69"/>
      <c r="M362" s="69"/>
      <c r="N362" s="69"/>
      <c r="O362" s="69"/>
      <c r="P362" s="69"/>
      <c r="Q362" s="69"/>
      <c r="R362" s="69"/>
      <c r="S362" s="69"/>
      <c r="T362" s="69"/>
      <c r="U362" s="69"/>
      <c r="V362" s="69"/>
      <c r="W362" s="69"/>
      <c r="X362" s="69"/>
      <c r="Y362" s="69"/>
      <c r="Z362" s="69"/>
    </row>
    <row r="363" ht="75.0" customHeight="1">
      <c r="A363" s="23" t="s">
        <v>6189</v>
      </c>
      <c r="B363" s="9" t="s">
        <v>4131</v>
      </c>
      <c r="C363" s="23"/>
      <c r="D363" s="23"/>
      <c r="E363" s="139"/>
      <c r="F363" s="130" t="s">
        <v>6213</v>
      </c>
      <c r="G363" s="131" t="s">
        <v>5053</v>
      </c>
      <c r="H363" s="9" t="s">
        <v>6214</v>
      </c>
      <c r="I363" s="132" t="s">
        <v>6211</v>
      </c>
      <c r="J363" s="134" t="s">
        <v>6215</v>
      </c>
      <c r="K363" s="69"/>
      <c r="L363" s="69"/>
      <c r="M363" s="69"/>
      <c r="N363" s="69"/>
      <c r="O363" s="69"/>
      <c r="P363" s="69"/>
      <c r="Q363" s="69"/>
      <c r="R363" s="69"/>
      <c r="S363" s="69"/>
      <c r="T363" s="69"/>
      <c r="U363" s="69"/>
      <c r="V363" s="69"/>
      <c r="W363" s="69"/>
      <c r="X363" s="69"/>
      <c r="Y363" s="69"/>
      <c r="Z363" s="69"/>
    </row>
    <row r="364" ht="75.0" customHeight="1">
      <c r="A364" s="23" t="s">
        <v>6189</v>
      </c>
      <c r="B364" s="9" t="s">
        <v>4131</v>
      </c>
      <c r="C364" s="23"/>
      <c r="D364" s="23"/>
      <c r="E364" s="139"/>
      <c r="F364" s="130" t="s">
        <v>6216</v>
      </c>
      <c r="G364" s="131" t="s">
        <v>5053</v>
      </c>
      <c r="H364" s="9" t="s">
        <v>6217</v>
      </c>
      <c r="I364" s="132" t="s">
        <v>6211</v>
      </c>
      <c r="J364" s="134" t="s">
        <v>6218</v>
      </c>
      <c r="K364" s="69"/>
      <c r="L364" s="69"/>
      <c r="M364" s="69"/>
      <c r="N364" s="69"/>
      <c r="O364" s="69"/>
      <c r="P364" s="69"/>
      <c r="Q364" s="69"/>
      <c r="R364" s="69"/>
      <c r="S364" s="69"/>
      <c r="T364" s="69"/>
      <c r="U364" s="69"/>
      <c r="V364" s="69"/>
      <c r="W364" s="69"/>
      <c r="X364" s="69"/>
      <c r="Y364" s="69"/>
      <c r="Z364" s="69"/>
    </row>
    <row r="365" ht="75.0" customHeight="1">
      <c r="A365" s="23" t="s">
        <v>6189</v>
      </c>
      <c r="B365" s="9" t="s">
        <v>4131</v>
      </c>
      <c r="C365" s="23"/>
      <c r="D365" s="23"/>
      <c r="E365" s="139"/>
      <c r="F365" s="130" t="s">
        <v>6219</v>
      </c>
      <c r="G365" s="131" t="s">
        <v>5053</v>
      </c>
      <c r="H365" s="9" t="s">
        <v>6220</v>
      </c>
      <c r="I365" s="132" t="s">
        <v>6211</v>
      </c>
      <c r="J365" s="134" t="s">
        <v>6221</v>
      </c>
      <c r="K365" s="69"/>
      <c r="L365" s="69"/>
      <c r="M365" s="69"/>
      <c r="N365" s="69"/>
      <c r="O365" s="69"/>
      <c r="P365" s="69"/>
      <c r="Q365" s="69"/>
      <c r="R365" s="69"/>
      <c r="S365" s="69"/>
      <c r="T365" s="69"/>
      <c r="U365" s="69"/>
      <c r="V365" s="69"/>
      <c r="W365" s="69"/>
      <c r="X365" s="69"/>
      <c r="Y365" s="69"/>
      <c r="Z365" s="69"/>
    </row>
    <row r="366" ht="75.0" customHeight="1">
      <c r="A366" s="23" t="s">
        <v>6189</v>
      </c>
      <c r="B366" s="9" t="s">
        <v>4131</v>
      </c>
      <c r="C366" s="23"/>
      <c r="D366" s="23"/>
      <c r="E366" s="139"/>
      <c r="F366" s="130" t="s">
        <v>6222</v>
      </c>
      <c r="G366" s="131" t="s">
        <v>5053</v>
      </c>
      <c r="H366" s="9" t="s">
        <v>6223</v>
      </c>
      <c r="I366" s="132" t="s">
        <v>6211</v>
      </c>
      <c r="J366" s="134" t="s">
        <v>6224</v>
      </c>
      <c r="K366" s="69"/>
      <c r="L366" s="69"/>
      <c r="M366" s="69"/>
      <c r="N366" s="69"/>
      <c r="O366" s="69"/>
      <c r="P366" s="69"/>
      <c r="Q366" s="69"/>
      <c r="R366" s="69"/>
      <c r="S366" s="69"/>
      <c r="T366" s="69"/>
      <c r="U366" s="69"/>
      <c r="V366" s="69"/>
      <c r="W366" s="69"/>
      <c r="X366" s="69"/>
      <c r="Y366" s="69"/>
      <c r="Z366" s="69"/>
    </row>
    <row r="367" ht="75.0" customHeight="1">
      <c r="A367" s="23" t="s">
        <v>6189</v>
      </c>
      <c r="B367" s="9" t="s">
        <v>4131</v>
      </c>
      <c r="C367" s="23"/>
      <c r="D367" s="23"/>
      <c r="E367" s="139"/>
      <c r="F367" s="130" t="s">
        <v>6225</v>
      </c>
      <c r="G367" s="131" t="s">
        <v>5053</v>
      </c>
      <c r="H367" s="9" t="s">
        <v>6226</v>
      </c>
      <c r="I367" s="132" t="s">
        <v>6211</v>
      </c>
      <c r="J367" s="134" t="s">
        <v>6227</v>
      </c>
      <c r="K367" s="69"/>
      <c r="L367" s="69"/>
      <c r="M367" s="69"/>
      <c r="N367" s="69"/>
      <c r="O367" s="69"/>
      <c r="P367" s="69"/>
      <c r="Q367" s="69"/>
      <c r="R367" s="69"/>
      <c r="S367" s="69"/>
      <c r="T367" s="69"/>
      <c r="U367" s="69"/>
      <c r="V367" s="69"/>
      <c r="W367" s="69"/>
      <c r="X367" s="69"/>
      <c r="Y367" s="69"/>
      <c r="Z367" s="69"/>
    </row>
    <row r="368" ht="147.75" customHeight="1">
      <c r="A368" s="23" t="s">
        <v>6189</v>
      </c>
      <c r="B368" s="9" t="s">
        <v>4131</v>
      </c>
      <c r="C368" s="23"/>
      <c r="D368" s="23"/>
      <c r="E368" s="139"/>
      <c r="F368" s="130" t="s">
        <v>6197</v>
      </c>
      <c r="G368" s="131" t="s">
        <v>5053</v>
      </c>
      <c r="H368" s="9" t="s">
        <v>6228</v>
      </c>
      <c r="I368" s="132"/>
      <c r="J368" s="134" t="s">
        <v>6229</v>
      </c>
      <c r="K368" s="69"/>
      <c r="L368" s="69"/>
      <c r="M368" s="69"/>
      <c r="N368" s="69"/>
      <c r="O368" s="69"/>
      <c r="P368" s="69"/>
      <c r="Q368" s="69"/>
      <c r="R368" s="69"/>
      <c r="S368" s="69"/>
      <c r="T368" s="69"/>
      <c r="U368" s="69"/>
      <c r="V368" s="69"/>
      <c r="W368" s="69"/>
      <c r="X368" s="69"/>
      <c r="Y368" s="69"/>
      <c r="Z368" s="69"/>
    </row>
    <row r="369">
      <c r="A369" s="23" t="s">
        <v>6189</v>
      </c>
      <c r="B369" s="9" t="s">
        <v>4131</v>
      </c>
      <c r="C369" s="23"/>
      <c r="D369" s="23"/>
      <c r="E369" s="139"/>
      <c r="F369" s="130" t="s">
        <v>6200</v>
      </c>
      <c r="G369" s="131" t="s">
        <v>5053</v>
      </c>
      <c r="H369" s="9" t="s">
        <v>6230</v>
      </c>
      <c r="I369" s="69"/>
      <c r="J369" s="134" t="s">
        <v>6231</v>
      </c>
      <c r="K369" s="69"/>
      <c r="L369" s="69"/>
      <c r="M369" s="69"/>
      <c r="N369" s="69"/>
      <c r="O369" s="69"/>
      <c r="P369" s="69"/>
      <c r="Q369" s="69"/>
      <c r="R369" s="69"/>
      <c r="S369" s="69"/>
      <c r="T369" s="69"/>
      <c r="U369" s="69"/>
      <c r="V369" s="69"/>
      <c r="W369" s="69"/>
      <c r="X369" s="69"/>
      <c r="Y369" s="69"/>
      <c r="Z369" s="69"/>
    </row>
    <row r="370">
      <c r="A370" s="23" t="s">
        <v>6189</v>
      </c>
      <c r="B370" s="9" t="s">
        <v>4131</v>
      </c>
      <c r="C370" s="23"/>
      <c r="D370" s="23"/>
      <c r="E370" s="139"/>
      <c r="F370" s="130" t="s">
        <v>6232</v>
      </c>
      <c r="G370" s="131" t="s">
        <v>5053</v>
      </c>
      <c r="H370" s="9" t="s">
        <v>6233</v>
      </c>
      <c r="I370" s="69"/>
      <c r="J370" s="133" t="s">
        <v>6234</v>
      </c>
      <c r="K370" s="69"/>
      <c r="L370" s="69"/>
      <c r="M370" s="69"/>
      <c r="N370" s="69"/>
      <c r="O370" s="69"/>
      <c r="P370" s="69"/>
      <c r="Q370" s="69"/>
      <c r="R370" s="69"/>
      <c r="S370" s="69"/>
      <c r="T370" s="69"/>
      <c r="U370" s="69"/>
      <c r="V370" s="69"/>
      <c r="W370" s="69"/>
      <c r="X370" s="69"/>
      <c r="Y370" s="69"/>
      <c r="Z370" s="69"/>
    </row>
    <row r="371">
      <c r="A371" s="23" t="s">
        <v>6189</v>
      </c>
      <c r="B371" s="9" t="s">
        <v>4131</v>
      </c>
      <c r="C371" s="23"/>
      <c r="D371" s="23"/>
      <c r="E371" s="139"/>
      <c r="F371" s="130" t="s">
        <v>6206</v>
      </c>
      <c r="G371" s="131" t="s">
        <v>5053</v>
      </c>
      <c r="H371" s="9" t="s">
        <v>6235</v>
      </c>
      <c r="I371" s="69"/>
      <c r="J371" s="133" t="s">
        <v>6236</v>
      </c>
      <c r="K371" s="69"/>
      <c r="L371" s="69"/>
      <c r="M371" s="69"/>
      <c r="N371" s="69"/>
      <c r="O371" s="69"/>
      <c r="P371" s="69"/>
      <c r="Q371" s="69"/>
      <c r="R371" s="69"/>
      <c r="S371" s="69"/>
      <c r="T371" s="69"/>
      <c r="U371" s="69"/>
      <c r="V371" s="69"/>
      <c r="W371" s="69"/>
      <c r="X371" s="69"/>
      <c r="Y371" s="69"/>
      <c r="Z371" s="69"/>
    </row>
    <row r="372">
      <c r="A372" s="23" t="s">
        <v>6189</v>
      </c>
      <c r="B372" s="9" t="s">
        <v>4131</v>
      </c>
      <c r="C372" s="23"/>
      <c r="D372" s="23"/>
      <c r="E372" s="139"/>
      <c r="F372" s="130" t="s">
        <v>6237</v>
      </c>
      <c r="G372" s="131" t="s">
        <v>5053</v>
      </c>
      <c r="H372" s="9" t="s">
        <v>6238</v>
      </c>
      <c r="I372" s="69"/>
      <c r="J372" s="133" t="s">
        <v>6239</v>
      </c>
      <c r="K372" s="69"/>
      <c r="L372" s="69"/>
      <c r="M372" s="69"/>
      <c r="N372" s="69"/>
      <c r="O372" s="69"/>
      <c r="P372" s="69"/>
      <c r="Q372" s="69"/>
      <c r="R372" s="69"/>
      <c r="S372" s="69"/>
      <c r="T372" s="69"/>
      <c r="U372" s="69"/>
      <c r="V372" s="69"/>
      <c r="W372" s="69"/>
      <c r="X372" s="69"/>
      <c r="Y372" s="69"/>
      <c r="Z372" s="69"/>
    </row>
    <row r="373">
      <c r="A373" s="23" t="s">
        <v>6189</v>
      </c>
      <c r="B373" s="9" t="s">
        <v>4131</v>
      </c>
      <c r="C373" s="23"/>
      <c r="D373" s="23"/>
      <c r="E373" s="130"/>
      <c r="F373" s="130" t="s">
        <v>6240</v>
      </c>
      <c r="G373" s="131" t="s">
        <v>5053</v>
      </c>
      <c r="H373" s="9" t="s">
        <v>6241</v>
      </c>
      <c r="I373" s="69"/>
      <c r="J373" s="133" t="s">
        <v>6242</v>
      </c>
      <c r="K373" s="69"/>
      <c r="L373" s="69"/>
      <c r="M373" s="69"/>
      <c r="N373" s="69"/>
      <c r="O373" s="69"/>
      <c r="P373" s="69"/>
      <c r="Q373" s="69"/>
      <c r="R373" s="69"/>
      <c r="S373" s="69"/>
      <c r="T373" s="69"/>
      <c r="U373" s="69"/>
      <c r="V373" s="69"/>
      <c r="W373" s="69"/>
      <c r="X373" s="69"/>
      <c r="Y373" s="69"/>
      <c r="Z373" s="69"/>
    </row>
    <row r="374">
      <c r="A374" s="23" t="s">
        <v>6189</v>
      </c>
      <c r="B374" s="9" t="s">
        <v>4131</v>
      </c>
      <c r="C374" s="23"/>
      <c r="D374" s="23"/>
      <c r="E374" s="139"/>
      <c r="F374" s="130" t="s">
        <v>6243</v>
      </c>
      <c r="G374" s="131" t="s">
        <v>5053</v>
      </c>
      <c r="H374" s="9" t="s">
        <v>6244</v>
      </c>
      <c r="I374" s="69"/>
      <c r="J374" s="133" t="s">
        <v>6245</v>
      </c>
      <c r="K374" s="69"/>
      <c r="L374" s="69"/>
      <c r="M374" s="69"/>
      <c r="N374" s="69"/>
      <c r="O374" s="69"/>
      <c r="P374" s="69"/>
      <c r="Q374" s="69"/>
      <c r="R374" s="69"/>
      <c r="S374" s="69"/>
      <c r="T374" s="69"/>
      <c r="U374" s="69"/>
      <c r="V374" s="69"/>
      <c r="W374" s="69"/>
      <c r="X374" s="69"/>
      <c r="Y374" s="69"/>
      <c r="Z374" s="69"/>
    </row>
    <row r="375">
      <c r="A375" s="23" t="s">
        <v>6189</v>
      </c>
      <c r="B375" s="9" t="s">
        <v>4131</v>
      </c>
      <c r="C375" s="23"/>
      <c r="D375" s="23"/>
      <c r="E375" s="139"/>
      <c r="F375" s="130" t="s">
        <v>6246</v>
      </c>
      <c r="G375" s="131" t="s">
        <v>5053</v>
      </c>
      <c r="H375" s="9" t="s">
        <v>6247</v>
      </c>
      <c r="I375" s="69"/>
      <c r="J375" s="133" t="s">
        <v>6248</v>
      </c>
      <c r="K375" s="69"/>
      <c r="L375" s="69"/>
      <c r="M375" s="69"/>
      <c r="N375" s="69"/>
      <c r="O375" s="69"/>
      <c r="P375" s="69"/>
      <c r="Q375" s="69"/>
      <c r="R375" s="69"/>
      <c r="S375" s="69"/>
      <c r="T375" s="69"/>
      <c r="U375" s="69"/>
      <c r="V375" s="69"/>
      <c r="W375" s="69"/>
      <c r="X375" s="69"/>
      <c r="Y375" s="69"/>
      <c r="Z375" s="69"/>
    </row>
    <row r="376">
      <c r="A376" s="23" t="s">
        <v>6189</v>
      </c>
      <c r="B376" s="9" t="s">
        <v>4131</v>
      </c>
      <c r="C376" s="23"/>
      <c r="D376" s="23"/>
      <c r="E376" s="139"/>
      <c r="F376" s="130" t="s">
        <v>6249</v>
      </c>
      <c r="G376" s="131" t="s">
        <v>5053</v>
      </c>
      <c r="H376" s="9" t="s">
        <v>6250</v>
      </c>
      <c r="I376" s="69"/>
      <c r="J376" s="133" t="s">
        <v>6251</v>
      </c>
      <c r="K376" s="69"/>
      <c r="L376" s="69"/>
      <c r="M376" s="69"/>
      <c r="N376" s="69"/>
      <c r="O376" s="69"/>
      <c r="P376" s="69"/>
      <c r="Q376" s="69"/>
      <c r="R376" s="69"/>
      <c r="S376" s="69"/>
      <c r="T376" s="69"/>
      <c r="U376" s="69"/>
      <c r="V376" s="69"/>
      <c r="W376" s="69"/>
      <c r="X376" s="69"/>
      <c r="Y376" s="69"/>
      <c r="Z376" s="69"/>
    </row>
    <row r="377">
      <c r="A377" s="23" t="s">
        <v>6189</v>
      </c>
      <c r="B377" s="9" t="s">
        <v>4131</v>
      </c>
      <c r="C377" s="23"/>
      <c r="D377" s="23"/>
      <c r="E377" s="139"/>
      <c r="F377" s="130" t="s">
        <v>6252</v>
      </c>
      <c r="G377" s="131" t="s">
        <v>5053</v>
      </c>
      <c r="H377" s="9" t="s">
        <v>6253</v>
      </c>
      <c r="I377" s="69"/>
      <c r="J377" s="133" t="s">
        <v>6254</v>
      </c>
      <c r="K377" s="69"/>
      <c r="L377" s="69"/>
      <c r="M377" s="69"/>
      <c r="N377" s="69"/>
      <c r="O377" s="69"/>
      <c r="P377" s="69"/>
      <c r="Q377" s="69"/>
      <c r="R377" s="69"/>
      <c r="S377" s="69"/>
      <c r="T377" s="69"/>
      <c r="U377" s="69"/>
      <c r="V377" s="69"/>
      <c r="W377" s="69"/>
      <c r="X377" s="69"/>
      <c r="Y377" s="69"/>
      <c r="Z377" s="69"/>
    </row>
    <row r="378">
      <c r="A378" s="23" t="s">
        <v>6255</v>
      </c>
      <c r="B378" s="9" t="s">
        <v>3782</v>
      </c>
      <c r="C378" s="23"/>
      <c r="D378" s="69"/>
      <c r="E378" s="42"/>
      <c r="F378" s="159" t="s">
        <v>6256</v>
      </c>
      <c r="G378" s="131" t="s">
        <v>5053</v>
      </c>
      <c r="H378" s="9" t="s">
        <v>6257</v>
      </c>
      <c r="I378" s="69"/>
      <c r="J378" s="133" t="s">
        <v>6258</v>
      </c>
      <c r="K378" s="69"/>
      <c r="L378" s="69"/>
      <c r="M378" s="69"/>
      <c r="N378" s="69"/>
      <c r="O378" s="69"/>
      <c r="P378" s="69"/>
      <c r="Q378" s="69"/>
      <c r="R378" s="69"/>
      <c r="S378" s="69"/>
      <c r="T378" s="69"/>
      <c r="U378" s="69"/>
      <c r="V378" s="69"/>
      <c r="W378" s="69"/>
      <c r="X378" s="69"/>
      <c r="Y378" s="69"/>
      <c r="Z378" s="69"/>
    </row>
    <row r="379">
      <c r="A379" s="23" t="s">
        <v>6255</v>
      </c>
      <c r="B379" s="9" t="s">
        <v>3782</v>
      </c>
      <c r="C379" s="23"/>
      <c r="D379" s="69"/>
      <c r="E379" s="42"/>
      <c r="F379" s="152" t="s">
        <v>6259</v>
      </c>
      <c r="G379" s="131" t="s">
        <v>5053</v>
      </c>
      <c r="H379" s="9" t="s">
        <v>6260</v>
      </c>
      <c r="I379" s="23"/>
      <c r="J379" s="133" t="s">
        <v>6261</v>
      </c>
      <c r="K379" s="69"/>
      <c r="L379" s="69"/>
      <c r="M379" s="69"/>
      <c r="N379" s="69"/>
      <c r="O379" s="69"/>
      <c r="P379" s="69"/>
      <c r="Q379" s="69"/>
      <c r="R379" s="69"/>
      <c r="S379" s="69"/>
      <c r="T379" s="69"/>
      <c r="U379" s="69"/>
      <c r="V379" s="69"/>
      <c r="W379" s="69"/>
      <c r="X379" s="69"/>
      <c r="Y379" s="69"/>
      <c r="Z379" s="69"/>
    </row>
    <row r="380">
      <c r="A380" s="23" t="s">
        <v>6255</v>
      </c>
      <c r="B380" s="9" t="s">
        <v>3782</v>
      </c>
      <c r="C380" s="23"/>
      <c r="D380" s="69"/>
      <c r="E380" s="42"/>
      <c r="F380" s="160" t="s">
        <v>6262</v>
      </c>
      <c r="G380" s="131" t="s">
        <v>5053</v>
      </c>
      <c r="H380" s="9" t="s">
        <v>6263</v>
      </c>
      <c r="I380" s="56"/>
      <c r="J380" s="133" t="s">
        <v>6264</v>
      </c>
      <c r="K380" s="56"/>
      <c r="L380" s="69"/>
      <c r="M380" s="69"/>
      <c r="N380" s="69"/>
      <c r="O380" s="69"/>
      <c r="P380" s="69"/>
      <c r="Q380" s="69"/>
      <c r="R380" s="69"/>
      <c r="S380" s="69"/>
      <c r="T380" s="69"/>
      <c r="U380" s="69"/>
      <c r="V380" s="69"/>
      <c r="W380" s="69"/>
      <c r="X380" s="69"/>
      <c r="Y380" s="69"/>
      <c r="Z380" s="69"/>
    </row>
    <row r="381">
      <c r="A381" s="9" t="s">
        <v>6265</v>
      </c>
      <c r="B381" s="9" t="s">
        <v>3718</v>
      </c>
      <c r="C381" s="23"/>
      <c r="D381" s="69"/>
      <c r="E381" s="42"/>
      <c r="F381" s="152" t="s">
        <v>6266</v>
      </c>
      <c r="G381" s="131" t="s">
        <v>5053</v>
      </c>
      <c r="H381" s="9" t="s">
        <v>6267</v>
      </c>
      <c r="I381" s="69"/>
      <c r="J381" s="133" t="s">
        <v>6268</v>
      </c>
      <c r="K381" s="69"/>
      <c r="L381" s="69"/>
      <c r="M381" s="69"/>
      <c r="N381" s="69"/>
      <c r="O381" s="69"/>
      <c r="P381" s="69"/>
      <c r="Q381" s="69"/>
      <c r="R381" s="69"/>
      <c r="S381" s="69"/>
      <c r="T381" s="69"/>
      <c r="U381" s="69"/>
      <c r="V381" s="69"/>
      <c r="W381" s="69"/>
      <c r="X381" s="69"/>
      <c r="Y381" s="69"/>
      <c r="Z381" s="69"/>
    </row>
    <row r="382">
      <c r="A382" s="9" t="s">
        <v>6265</v>
      </c>
      <c r="B382" s="9" t="s">
        <v>3718</v>
      </c>
      <c r="C382" s="23"/>
      <c r="D382" s="69"/>
      <c r="E382" s="42"/>
      <c r="F382" s="152" t="s">
        <v>6269</v>
      </c>
      <c r="G382" s="131" t="s">
        <v>5053</v>
      </c>
      <c r="H382" s="9" t="s">
        <v>6270</v>
      </c>
      <c r="I382" s="69"/>
      <c r="J382" s="133" t="s">
        <v>6271</v>
      </c>
      <c r="K382" s="69"/>
      <c r="L382" s="69"/>
      <c r="M382" s="69"/>
      <c r="N382" s="69"/>
      <c r="O382" s="69"/>
      <c r="P382" s="69"/>
      <c r="Q382" s="69"/>
      <c r="R382" s="69"/>
      <c r="S382" s="69"/>
      <c r="T382" s="69"/>
      <c r="U382" s="69"/>
      <c r="V382" s="69"/>
      <c r="W382" s="69"/>
      <c r="X382" s="69"/>
      <c r="Y382" s="69"/>
      <c r="Z382" s="69"/>
    </row>
    <row r="383">
      <c r="A383" s="9" t="s">
        <v>6265</v>
      </c>
      <c r="B383" s="9" t="s">
        <v>3718</v>
      </c>
      <c r="C383" s="23"/>
      <c r="D383" s="69"/>
      <c r="E383" s="42"/>
      <c r="F383" s="152" t="s">
        <v>6272</v>
      </c>
      <c r="G383" s="131" t="s">
        <v>5053</v>
      </c>
      <c r="H383" s="9" t="s">
        <v>6273</v>
      </c>
      <c r="I383" s="69"/>
      <c r="J383" s="133" t="s">
        <v>6274</v>
      </c>
      <c r="K383" s="69"/>
      <c r="L383" s="69"/>
      <c r="M383" s="69"/>
      <c r="N383" s="69"/>
      <c r="O383" s="69"/>
      <c r="P383" s="69"/>
      <c r="Q383" s="69"/>
      <c r="R383" s="69"/>
      <c r="S383" s="69"/>
      <c r="T383" s="69"/>
      <c r="U383" s="69"/>
      <c r="V383" s="69"/>
      <c r="W383" s="69"/>
      <c r="X383" s="69"/>
      <c r="Y383" s="69"/>
      <c r="Z383" s="69"/>
    </row>
    <row r="384">
      <c r="A384" s="9" t="s">
        <v>6265</v>
      </c>
      <c r="B384" s="9" t="s">
        <v>3718</v>
      </c>
      <c r="C384" s="23"/>
      <c r="D384" s="69"/>
      <c r="E384" s="42"/>
      <c r="F384" s="138" t="s">
        <v>6275</v>
      </c>
      <c r="G384" s="131" t="s">
        <v>5053</v>
      </c>
      <c r="H384" s="9" t="s">
        <v>6276</v>
      </c>
      <c r="I384" s="69"/>
      <c r="J384" s="133" t="s">
        <v>6277</v>
      </c>
      <c r="K384" s="69"/>
      <c r="L384" s="69"/>
      <c r="M384" s="69"/>
      <c r="N384" s="69"/>
      <c r="O384" s="69"/>
      <c r="P384" s="69"/>
      <c r="Q384" s="69"/>
      <c r="R384" s="69"/>
      <c r="S384" s="69"/>
      <c r="T384" s="69"/>
      <c r="U384" s="69"/>
      <c r="V384" s="69"/>
      <c r="W384" s="69"/>
      <c r="X384" s="69"/>
      <c r="Y384" s="69"/>
      <c r="Z384" s="69"/>
    </row>
    <row r="385">
      <c r="A385" s="9" t="s">
        <v>6265</v>
      </c>
      <c r="B385" s="9" t="s">
        <v>3718</v>
      </c>
      <c r="C385" s="23"/>
      <c r="D385" s="69"/>
      <c r="E385" s="42"/>
      <c r="F385" s="138" t="s">
        <v>6278</v>
      </c>
      <c r="G385" s="131" t="s">
        <v>5053</v>
      </c>
      <c r="H385" s="9" t="s">
        <v>6279</v>
      </c>
      <c r="I385" s="69"/>
      <c r="J385" s="133" t="s">
        <v>6280</v>
      </c>
      <c r="K385" s="69"/>
      <c r="L385" s="69"/>
      <c r="M385" s="69"/>
      <c r="N385" s="69"/>
      <c r="O385" s="69"/>
      <c r="P385" s="69"/>
      <c r="Q385" s="69"/>
      <c r="R385" s="69"/>
      <c r="S385" s="69"/>
      <c r="T385" s="69"/>
      <c r="U385" s="69"/>
      <c r="V385" s="69"/>
      <c r="W385" s="69"/>
      <c r="X385" s="69"/>
      <c r="Y385" s="69"/>
      <c r="Z385" s="69"/>
    </row>
    <row r="386">
      <c r="A386" s="9" t="s">
        <v>6265</v>
      </c>
      <c r="B386" s="9" t="s">
        <v>3718</v>
      </c>
      <c r="C386" s="23"/>
      <c r="D386" s="69"/>
      <c r="E386" s="42"/>
      <c r="F386" s="161" t="s">
        <v>6281</v>
      </c>
      <c r="G386" s="131" t="s">
        <v>5053</v>
      </c>
      <c r="H386" s="9" t="s">
        <v>6282</v>
      </c>
      <c r="I386" s="69"/>
      <c r="J386" s="133" t="s">
        <v>6283</v>
      </c>
      <c r="K386" s="69"/>
      <c r="L386" s="69"/>
      <c r="M386" s="69"/>
      <c r="N386" s="69"/>
      <c r="O386" s="69"/>
      <c r="P386" s="69"/>
      <c r="Q386" s="69"/>
      <c r="R386" s="69"/>
      <c r="S386" s="69"/>
      <c r="T386" s="69"/>
      <c r="U386" s="69"/>
      <c r="V386" s="69"/>
      <c r="W386" s="69"/>
      <c r="X386" s="69"/>
      <c r="Y386" s="69"/>
      <c r="Z386" s="69"/>
    </row>
    <row r="387">
      <c r="A387" s="9" t="s">
        <v>6265</v>
      </c>
      <c r="B387" s="9" t="s">
        <v>3718</v>
      </c>
      <c r="C387" s="69"/>
      <c r="D387" s="69"/>
      <c r="E387" s="42"/>
      <c r="F387" s="161" t="s">
        <v>6284</v>
      </c>
      <c r="G387" s="131" t="s">
        <v>5053</v>
      </c>
      <c r="H387" s="9" t="s">
        <v>6285</v>
      </c>
      <c r="I387" s="69"/>
      <c r="J387" s="133" t="s">
        <v>6286</v>
      </c>
      <c r="K387" s="69"/>
      <c r="L387" s="69"/>
      <c r="M387" s="69"/>
      <c r="N387" s="69"/>
      <c r="O387" s="69"/>
      <c r="P387" s="69"/>
      <c r="Q387" s="69"/>
      <c r="R387" s="69"/>
      <c r="S387" s="69"/>
      <c r="T387" s="69"/>
      <c r="U387" s="69"/>
      <c r="V387" s="69"/>
      <c r="W387" s="69"/>
      <c r="X387" s="69"/>
      <c r="Y387" s="69"/>
      <c r="Z387" s="69"/>
    </row>
    <row r="388">
      <c r="A388" s="9" t="s">
        <v>6265</v>
      </c>
      <c r="B388" s="9" t="s">
        <v>3718</v>
      </c>
      <c r="C388" s="69"/>
      <c r="D388" s="69"/>
      <c r="E388" s="42"/>
      <c r="F388" s="162" t="s">
        <v>6287</v>
      </c>
      <c r="G388" s="131" t="s">
        <v>5053</v>
      </c>
      <c r="H388" s="9" t="s">
        <v>6288</v>
      </c>
      <c r="I388" s="69"/>
      <c r="J388" s="133" t="s">
        <v>6289</v>
      </c>
      <c r="K388" s="69"/>
      <c r="L388" s="69"/>
      <c r="M388" s="69"/>
      <c r="N388" s="69"/>
      <c r="O388" s="69"/>
      <c r="P388" s="69"/>
      <c r="Q388" s="69"/>
      <c r="R388" s="69"/>
      <c r="S388" s="69"/>
      <c r="T388" s="69"/>
      <c r="U388" s="69"/>
      <c r="V388" s="69"/>
      <c r="W388" s="69"/>
      <c r="X388" s="69"/>
      <c r="Y388" s="69"/>
      <c r="Z388" s="69"/>
    </row>
    <row r="389">
      <c r="A389" s="9" t="s">
        <v>6265</v>
      </c>
      <c r="B389" s="9" t="s">
        <v>3718</v>
      </c>
      <c r="C389" s="69"/>
      <c r="D389" s="69"/>
      <c r="E389" s="42"/>
      <c r="F389" s="161" t="s">
        <v>6290</v>
      </c>
      <c r="G389" s="131" t="s">
        <v>5053</v>
      </c>
      <c r="H389" s="9" t="s">
        <v>6291</v>
      </c>
      <c r="I389" s="69"/>
      <c r="J389" s="133" t="s">
        <v>6292</v>
      </c>
      <c r="K389" s="69"/>
      <c r="L389" s="69"/>
      <c r="M389" s="69"/>
      <c r="N389" s="69"/>
      <c r="O389" s="69"/>
      <c r="P389" s="69"/>
      <c r="Q389" s="69"/>
      <c r="R389" s="69"/>
      <c r="S389" s="69"/>
      <c r="T389" s="69"/>
      <c r="U389" s="69"/>
      <c r="V389" s="69"/>
      <c r="W389" s="69"/>
      <c r="X389" s="69"/>
      <c r="Y389" s="69"/>
      <c r="Z389" s="69"/>
    </row>
    <row r="390">
      <c r="A390" s="9" t="s">
        <v>6255</v>
      </c>
      <c r="B390" s="9" t="s">
        <v>3815</v>
      </c>
      <c r="C390" s="69"/>
      <c r="D390" s="69"/>
      <c r="E390" s="42"/>
      <c r="F390" s="157" t="s">
        <v>6293</v>
      </c>
      <c r="G390" s="131" t="s">
        <v>5053</v>
      </c>
      <c r="H390" s="9" t="s">
        <v>6294</v>
      </c>
      <c r="I390" s="69"/>
      <c r="J390" s="133" t="s">
        <v>6295</v>
      </c>
      <c r="K390" s="69"/>
      <c r="L390" s="69"/>
      <c r="M390" s="69"/>
      <c r="N390" s="69"/>
      <c r="O390" s="69"/>
      <c r="P390" s="69"/>
      <c r="Q390" s="69"/>
      <c r="R390" s="69"/>
      <c r="S390" s="69"/>
      <c r="T390" s="69"/>
      <c r="U390" s="69"/>
      <c r="V390" s="69"/>
      <c r="W390" s="69"/>
      <c r="X390" s="69"/>
      <c r="Y390" s="69"/>
      <c r="Z390" s="69"/>
    </row>
    <row r="391">
      <c r="A391" s="9" t="s">
        <v>6255</v>
      </c>
      <c r="B391" s="9" t="s">
        <v>3815</v>
      </c>
      <c r="C391" s="69"/>
      <c r="D391" s="69"/>
      <c r="E391" s="42"/>
      <c r="F391" s="163" t="s">
        <v>6296</v>
      </c>
      <c r="G391" s="131" t="s">
        <v>5053</v>
      </c>
      <c r="H391" s="9" t="s">
        <v>6297</v>
      </c>
      <c r="I391" s="69"/>
      <c r="J391" s="133" t="s">
        <v>6298</v>
      </c>
      <c r="K391" s="69"/>
      <c r="L391" s="69"/>
      <c r="M391" s="69"/>
      <c r="N391" s="69"/>
      <c r="O391" s="69"/>
      <c r="P391" s="69"/>
      <c r="Q391" s="69"/>
      <c r="R391" s="69"/>
      <c r="S391" s="69"/>
      <c r="T391" s="69"/>
      <c r="U391" s="69"/>
      <c r="V391" s="69"/>
      <c r="W391" s="69"/>
      <c r="X391" s="69"/>
      <c r="Y391" s="69"/>
      <c r="Z391" s="69"/>
    </row>
    <row r="392">
      <c r="A392" s="9" t="s">
        <v>6255</v>
      </c>
      <c r="B392" s="9" t="s">
        <v>3815</v>
      </c>
      <c r="C392" s="69"/>
      <c r="D392" s="69"/>
      <c r="E392" s="42"/>
      <c r="F392" s="157" t="s">
        <v>6299</v>
      </c>
      <c r="G392" s="131" t="s">
        <v>5053</v>
      </c>
      <c r="H392" s="9" t="s">
        <v>6300</v>
      </c>
      <c r="I392" s="69"/>
      <c r="J392" s="133" t="s">
        <v>6301</v>
      </c>
      <c r="K392" s="69"/>
      <c r="L392" s="69"/>
      <c r="M392" s="69"/>
      <c r="N392" s="69"/>
      <c r="O392" s="69"/>
      <c r="P392" s="69"/>
      <c r="Q392" s="69"/>
      <c r="R392" s="69"/>
      <c r="S392" s="69"/>
      <c r="T392" s="69"/>
      <c r="U392" s="69"/>
      <c r="V392" s="69"/>
      <c r="W392" s="69"/>
      <c r="X392" s="69"/>
      <c r="Y392" s="69"/>
      <c r="Z392" s="69"/>
    </row>
    <row r="393">
      <c r="A393" s="9" t="s">
        <v>6255</v>
      </c>
      <c r="B393" s="9" t="s">
        <v>3815</v>
      </c>
      <c r="C393" s="69"/>
      <c r="D393" s="69"/>
      <c r="E393" s="42"/>
      <c r="F393" s="157" t="s">
        <v>6302</v>
      </c>
      <c r="G393" s="131" t="s">
        <v>5053</v>
      </c>
      <c r="H393" s="9" t="s">
        <v>6303</v>
      </c>
      <c r="I393" s="69"/>
      <c r="J393" s="133" t="s">
        <v>6304</v>
      </c>
      <c r="K393" s="69"/>
      <c r="L393" s="69"/>
      <c r="M393" s="69"/>
      <c r="N393" s="69"/>
      <c r="O393" s="69"/>
      <c r="P393" s="69"/>
      <c r="Q393" s="69"/>
      <c r="R393" s="69"/>
      <c r="S393" s="69"/>
      <c r="T393" s="69"/>
      <c r="U393" s="69"/>
      <c r="V393" s="69"/>
      <c r="W393" s="69"/>
      <c r="X393" s="69"/>
      <c r="Y393" s="69"/>
      <c r="Z393" s="69"/>
    </row>
    <row r="394">
      <c r="A394" s="9" t="s">
        <v>6255</v>
      </c>
      <c r="B394" s="9" t="s">
        <v>3815</v>
      </c>
      <c r="C394" s="69"/>
      <c r="D394" s="69"/>
      <c r="E394" s="42"/>
      <c r="F394" s="157" t="s">
        <v>6305</v>
      </c>
      <c r="G394" s="131" t="s">
        <v>5053</v>
      </c>
      <c r="H394" s="9" t="s">
        <v>6306</v>
      </c>
      <c r="I394" s="69"/>
      <c r="J394" s="134" t="s">
        <v>6307</v>
      </c>
      <c r="K394" s="69"/>
      <c r="L394" s="69"/>
      <c r="M394" s="69"/>
      <c r="N394" s="69"/>
      <c r="O394" s="69"/>
      <c r="P394" s="69"/>
      <c r="Q394" s="69"/>
      <c r="R394" s="69"/>
      <c r="S394" s="69"/>
      <c r="T394" s="69"/>
      <c r="U394" s="69"/>
      <c r="V394" s="69"/>
      <c r="W394" s="69"/>
      <c r="X394" s="69"/>
      <c r="Y394" s="69"/>
      <c r="Z394" s="69"/>
    </row>
    <row r="395">
      <c r="A395" s="9" t="s">
        <v>6255</v>
      </c>
      <c r="B395" s="9" t="s">
        <v>3815</v>
      </c>
      <c r="C395" s="69"/>
      <c r="D395" s="69"/>
      <c r="E395" s="42"/>
      <c r="F395" s="157" t="s">
        <v>6308</v>
      </c>
      <c r="G395" s="131" t="s">
        <v>5053</v>
      </c>
      <c r="H395" s="9" t="s">
        <v>6309</v>
      </c>
      <c r="I395" s="69"/>
      <c r="J395" s="133" t="s">
        <v>6310</v>
      </c>
      <c r="K395" s="69"/>
      <c r="L395" s="69"/>
      <c r="M395" s="69"/>
      <c r="N395" s="69"/>
      <c r="O395" s="69"/>
      <c r="P395" s="69"/>
      <c r="Q395" s="69"/>
      <c r="R395" s="69"/>
      <c r="S395" s="69"/>
      <c r="T395" s="69"/>
      <c r="U395" s="69"/>
      <c r="V395" s="69"/>
      <c r="W395" s="69"/>
      <c r="X395" s="69"/>
      <c r="Y395" s="69"/>
      <c r="Z395" s="69"/>
    </row>
    <row r="396">
      <c r="A396" s="9" t="s">
        <v>6255</v>
      </c>
      <c r="B396" s="9" t="s">
        <v>3815</v>
      </c>
      <c r="C396" s="69"/>
      <c r="D396" s="69"/>
      <c r="E396" s="42"/>
      <c r="F396" s="157" t="s">
        <v>6311</v>
      </c>
      <c r="G396" s="131" t="s">
        <v>5053</v>
      </c>
      <c r="H396" s="9" t="s">
        <v>6312</v>
      </c>
      <c r="I396" s="69"/>
      <c r="J396" s="134" t="s">
        <v>6313</v>
      </c>
      <c r="K396" s="69"/>
      <c r="L396" s="69"/>
      <c r="M396" s="69"/>
      <c r="N396" s="69"/>
      <c r="O396" s="69"/>
      <c r="P396" s="69"/>
      <c r="Q396" s="69"/>
      <c r="R396" s="69"/>
      <c r="S396" s="69"/>
      <c r="T396" s="69"/>
      <c r="U396" s="69"/>
      <c r="V396" s="69"/>
      <c r="W396" s="69"/>
      <c r="X396" s="69"/>
      <c r="Y396" s="69"/>
      <c r="Z396" s="69"/>
    </row>
    <row r="397">
      <c r="A397" s="9" t="s">
        <v>6255</v>
      </c>
      <c r="B397" s="9" t="s">
        <v>3815</v>
      </c>
      <c r="C397" s="69"/>
      <c r="D397" s="69"/>
      <c r="E397" s="42"/>
      <c r="F397" s="157" t="s">
        <v>6314</v>
      </c>
      <c r="G397" s="131" t="s">
        <v>5053</v>
      </c>
      <c r="H397" s="9" t="s">
        <v>6315</v>
      </c>
      <c r="I397" s="69"/>
      <c r="J397" s="133" t="s">
        <v>6316</v>
      </c>
      <c r="K397" s="69"/>
      <c r="L397" s="69"/>
      <c r="M397" s="69"/>
      <c r="N397" s="69"/>
      <c r="O397" s="69"/>
      <c r="P397" s="69"/>
      <c r="Q397" s="69"/>
      <c r="R397" s="69"/>
      <c r="S397" s="69"/>
      <c r="T397" s="69"/>
      <c r="U397" s="69"/>
      <c r="V397" s="69"/>
      <c r="W397" s="69"/>
      <c r="X397" s="69"/>
      <c r="Y397" s="69"/>
      <c r="Z397" s="69"/>
    </row>
    <row r="398">
      <c r="A398" s="9" t="s">
        <v>6255</v>
      </c>
      <c r="B398" s="9" t="s">
        <v>3815</v>
      </c>
      <c r="C398" s="69"/>
      <c r="D398" s="69"/>
      <c r="E398" s="42"/>
      <c r="F398" s="163" t="s">
        <v>6317</v>
      </c>
      <c r="G398" s="131" t="s">
        <v>5053</v>
      </c>
      <c r="H398" s="9" t="s">
        <v>6318</v>
      </c>
      <c r="I398" s="69"/>
      <c r="J398" s="134" t="s">
        <v>6319</v>
      </c>
      <c r="K398" s="69"/>
      <c r="L398" s="69"/>
      <c r="M398" s="69"/>
      <c r="N398" s="69"/>
      <c r="O398" s="69"/>
      <c r="P398" s="69"/>
      <c r="Q398" s="69"/>
      <c r="R398" s="69"/>
      <c r="S398" s="69"/>
      <c r="T398" s="69"/>
      <c r="U398" s="69"/>
      <c r="V398" s="69"/>
      <c r="W398" s="69"/>
      <c r="X398" s="69"/>
      <c r="Y398" s="69"/>
      <c r="Z398" s="69"/>
    </row>
    <row r="399">
      <c r="A399" s="9" t="s">
        <v>6255</v>
      </c>
      <c r="B399" s="9" t="s">
        <v>3815</v>
      </c>
      <c r="C399" s="69"/>
      <c r="D399" s="69"/>
      <c r="E399" s="42"/>
      <c r="F399" s="163" t="s">
        <v>6317</v>
      </c>
      <c r="G399" s="131" t="s">
        <v>5053</v>
      </c>
      <c r="H399" s="9" t="s">
        <v>6320</v>
      </c>
      <c r="I399" s="69"/>
      <c r="J399" s="134" t="s">
        <v>6321</v>
      </c>
      <c r="K399" s="69"/>
      <c r="L399" s="69"/>
      <c r="M399" s="69"/>
      <c r="N399" s="69"/>
      <c r="O399" s="69"/>
      <c r="P399" s="69"/>
      <c r="Q399" s="69"/>
      <c r="R399" s="69"/>
      <c r="S399" s="69"/>
      <c r="T399" s="69"/>
      <c r="U399" s="69"/>
      <c r="V399" s="69"/>
      <c r="W399" s="69"/>
      <c r="X399" s="69"/>
      <c r="Y399" s="69"/>
      <c r="Z399" s="69"/>
    </row>
    <row r="400">
      <c r="A400" s="9" t="s">
        <v>6255</v>
      </c>
      <c r="B400" s="9" t="s">
        <v>3815</v>
      </c>
      <c r="C400" s="69"/>
      <c r="D400" s="69"/>
      <c r="E400" s="42"/>
      <c r="F400" s="164" t="s">
        <v>6322</v>
      </c>
      <c r="G400" s="131" t="s">
        <v>5053</v>
      </c>
      <c r="H400" s="9" t="s">
        <v>6323</v>
      </c>
      <c r="I400" s="67" t="s">
        <v>6324</v>
      </c>
      <c r="J400" s="134" t="s">
        <v>6325</v>
      </c>
      <c r="K400" s="69"/>
      <c r="L400" s="69"/>
      <c r="M400" s="69"/>
      <c r="N400" s="69"/>
      <c r="O400" s="69"/>
      <c r="P400" s="69"/>
      <c r="Q400" s="69"/>
      <c r="R400" s="69"/>
      <c r="S400" s="69"/>
      <c r="T400" s="69"/>
      <c r="U400" s="69"/>
      <c r="V400" s="69"/>
      <c r="W400" s="69"/>
      <c r="X400" s="69"/>
      <c r="Y400" s="69"/>
      <c r="Z400" s="69"/>
    </row>
    <row r="401">
      <c r="A401" s="9" t="s">
        <v>6255</v>
      </c>
      <c r="B401" s="9" t="s">
        <v>3815</v>
      </c>
      <c r="C401" s="69"/>
      <c r="D401" s="69"/>
      <c r="E401" s="42"/>
      <c r="F401" s="164" t="s">
        <v>6322</v>
      </c>
      <c r="G401" s="131" t="s">
        <v>5053</v>
      </c>
      <c r="H401" s="9" t="s">
        <v>6326</v>
      </c>
      <c r="I401" s="132"/>
      <c r="J401" s="134" t="s">
        <v>6327</v>
      </c>
      <c r="K401" s="69"/>
      <c r="L401" s="69"/>
      <c r="M401" s="69"/>
      <c r="N401" s="69"/>
      <c r="O401" s="69"/>
      <c r="P401" s="69"/>
      <c r="Q401" s="69"/>
      <c r="R401" s="69"/>
      <c r="S401" s="69"/>
      <c r="T401" s="69"/>
      <c r="U401" s="69"/>
      <c r="V401" s="69"/>
      <c r="W401" s="69"/>
      <c r="X401" s="69"/>
      <c r="Y401" s="69"/>
      <c r="Z401" s="69"/>
    </row>
    <row r="402">
      <c r="A402" s="9" t="s">
        <v>6328</v>
      </c>
      <c r="B402" s="9" t="s">
        <v>4862</v>
      </c>
      <c r="C402" s="69"/>
      <c r="D402" s="69"/>
      <c r="E402" s="9" t="s">
        <v>6329</v>
      </c>
      <c r="F402" s="130" t="s">
        <v>6330</v>
      </c>
      <c r="G402" s="131" t="s">
        <v>5053</v>
      </c>
      <c r="H402" s="9" t="s">
        <v>6331</v>
      </c>
      <c r="I402" s="69"/>
      <c r="J402" s="134" t="s">
        <v>6332</v>
      </c>
      <c r="K402" s="69"/>
      <c r="L402" s="69"/>
      <c r="M402" s="69"/>
      <c r="N402" s="69"/>
      <c r="O402" s="69"/>
      <c r="P402" s="69"/>
      <c r="Q402" s="69"/>
      <c r="R402" s="69"/>
      <c r="S402" s="69"/>
      <c r="T402" s="69"/>
      <c r="U402" s="69"/>
      <c r="V402" s="69"/>
      <c r="W402" s="69"/>
      <c r="X402" s="69"/>
      <c r="Y402" s="69"/>
      <c r="Z402" s="69"/>
    </row>
    <row r="403">
      <c r="A403" s="9" t="s">
        <v>6328</v>
      </c>
      <c r="B403" s="9" t="s">
        <v>4862</v>
      </c>
      <c r="C403" s="69"/>
      <c r="D403" s="69"/>
      <c r="E403" s="9" t="s">
        <v>6329</v>
      </c>
      <c r="F403" s="130" t="s">
        <v>6333</v>
      </c>
      <c r="G403" s="131" t="s">
        <v>5053</v>
      </c>
      <c r="H403" s="9" t="s">
        <v>6334</v>
      </c>
      <c r="I403" s="69"/>
      <c r="J403" s="134" t="s">
        <v>6335</v>
      </c>
      <c r="K403" s="69"/>
      <c r="L403" s="69"/>
      <c r="M403" s="69"/>
      <c r="N403" s="69"/>
      <c r="O403" s="69"/>
      <c r="P403" s="69"/>
      <c r="Q403" s="69"/>
      <c r="R403" s="69"/>
      <c r="S403" s="69"/>
      <c r="T403" s="69"/>
      <c r="U403" s="69"/>
      <c r="V403" s="69"/>
      <c r="W403" s="69"/>
      <c r="X403" s="69"/>
      <c r="Y403" s="69"/>
      <c r="Z403" s="69"/>
    </row>
    <row r="404">
      <c r="A404" s="9" t="s">
        <v>6328</v>
      </c>
      <c r="B404" s="9" t="s">
        <v>4862</v>
      </c>
      <c r="C404" s="69"/>
      <c r="D404" s="69"/>
      <c r="E404" s="9" t="s">
        <v>6329</v>
      </c>
      <c r="F404" s="130" t="s">
        <v>6336</v>
      </c>
      <c r="G404" s="131" t="s">
        <v>5053</v>
      </c>
      <c r="H404" s="9" t="s">
        <v>6337</v>
      </c>
      <c r="I404" s="69"/>
      <c r="J404" s="134" t="s">
        <v>6338</v>
      </c>
      <c r="K404" s="69"/>
      <c r="L404" s="69"/>
      <c r="M404" s="69"/>
      <c r="N404" s="69"/>
      <c r="O404" s="69"/>
      <c r="P404" s="69"/>
      <c r="Q404" s="69"/>
      <c r="R404" s="69"/>
      <c r="S404" s="69"/>
      <c r="T404" s="69"/>
      <c r="U404" s="69"/>
      <c r="V404" s="69"/>
      <c r="W404" s="69"/>
      <c r="X404" s="69"/>
      <c r="Y404" s="69"/>
      <c r="Z404" s="69"/>
    </row>
    <row r="405">
      <c r="A405" s="9" t="s">
        <v>6328</v>
      </c>
      <c r="B405" s="9" t="s">
        <v>4862</v>
      </c>
      <c r="C405" s="69"/>
      <c r="D405" s="69"/>
      <c r="E405" s="9" t="s">
        <v>6329</v>
      </c>
      <c r="F405" s="130" t="s">
        <v>6339</v>
      </c>
      <c r="G405" s="131" t="s">
        <v>5053</v>
      </c>
      <c r="H405" s="9" t="s">
        <v>6340</v>
      </c>
      <c r="I405" s="69"/>
      <c r="J405" s="165" t="s">
        <v>6341</v>
      </c>
      <c r="K405" s="69"/>
      <c r="L405" s="69"/>
      <c r="M405" s="69"/>
      <c r="N405" s="69"/>
      <c r="O405" s="69"/>
      <c r="P405" s="69"/>
      <c r="Q405" s="69"/>
      <c r="R405" s="69"/>
      <c r="S405" s="69"/>
      <c r="T405" s="69"/>
      <c r="U405" s="69"/>
      <c r="V405" s="69"/>
      <c r="W405" s="69"/>
      <c r="X405" s="69"/>
      <c r="Y405" s="69"/>
      <c r="Z405" s="69"/>
    </row>
    <row r="406">
      <c r="A406" s="9" t="s">
        <v>6328</v>
      </c>
      <c r="B406" s="9" t="s">
        <v>4862</v>
      </c>
      <c r="C406" s="69"/>
      <c r="D406" s="69"/>
      <c r="E406" s="9" t="s">
        <v>6329</v>
      </c>
      <c r="F406" s="130" t="s">
        <v>6342</v>
      </c>
      <c r="G406" s="131" t="s">
        <v>5053</v>
      </c>
      <c r="H406" s="9" t="s">
        <v>6343</v>
      </c>
      <c r="I406" s="69"/>
      <c r="J406" s="133" t="s">
        <v>6344</v>
      </c>
      <c r="K406" s="69"/>
      <c r="L406" s="69"/>
      <c r="M406" s="69"/>
      <c r="N406" s="69"/>
      <c r="O406" s="69"/>
      <c r="P406" s="69"/>
      <c r="Q406" s="69"/>
      <c r="R406" s="69"/>
      <c r="S406" s="69"/>
      <c r="T406" s="69"/>
      <c r="U406" s="69"/>
      <c r="V406" s="69"/>
      <c r="W406" s="69"/>
      <c r="X406" s="69"/>
      <c r="Y406" s="69"/>
      <c r="Z406" s="69"/>
    </row>
    <row r="407">
      <c r="A407" s="9" t="s">
        <v>6328</v>
      </c>
      <c r="B407" s="9" t="s">
        <v>4862</v>
      </c>
      <c r="C407" s="69"/>
      <c r="D407" s="69"/>
      <c r="E407" s="9" t="s">
        <v>6329</v>
      </c>
      <c r="F407" s="130" t="s">
        <v>6345</v>
      </c>
      <c r="G407" s="131" t="s">
        <v>5053</v>
      </c>
      <c r="H407" s="9" t="s">
        <v>6346</v>
      </c>
      <c r="I407" s="69"/>
      <c r="J407" s="134" t="s">
        <v>6347</v>
      </c>
      <c r="K407" s="69"/>
      <c r="L407" s="69"/>
      <c r="M407" s="69"/>
      <c r="N407" s="69"/>
      <c r="O407" s="69"/>
      <c r="P407" s="69"/>
      <c r="Q407" s="69"/>
      <c r="R407" s="69"/>
      <c r="S407" s="69"/>
      <c r="T407" s="69"/>
      <c r="U407" s="69"/>
      <c r="V407" s="69"/>
      <c r="W407" s="69"/>
      <c r="X407" s="69"/>
      <c r="Y407" s="69"/>
      <c r="Z407" s="69"/>
    </row>
    <row r="408">
      <c r="A408" s="9" t="s">
        <v>6328</v>
      </c>
      <c r="B408" s="9" t="s">
        <v>4862</v>
      </c>
      <c r="C408" s="69"/>
      <c r="D408" s="69"/>
      <c r="E408" s="9" t="s">
        <v>6329</v>
      </c>
      <c r="F408" s="130" t="s">
        <v>6348</v>
      </c>
      <c r="G408" s="131" t="s">
        <v>5053</v>
      </c>
      <c r="H408" s="9" t="s">
        <v>6349</v>
      </c>
      <c r="I408" s="69"/>
      <c r="J408" s="133" t="s">
        <v>6350</v>
      </c>
      <c r="K408" s="69"/>
      <c r="L408" s="69"/>
      <c r="M408" s="69"/>
      <c r="N408" s="69"/>
      <c r="O408" s="69"/>
      <c r="P408" s="69"/>
      <c r="Q408" s="69"/>
      <c r="R408" s="69"/>
      <c r="S408" s="69"/>
      <c r="T408" s="69"/>
      <c r="U408" s="69"/>
      <c r="V408" s="69"/>
      <c r="W408" s="69"/>
      <c r="X408" s="69"/>
      <c r="Y408" s="69"/>
      <c r="Z408" s="69"/>
    </row>
    <row r="409">
      <c r="A409" s="9" t="s">
        <v>6351</v>
      </c>
      <c r="B409" s="9" t="s">
        <v>3709</v>
      </c>
      <c r="C409" s="69"/>
      <c r="D409" s="69"/>
      <c r="E409" s="42"/>
      <c r="F409" s="152" t="s">
        <v>6352</v>
      </c>
      <c r="G409" s="131" t="s">
        <v>5053</v>
      </c>
      <c r="H409" s="9" t="s">
        <v>6353</v>
      </c>
      <c r="I409" s="69"/>
      <c r="J409" s="134" t="s">
        <v>6354</v>
      </c>
      <c r="K409" s="69"/>
      <c r="L409" s="69"/>
      <c r="M409" s="69"/>
      <c r="N409" s="69"/>
      <c r="O409" s="69"/>
      <c r="P409" s="69"/>
      <c r="Q409" s="69"/>
      <c r="R409" s="69"/>
      <c r="S409" s="69"/>
      <c r="T409" s="69"/>
      <c r="U409" s="69"/>
      <c r="V409" s="69"/>
      <c r="W409" s="69"/>
      <c r="X409" s="69"/>
      <c r="Y409" s="69"/>
      <c r="Z409" s="69"/>
    </row>
    <row r="410">
      <c r="A410" s="9" t="s">
        <v>6351</v>
      </c>
      <c r="B410" s="9" t="s">
        <v>3709</v>
      </c>
      <c r="C410" s="69"/>
      <c r="D410" s="69"/>
      <c r="E410" s="42"/>
      <c r="F410" s="152" t="s">
        <v>6352</v>
      </c>
      <c r="G410" s="131" t="s">
        <v>5053</v>
      </c>
      <c r="H410" s="9" t="s">
        <v>6355</v>
      </c>
      <c r="I410" s="69"/>
      <c r="J410" s="134" t="s">
        <v>6356</v>
      </c>
      <c r="K410" s="69"/>
      <c r="L410" s="69"/>
      <c r="M410" s="69"/>
      <c r="N410" s="69"/>
      <c r="O410" s="69"/>
      <c r="P410" s="69"/>
      <c r="Q410" s="69"/>
      <c r="R410" s="69"/>
      <c r="S410" s="69"/>
      <c r="T410" s="69"/>
      <c r="U410" s="69"/>
      <c r="V410" s="69"/>
      <c r="W410" s="69"/>
      <c r="X410" s="69"/>
      <c r="Y410" s="69"/>
      <c r="Z410" s="69"/>
    </row>
    <row r="411">
      <c r="A411" s="9" t="s">
        <v>6351</v>
      </c>
      <c r="B411" s="9" t="s">
        <v>3709</v>
      </c>
      <c r="C411" s="69"/>
      <c r="D411" s="69"/>
      <c r="E411" s="42"/>
      <c r="F411" s="152" t="s">
        <v>6352</v>
      </c>
      <c r="G411" s="131" t="s">
        <v>5053</v>
      </c>
      <c r="H411" s="9" t="s">
        <v>6357</v>
      </c>
      <c r="I411" s="69"/>
      <c r="J411" s="165" t="s">
        <v>6358</v>
      </c>
      <c r="K411" s="69"/>
      <c r="L411" s="69"/>
      <c r="M411" s="69"/>
      <c r="N411" s="69"/>
      <c r="O411" s="69"/>
      <c r="P411" s="69"/>
      <c r="Q411" s="69"/>
      <c r="R411" s="69"/>
      <c r="S411" s="69"/>
      <c r="T411" s="69"/>
      <c r="U411" s="69"/>
      <c r="V411" s="69"/>
      <c r="W411" s="69"/>
      <c r="X411" s="69"/>
      <c r="Y411" s="69"/>
      <c r="Z411" s="69"/>
    </row>
    <row r="412">
      <c r="A412" s="9" t="s">
        <v>6351</v>
      </c>
      <c r="B412" s="9" t="s">
        <v>3709</v>
      </c>
      <c r="C412" s="69"/>
      <c r="D412" s="69"/>
      <c r="E412" s="42"/>
      <c r="F412" s="152" t="s">
        <v>6352</v>
      </c>
      <c r="G412" s="131" t="s">
        <v>5053</v>
      </c>
      <c r="H412" s="9" t="s">
        <v>6359</v>
      </c>
      <c r="I412" s="69"/>
      <c r="J412" s="134" t="s">
        <v>6360</v>
      </c>
      <c r="K412" s="69"/>
      <c r="L412" s="69"/>
      <c r="M412" s="69"/>
      <c r="N412" s="69"/>
      <c r="O412" s="69"/>
      <c r="P412" s="69"/>
      <c r="Q412" s="69"/>
      <c r="R412" s="69"/>
      <c r="S412" s="69"/>
      <c r="T412" s="69"/>
      <c r="U412" s="69"/>
      <c r="V412" s="69"/>
      <c r="W412" s="69"/>
      <c r="X412" s="69"/>
      <c r="Y412" s="69"/>
      <c r="Z412" s="69"/>
    </row>
    <row r="413">
      <c r="A413" s="9" t="s">
        <v>6351</v>
      </c>
      <c r="B413" s="9" t="s">
        <v>3709</v>
      </c>
      <c r="C413" s="69"/>
      <c r="D413" s="69"/>
      <c r="E413" s="42"/>
      <c r="F413" s="152" t="s">
        <v>6352</v>
      </c>
      <c r="G413" s="131" t="s">
        <v>5053</v>
      </c>
      <c r="H413" s="9" t="s">
        <v>6361</v>
      </c>
      <c r="I413" s="69"/>
      <c r="J413" s="134" t="s">
        <v>6362</v>
      </c>
      <c r="K413" s="69"/>
      <c r="L413" s="69"/>
      <c r="M413" s="69"/>
      <c r="N413" s="69"/>
      <c r="O413" s="69"/>
      <c r="P413" s="69"/>
      <c r="Q413" s="69"/>
      <c r="R413" s="69"/>
      <c r="S413" s="69"/>
      <c r="T413" s="69"/>
      <c r="U413" s="69"/>
      <c r="V413" s="69"/>
      <c r="W413" s="69"/>
      <c r="X413" s="69"/>
      <c r="Y413" s="69"/>
      <c r="Z413" s="69"/>
    </row>
    <row r="414">
      <c r="A414" s="9" t="s">
        <v>6351</v>
      </c>
      <c r="B414" s="9" t="s">
        <v>3709</v>
      </c>
      <c r="C414" s="69"/>
      <c r="D414" s="69"/>
      <c r="E414" s="42"/>
      <c r="F414" s="152" t="s">
        <v>6352</v>
      </c>
      <c r="G414" s="131" t="s">
        <v>5053</v>
      </c>
      <c r="H414" s="9" t="s">
        <v>6363</v>
      </c>
      <c r="I414" s="69"/>
      <c r="J414" s="134" t="s">
        <v>6364</v>
      </c>
      <c r="K414" s="69"/>
      <c r="L414" s="69"/>
      <c r="M414" s="69"/>
      <c r="N414" s="69"/>
      <c r="O414" s="69"/>
      <c r="P414" s="69"/>
      <c r="Q414" s="69"/>
      <c r="R414" s="69"/>
      <c r="S414" s="69"/>
      <c r="T414" s="69"/>
      <c r="U414" s="69"/>
      <c r="V414" s="69"/>
      <c r="W414" s="69"/>
      <c r="X414" s="69"/>
      <c r="Y414" s="69"/>
      <c r="Z414" s="69"/>
    </row>
    <row r="415">
      <c r="A415" s="9" t="s">
        <v>6365</v>
      </c>
      <c r="B415" s="9" t="s">
        <v>3709</v>
      </c>
      <c r="C415" s="69"/>
      <c r="D415" s="69"/>
      <c r="E415" s="42"/>
      <c r="F415" s="152" t="s">
        <v>6366</v>
      </c>
      <c r="G415" s="131" t="s">
        <v>5053</v>
      </c>
      <c r="H415" s="9" t="s">
        <v>6367</v>
      </c>
      <c r="I415" s="23" t="s">
        <v>6368</v>
      </c>
      <c r="J415" s="134" t="s">
        <v>6369</v>
      </c>
      <c r="K415" s="69"/>
      <c r="L415" s="69"/>
      <c r="M415" s="69"/>
      <c r="N415" s="69"/>
      <c r="O415" s="69"/>
      <c r="P415" s="69"/>
      <c r="Q415" s="69"/>
      <c r="R415" s="69"/>
      <c r="S415" s="69"/>
      <c r="T415" s="69"/>
      <c r="U415" s="69"/>
      <c r="V415" s="69"/>
      <c r="W415" s="69"/>
      <c r="X415" s="69"/>
      <c r="Y415" s="69"/>
      <c r="Z415" s="69"/>
    </row>
    <row r="416">
      <c r="A416" s="9" t="s">
        <v>6365</v>
      </c>
      <c r="B416" s="9" t="s">
        <v>3709</v>
      </c>
      <c r="C416" s="69"/>
      <c r="D416" s="69"/>
      <c r="E416" s="42"/>
      <c r="F416" s="152" t="s">
        <v>6366</v>
      </c>
      <c r="G416" s="131" t="s">
        <v>5053</v>
      </c>
      <c r="H416" s="9" t="s">
        <v>6370</v>
      </c>
      <c r="I416" s="23"/>
      <c r="J416" s="134" t="s">
        <v>6371</v>
      </c>
      <c r="K416" s="69"/>
      <c r="L416" s="69"/>
      <c r="M416" s="69"/>
      <c r="N416" s="69"/>
      <c r="O416" s="69"/>
      <c r="P416" s="69"/>
      <c r="Q416" s="69"/>
      <c r="R416" s="69"/>
      <c r="S416" s="69"/>
      <c r="T416" s="69"/>
      <c r="U416" s="69"/>
      <c r="V416" s="69"/>
      <c r="W416" s="69"/>
      <c r="X416" s="69"/>
      <c r="Y416" s="69"/>
      <c r="Z416" s="69"/>
    </row>
    <row r="417">
      <c r="A417" s="9" t="s">
        <v>6365</v>
      </c>
      <c r="B417" s="9" t="s">
        <v>3709</v>
      </c>
      <c r="C417" s="69"/>
      <c r="D417" s="69"/>
      <c r="E417" s="42"/>
      <c r="F417" s="152" t="s">
        <v>6366</v>
      </c>
      <c r="G417" s="131" t="s">
        <v>5053</v>
      </c>
      <c r="H417" s="9" t="s">
        <v>6372</v>
      </c>
      <c r="I417" s="23"/>
      <c r="J417" s="134" t="s">
        <v>6373</v>
      </c>
      <c r="K417" s="69"/>
      <c r="L417" s="69"/>
      <c r="M417" s="69"/>
      <c r="N417" s="69"/>
      <c r="O417" s="69"/>
      <c r="P417" s="69"/>
      <c r="Q417" s="69"/>
      <c r="R417" s="69"/>
      <c r="S417" s="69"/>
      <c r="T417" s="69"/>
      <c r="U417" s="69"/>
      <c r="V417" s="69"/>
      <c r="W417" s="69"/>
      <c r="X417" s="69"/>
      <c r="Y417" s="69"/>
      <c r="Z417" s="69"/>
    </row>
    <row r="418">
      <c r="A418" s="9" t="s">
        <v>6365</v>
      </c>
      <c r="B418" s="9" t="s">
        <v>3709</v>
      </c>
      <c r="C418" s="69"/>
      <c r="D418" s="69"/>
      <c r="E418" s="42"/>
      <c r="F418" s="152" t="s">
        <v>6366</v>
      </c>
      <c r="G418" s="131" t="s">
        <v>5053</v>
      </c>
      <c r="H418" s="9" t="s">
        <v>6374</v>
      </c>
      <c r="I418" s="23"/>
      <c r="J418" s="133" t="s">
        <v>6375</v>
      </c>
      <c r="K418" s="69"/>
      <c r="L418" s="69"/>
      <c r="M418" s="69"/>
      <c r="N418" s="69"/>
      <c r="O418" s="69"/>
      <c r="P418" s="69"/>
      <c r="Q418" s="69"/>
      <c r="R418" s="69"/>
      <c r="S418" s="69"/>
      <c r="T418" s="69"/>
      <c r="U418" s="69"/>
      <c r="V418" s="69"/>
      <c r="W418" s="69"/>
      <c r="X418" s="69"/>
      <c r="Y418" s="69"/>
      <c r="Z418" s="69"/>
    </row>
    <row r="419">
      <c r="A419" s="9" t="s">
        <v>6365</v>
      </c>
      <c r="B419" s="9" t="s">
        <v>3709</v>
      </c>
      <c r="C419" s="69"/>
      <c r="D419" s="69"/>
      <c r="E419" s="42"/>
      <c r="F419" s="152" t="s">
        <v>6366</v>
      </c>
      <c r="G419" s="131" t="s">
        <v>5053</v>
      </c>
      <c r="H419" s="9" t="s">
        <v>6376</v>
      </c>
      <c r="I419" s="23"/>
      <c r="J419" s="133" t="s">
        <v>6377</v>
      </c>
      <c r="K419" s="69"/>
      <c r="L419" s="69"/>
      <c r="M419" s="69"/>
      <c r="N419" s="69"/>
      <c r="O419" s="69"/>
      <c r="P419" s="69"/>
      <c r="Q419" s="69"/>
      <c r="R419" s="69"/>
      <c r="S419" s="69"/>
      <c r="T419" s="69"/>
      <c r="U419" s="69"/>
      <c r="V419" s="69"/>
      <c r="W419" s="69"/>
      <c r="X419" s="69"/>
      <c r="Y419" s="69"/>
      <c r="Z419" s="69"/>
    </row>
    <row r="420">
      <c r="A420" s="9" t="s">
        <v>6365</v>
      </c>
      <c r="B420" s="9" t="s">
        <v>3709</v>
      </c>
      <c r="C420" s="69"/>
      <c r="D420" s="69"/>
      <c r="E420" s="42"/>
      <c r="F420" s="152" t="s">
        <v>6366</v>
      </c>
      <c r="G420" s="131" t="s">
        <v>5053</v>
      </c>
      <c r="H420" s="9" t="s">
        <v>6378</v>
      </c>
      <c r="I420" s="23"/>
      <c r="J420" s="133" t="s">
        <v>6379</v>
      </c>
      <c r="K420" s="69"/>
      <c r="L420" s="69"/>
      <c r="M420" s="69"/>
      <c r="N420" s="69"/>
      <c r="O420" s="69"/>
      <c r="P420" s="69"/>
      <c r="Q420" s="69"/>
      <c r="R420" s="69"/>
      <c r="S420" s="69"/>
      <c r="T420" s="69"/>
      <c r="U420" s="69"/>
      <c r="V420" s="69"/>
      <c r="W420" s="69"/>
      <c r="X420" s="69"/>
      <c r="Y420" s="69"/>
      <c r="Z420" s="69"/>
    </row>
    <row r="421">
      <c r="A421" s="9" t="s">
        <v>6380</v>
      </c>
      <c r="B421" s="9" t="s">
        <v>3709</v>
      </c>
      <c r="C421" s="69"/>
      <c r="D421" s="69"/>
      <c r="E421" s="42"/>
      <c r="F421" s="152" t="s">
        <v>6381</v>
      </c>
      <c r="G421" s="131" t="s">
        <v>5053</v>
      </c>
      <c r="H421" s="9" t="s">
        <v>6382</v>
      </c>
      <c r="I421" s="23" t="s">
        <v>6368</v>
      </c>
      <c r="J421" s="134" t="s">
        <v>6383</v>
      </c>
      <c r="K421" s="69"/>
      <c r="L421" s="69"/>
      <c r="M421" s="69"/>
      <c r="N421" s="69"/>
      <c r="O421" s="69"/>
      <c r="P421" s="69"/>
      <c r="Q421" s="69"/>
      <c r="R421" s="69"/>
      <c r="S421" s="69"/>
      <c r="T421" s="69"/>
      <c r="U421" s="69"/>
      <c r="V421" s="69"/>
      <c r="W421" s="69"/>
      <c r="X421" s="69"/>
      <c r="Y421" s="69"/>
      <c r="Z421" s="69"/>
    </row>
    <row r="422">
      <c r="A422" s="9" t="s">
        <v>6380</v>
      </c>
      <c r="B422" s="9" t="s">
        <v>3709</v>
      </c>
      <c r="C422" s="69"/>
      <c r="D422" s="69"/>
      <c r="E422" s="42"/>
      <c r="F422" s="152" t="s">
        <v>6381</v>
      </c>
      <c r="G422" s="131" t="s">
        <v>5053</v>
      </c>
      <c r="H422" s="9" t="s">
        <v>6384</v>
      </c>
      <c r="I422" s="69"/>
      <c r="J422" s="133" t="s">
        <v>6385</v>
      </c>
      <c r="K422" s="69"/>
      <c r="L422" s="69"/>
      <c r="M422" s="69"/>
      <c r="N422" s="69"/>
      <c r="O422" s="69"/>
      <c r="P422" s="69"/>
      <c r="Q422" s="69"/>
      <c r="R422" s="69"/>
      <c r="S422" s="69"/>
      <c r="T422" s="69"/>
      <c r="U422" s="69"/>
      <c r="V422" s="69"/>
      <c r="W422" s="69"/>
      <c r="X422" s="69"/>
      <c r="Y422" s="69"/>
      <c r="Z422" s="69"/>
    </row>
    <row r="423">
      <c r="A423" s="9" t="s">
        <v>6380</v>
      </c>
      <c r="B423" s="9" t="s">
        <v>3709</v>
      </c>
      <c r="C423" s="69"/>
      <c r="D423" s="69"/>
      <c r="E423" s="42"/>
      <c r="F423" s="152" t="s">
        <v>6381</v>
      </c>
      <c r="G423" s="131" t="s">
        <v>5053</v>
      </c>
      <c r="H423" s="9" t="s">
        <v>6386</v>
      </c>
      <c r="I423" s="69"/>
      <c r="J423" s="133" t="s">
        <v>6387</v>
      </c>
      <c r="K423" s="69"/>
      <c r="L423" s="69"/>
      <c r="M423" s="69"/>
      <c r="N423" s="69"/>
      <c r="O423" s="69"/>
      <c r="P423" s="69"/>
      <c r="Q423" s="69"/>
      <c r="R423" s="69"/>
      <c r="S423" s="69"/>
      <c r="T423" s="69"/>
      <c r="U423" s="69"/>
      <c r="V423" s="69"/>
      <c r="W423" s="69"/>
      <c r="X423" s="69"/>
      <c r="Y423" s="69"/>
      <c r="Z423" s="69"/>
    </row>
    <row r="424">
      <c r="A424" s="9" t="s">
        <v>6380</v>
      </c>
      <c r="B424" s="9" t="s">
        <v>3709</v>
      </c>
      <c r="C424" s="69"/>
      <c r="D424" s="69"/>
      <c r="E424" s="42"/>
      <c r="F424" s="152" t="s">
        <v>6381</v>
      </c>
      <c r="G424" s="131" t="s">
        <v>5053</v>
      </c>
      <c r="H424" s="9" t="s">
        <v>6388</v>
      </c>
      <c r="I424" s="69"/>
      <c r="J424" s="134" t="s">
        <v>6389</v>
      </c>
      <c r="K424" s="69"/>
      <c r="L424" s="69"/>
      <c r="M424" s="69"/>
      <c r="N424" s="69"/>
      <c r="O424" s="69"/>
      <c r="P424" s="69"/>
      <c r="Q424" s="69"/>
      <c r="R424" s="69"/>
      <c r="S424" s="69"/>
      <c r="T424" s="69"/>
      <c r="U424" s="69"/>
      <c r="V424" s="69"/>
      <c r="W424" s="69"/>
      <c r="X424" s="69"/>
      <c r="Y424" s="69"/>
      <c r="Z424" s="69"/>
    </row>
    <row r="425">
      <c r="A425" s="9" t="s">
        <v>6380</v>
      </c>
      <c r="B425" s="9" t="s">
        <v>3709</v>
      </c>
      <c r="C425" s="69"/>
      <c r="D425" s="69"/>
      <c r="E425" s="42"/>
      <c r="F425" s="152" t="s">
        <v>6381</v>
      </c>
      <c r="G425" s="131" t="s">
        <v>5053</v>
      </c>
      <c r="H425" s="9" t="s">
        <v>6390</v>
      </c>
      <c r="I425" s="69"/>
      <c r="J425" s="133" t="s">
        <v>6391</v>
      </c>
      <c r="K425" s="69"/>
      <c r="L425" s="69"/>
      <c r="M425" s="69"/>
      <c r="N425" s="69"/>
      <c r="O425" s="69"/>
      <c r="P425" s="69"/>
      <c r="Q425" s="69"/>
      <c r="R425" s="69"/>
      <c r="S425" s="69"/>
      <c r="T425" s="69"/>
      <c r="U425" s="69"/>
      <c r="V425" s="69"/>
      <c r="W425" s="69"/>
      <c r="X425" s="69"/>
      <c r="Y425" s="69"/>
      <c r="Z425" s="69"/>
    </row>
    <row r="426">
      <c r="A426" s="9" t="s">
        <v>6380</v>
      </c>
      <c r="B426" s="9" t="s">
        <v>3709</v>
      </c>
      <c r="C426" s="69"/>
      <c r="D426" s="69"/>
      <c r="E426" s="42"/>
      <c r="F426" s="152" t="s">
        <v>6381</v>
      </c>
      <c r="G426" s="131" t="s">
        <v>5053</v>
      </c>
      <c r="H426" s="9" t="s">
        <v>6392</v>
      </c>
      <c r="I426" s="69"/>
      <c r="J426" s="133" t="s">
        <v>6393</v>
      </c>
      <c r="K426" s="69"/>
      <c r="L426" s="69"/>
      <c r="M426" s="69"/>
      <c r="N426" s="69"/>
      <c r="O426" s="69"/>
      <c r="P426" s="69"/>
      <c r="Q426" s="69"/>
      <c r="R426" s="69"/>
      <c r="S426" s="69"/>
      <c r="T426" s="69"/>
      <c r="U426" s="69"/>
      <c r="V426" s="69"/>
      <c r="W426" s="69"/>
      <c r="X426" s="69"/>
      <c r="Y426" s="69"/>
      <c r="Z426" s="69"/>
    </row>
    <row r="427">
      <c r="A427" s="9" t="s">
        <v>6394</v>
      </c>
      <c r="B427" s="9" t="s">
        <v>3054</v>
      </c>
      <c r="C427" s="69"/>
      <c r="D427" s="69"/>
      <c r="E427" s="42"/>
      <c r="F427" s="23" t="s">
        <v>6395</v>
      </c>
      <c r="G427" s="131" t="s">
        <v>5053</v>
      </c>
      <c r="H427" s="9" t="s">
        <v>6396</v>
      </c>
      <c r="I427" s="69"/>
      <c r="J427" s="133" t="s">
        <v>6397</v>
      </c>
      <c r="K427" s="69"/>
      <c r="L427" s="69"/>
      <c r="M427" s="69"/>
      <c r="N427" s="69"/>
      <c r="O427" s="69"/>
      <c r="P427" s="69"/>
      <c r="Q427" s="69"/>
      <c r="R427" s="69"/>
      <c r="S427" s="69"/>
      <c r="T427" s="69"/>
      <c r="U427" s="69"/>
      <c r="V427" s="69"/>
      <c r="W427" s="69"/>
      <c r="X427" s="69"/>
      <c r="Y427" s="69"/>
      <c r="Z427" s="69"/>
    </row>
    <row r="428">
      <c r="A428" s="9" t="s">
        <v>6398</v>
      </c>
      <c r="B428" s="9" t="s">
        <v>3054</v>
      </c>
      <c r="C428" s="69"/>
      <c r="D428" s="69"/>
      <c r="E428" s="42"/>
      <c r="F428" s="23" t="s">
        <v>6399</v>
      </c>
      <c r="G428" s="131" t="s">
        <v>5053</v>
      </c>
      <c r="H428" s="9" t="s">
        <v>6400</v>
      </c>
      <c r="I428" s="69"/>
      <c r="J428" s="133" t="s">
        <v>6401</v>
      </c>
      <c r="K428" s="69"/>
      <c r="L428" s="69"/>
      <c r="M428" s="69"/>
      <c r="N428" s="69"/>
      <c r="O428" s="69"/>
      <c r="P428" s="69"/>
      <c r="Q428" s="69"/>
      <c r="R428" s="69"/>
      <c r="S428" s="69"/>
      <c r="T428" s="69"/>
      <c r="U428" s="69"/>
      <c r="V428" s="69"/>
      <c r="W428" s="69"/>
      <c r="X428" s="69"/>
      <c r="Y428" s="69"/>
      <c r="Z428" s="69"/>
    </row>
    <row r="429">
      <c r="A429" s="9" t="s">
        <v>6402</v>
      </c>
      <c r="B429" s="9" t="s">
        <v>3054</v>
      </c>
      <c r="C429" s="69"/>
      <c r="D429" s="69"/>
      <c r="E429" s="42"/>
      <c r="F429" s="23" t="s">
        <v>6403</v>
      </c>
      <c r="G429" s="131" t="s">
        <v>5053</v>
      </c>
      <c r="H429" s="9" t="s">
        <v>6404</v>
      </c>
      <c r="I429" s="69"/>
      <c r="J429" s="133" t="s">
        <v>6405</v>
      </c>
      <c r="K429" s="69"/>
      <c r="L429" s="69"/>
      <c r="M429" s="69"/>
      <c r="N429" s="69"/>
      <c r="O429" s="69"/>
      <c r="P429" s="69"/>
      <c r="Q429" s="69"/>
      <c r="R429" s="69"/>
      <c r="S429" s="69"/>
      <c r="T429" s="69"/>
      <c r="U429" s="69"/>
      <c r="V429" s="69"/>
      <c r="W429" s="69"/>
      <c r="X429" s="69"/>
      <c r="Y429" s="69"/>
      <c r="Z429" s="69"/>
    </row>
    <row r="430">
      <c r="A430" s="9" t="s">
        <v>6406</v>
      </c>
      <c r="B430" s="9" t="s">
        <v>5010</v>
      </c>
      <c r="C430" s="69"/>
      <c r="D430" s="69"/>
      <c r="E430" s="42"/>
      <c r="F430" s="130" t="s">
        <v>6407</v>
      </c>
      <c r="G430" s="131" t="s">
        <v>5053</v>
      </c>
      <c r="H430" s="9" t="s">
        <v>6408</v>
      </c>
      <c r="I430" s="69"/>
      <c r="J430" s="133" t="s">
        <v>6409</v>
      </c>
      <c r="K430" s="69"/>
      <c r="L430" s="69"/>
      <c r="M430" s="69"/>
      <c r="N430" s="69"/>
      <c r="O430" s="69"/>
      <c r="P430" s="69"/>
      <c r="Q430" s="69"/>
      <c r="R430" s="69"/>
      <c r="S430" s="69"/>
      <c r="T430" s="69"/>
      <c r="U430" s="69"/>
      <c r="V430" s="69"/>
      <c r="W430" s="69"/>
      <c r="X430" s="69"/>
      <c r="Y430" s="69"/>
      <c r="Z430" s="69"/>
    </row>
    <row r="431">
      <c r="A431" s="9" t="s">
        <v>6410</v>
      </c>
      <c r="B431" s="9" t="s">
        <v>5010</v>
      </c>
      <c r="C431" s="69"/>
      <c r="D431" s="69"/>
      <c r="E431" s="42"/>
      <c r="F431" s="130" t="s">
        <v>6407</v>
      </c>
      <c r="G431" s="131" t="s">
        <v>5053</v>
      </c>
      <c r="H431" s="9" t="s">
        <v>6411</v>
      </c>
      <c r="I431" s="69"/>
      <c r="J431" s="133" t="s">
        <v>6412</v>
      </c>
      <c r="K431" s="69"/>
      <c r="L431" s="69"/>
      <c r="M431" s="69"/>
      <c r="N431" s="69"/>
      <c r="O431" s="69"/>
      <c r="P431" s="69"/>
      <c r="Q431" s="69"/>
      <c r="R431" s="69"/>
      <c r="S431" s="69"/>
      <c r="T431" s="69"/>
      <c r="U431" s="69"/>
      <c r="V431" s="69"/>
      <c r="W431" s="69"/>
      <c r="X431" s="69"/>
      <c r="Y431" s="69"/>
      <c r="Z431" s="69"/>
    </row>
    <row r="432">
      <c r="A432" s="9" t="s">
        <v>6413</v>
      </c>
      <c r="B432" s="9" t="s">
        <v>5010</v>
      </c>
      <c r="C432" s="69"/>
      <c r="D432" s="69"/>
      <c r="E432" s="42"/>
      <c r="F432" s="130" t="s">
        <v>6407</v>
      </c>
      <c r="G432" s="131" t="s">
        <v>5053</v>
      </c>
      <c r="H432" s="9" t="s">
        <v>6414</v>
      </c>
      <c r="I432" s="69"/>
      <c r="J432" s="133" t="s">
        <v>6415</v>
      </c>
      <c r="K432" s="69"/>
      <c r="L432" s="69"/>
      <c r="M432" s="69"/>
      <c r="N432" s="69"/>
      <c r="O432" s="69"/>
      <c r="P432" s="69"/>
      <c r="Q432" s="69"/>
      <c r="R432" s="69"/>
      <c r="S432" s="69"/>
      <c r="T432" s="69"/>
      <c r="U432" s="69"/>
      <c r="V432" s="69"/>
      <c r="W432" s="69"/>
      <c r="X432" s="69"/>
      <c r="Y432" s="69"/>
      <c r="Z432" s="69"/>
    </row>
    <row r="433">
      <c r="A433" s="9" t="s">
        <v>6416</v>
      </c>
      <c r="B433" s="9" t="s">
        <v>5010</v>
      </c>
      <c r="C433" s="69"/>
      <c r="D433" s="69"/>
      <c r="E433" s="42"/>
      <c r="F433" s="130" t="s">
        <v>6407</v>
      </c>
      <c r="G433" s="131" t="s">
        <v>5053</v>
      </c>
      <c r="H433" s="9" t="s">
        <v>6417</v>
      </c>
      <c r="I433" s="69"/>
      <c r="J433" s="133" t="s">
        <v>6418</v>
      </c>
      <c r="K433" s="69"/>
      <c r="L433" s="69"/>
      <c r="M433" s="69"/>
      <c r="N433" s="69"/>
      <c r="O433" s="69"/>
      <c r="P433" s="69"/>
      <c r="Q433" s="69"/>
      <c r="R433" s="69"/>
      <c r="S433" s="69"/>
      <c r="T433" s="69"/>
      <c r="U433" s="69"/>
      <c r="V433" s="69"/>
      <c r="W433" s="69"/>
      <c r="X433" s="69"/>
      <c r="Y433" s="69"/>
      <c r="Z433" s="69"/>
    </row>
    <row r="434">
      <c r="A434" s="9" t="s">
        <v>6419</v>
      </c>
      <c r="B434" s="9" t="s">
        <v>5010</v>
      </c>
      <c r="C434" s="69"/>
      <c r="D434" s="69"/>
      <c r="E434" s="42"/>
      <c r="F434" s="130" t="s">
        <v>6407</v>
      </c>
      <c r="G434" s="131" t="s">
        <v>5053</v>
      </c>
      <c r="H434" s="9" t="s">
        <v>6420</v>
      </c>
      <c r="I434" s="67" t="s">
        <v>6421</v>
      </c>
      <c r="J434" s="133" t="s">
        <v>6422</v>
      </c>
      <c r="K434" s="69"/>
      <c r="L434" s="69"/>
      <c r="M434" s="69"/>
      <c r="N434" s="69"/>
      <c r="O434" s="69"/>
      <c r="P434" s="69"/>
      <c r="Q434" s="69"/>
      <c r="R434" s="69"/>
      <c r="S434" s="69"/>
      <c r="T434" s="69"/>
      <c r="U434" s="69"/>
      <c r="V434" s="69"/>
      <c r="W434" s="69"/>
      <c r="X434" s="69"/>
      <c r="Y434" s="69"/>
      <c r="Z434" s="69"/>
    </row>
    <row r="435">
      <c r="A435" s="9" t="s">
        <v>6423</v>
      </c>
      <c r="B435" s="9" t="s">
        <v>5010</v>
      </c>
      <c r="C435" s="69"/>
      <c r="D435" s="69"/>
      <c r="E435" s="42"/>
      <c r="F435" s="130" t="s">
        <v>6407</v>
      </c>
      <c r="G435" s="131" t="s">
        <v>5053</v>
      </c>
      <c r="H435" s="9" t="s">
        <v>6424</v>
      </c>
      <c r="I435" s="69"/>
      <c r="J435" s="133" t="s">
        <v>6425</v>
      </c>
      <c r="K435" s="69"/>
      <c r="L435" s="69"/>
      <c r="M435" s="69"/>
      <c r="N435" s="69"/>
      <c r="O435" s="69"/>
      <c r="P435" s="69"/>
      <c r="Q435" s="69"/>
      <c r="R435" s="69"/>
      <c r="S435" s="69"/>
      <c r="T435" s="69"/>
      <c r="U435" s="69"/>
      <c r="V435" s="69"/>
      <c r="W435" s="69"/>
      <c r="X435" s="69"/>
      <c r="Y435" s="69"/>
      <c r="Z435" s="69"/>
    </row>
    <row r="436">
      <c r="A436" s="9" t="s">
        <v>6426</v>
      </c>
      <c r="B436" s="9" t="s">
        <v>5010</v>
      </c>
      <c r="C436" s="69"/>
      <c r="D436" s="69"/>
      <c r="E436" s="42"/>
      <c r="F436" s="130" t="s">
        <v>6407</v>
      </c>
      <c r="G436" s="131" t="s">
        <v>5053</v>
      </c>
      <c r="H436" s="9" t="s">
        <v>6427</v>
      </c>
      <c r="I436" s="23" t="s">
        <v>6428</v>
      </c>
      <c r="J436" s="133" t="s">
        <v>6429</v>
      </c>
      <c r="K436" s="69"/>
      <c r="L436" s="69"/>
      <c r="M436" s="69"/>
      <c r="N436" s="69"/>
      <c r="O436" s="69"/>
      <c r="P436" s="69"/>
      <c r="Q436" s="69"/>
      <c r="R436" s="69"/>
      <c r="S436" s="69"/>
      <c r="T436" s="69"/>
      <c r="U436" s="69"/>
      <c r="V436" s="69"/>
      <c r="W436" s="69"/>
      <c r="X436" s="69"/>
      <c r="Y436" s="69"/>
      <c r="Z436" s="69"/>
    </row>
    <row r="437">
      <c r="A437" s="9" t="s">
        <v>6430</v>
      </c>
      <c r="B437" s="9" t="s">
        <v>5010</v>
      </c>
      <c r="C437" s="69"/>
      <c r="D437" s="69"/>
      <c r="E437" s="42"/>
      <c r="F437" s="130" t="s">
        <v>6407</v>
      </c>
      <c r="G437" s="131" t="s">
        <v>5053</v>
      </c>
      <c r="H437" s="9" t="s">
        <v>6431</v>
      </c>
      <c r="I437" s="69"/>
      <c r="J437" s="133" t="s">
        <v>6432</v>
      </c>
      <c r="K437" s="69"/>
      <c r="L437" s="69"/>
      <c r="M437" s="69"/>
      <c r="N437" s="69"/>
      <c r="O437" s="69"/>
      <c r="P437" s="69"/>
      <c r="Q437" s="69"/>
      <c r="R437" s="69"/>
      <c r="S437" s="69"/>
      <c r="T437" s="69"/>
      <c r="U437" s="69"/>
      <c r="V437" s="69"/>
      <c r="W437" s="69"/>
      <c r="X437" s="69"/>
      <c r="Y437" s="69"/>
      <c r="Z437" s="69"/>
    </row>
    <row r="438">
      <c r="A438" s="24" t="s">
        <v>6169</v>
      </c>
      <c r="B438" s="9" t="s">
        <v>5010</v>
      </c>
      <c r="C438" s="69"/>
      <c r="D438" s="69"/>
      <c r="E438" s="42" t="s">
        <v>6433</v>
      </c>
      <c r="F438" s="49" t="s">
        <v>6407</v>
      </c>
      <c r="G438" s="131" t="s">
        <v>5053</v>
      </c>
      <c r="H438" s="9" t="s">
        <v>6434</v>
      </c>
      <c r="I438" s="69"/>
      <c r="J438" s="133" t="s">
        <v>6435</v>
      </c>
      <c r="K438" s="69"/>
      <c r="L438" s="69"/>
      <c r="M438" s="69"/>
      <c r="N438" s="69"/>
      <c r="O438" s="69"/>
      <c r="P438" s="69"/>
      <c r="Q438" s="69"/>
      <c r="R438" s="69"/>
      <c r="S438" s="69"/>
      <c r="T438" s="69"/>
      <c r="U438" s="69"/>
      <c r="V438" s="69"/>
      <c r="W438" s="69"/>
      <c r="X438" s="69"/>
      <c r="Y438" s="69"/>
      <c r="Z438" s="69"/>
    </row>
    <row r="439">
      <c r="A439" s="24" t="s">
        <v>6436</v>
      </c>
      <c r="B439" s="9" t="s">
        <v>5010</v>
      </c>
      <c r="C439" s="69"/>
      <c r="D439" s="69"/>
      <c r="E439" s="42" t="s">
        <v>6437</v>
      </c>
      <c r="F439" s="49" t="s">
        <v>6407</v>
      </c>
      <c r="G439" s="131" t="s">
        <v>5053</v>
      </c>
      <c r="H439" s="9" t="s">
        <v>6438</v>
      </c>
      <c r="I439" s="69"/>
      <c r="J439" s="133" t="s">
        <v>6439</v>
      </c>
      <c r="K439" s="69"/>
      <c r="L439" s="69"/>
      <c r="M439" s="69"/>
      <c r="N439" s="69"/>
      <c r="O439" s="69"/>
      <c r="P439" s="69"/>
      <c r="Q439" s="69"/>
      <c r="R439" s="69"/>
      <c r="S439" s="69"/>
      <c r="T439" s="69"/>
      <c r="U439" s="69"/>
      <c r="V439" s="69"/>
      <c r="W439" s="69"/>
      <c r="X439" s="69"/>
      <c r="Y439" s="69"/>
      <c r="Z439" s="69"/>
    </row>
    <row r="440">
      <c r="A440" s="24" t="s">
        <v>6339</v>
      </c>
      <c r="B440" s="9" t="s">
        <v>5010</v>
      </c>
      <c r="C440" s="69"/>
      <c r="D440" s="69"/>
      <c r="E440" s="42" t="s">
        <v>6440</v>
      </c>
      <c r="F440" s="49" t="s">
        <v>6407</v>
      </c>
      <c r="G440" s="131" t="s">
        <v>5053</v>
      </c>
      <c r="H440" s="9" t="s">
        <v>6441</v>
      </c>
      <c r="I440" s="69"/>
      <c r="J440" s="133" t="s">
        <v>6442</v>
      </c>
      <c r="K440" s="69"/>
      <c r="L440" s="69"/>
      <c r="M440" s="69"/>
      <c r="N440" s="69"/>
      <c r="O440" s="69"/>
      <c r="P440" s="69"/>
      <c r="Q440" s="69"/>
      <c r="R440" s="69"/>
      <c r="S440" s="69"/>
      <c r="T440" s="69"/>
      <c r="U440" s="69"/>
      <c r="V440" s="69"/>
      <c r="W440" s="69"/>
      <c r="X440" s="69"/>
      <c r="Y440" s="69"/>
      <c r="Z440" s="69"/>
    </row>
    <row r="441">
      <c r="A441" s="24" t="s">
        <v>6443</v>
      </c>
      <c r="B441" s="9" t="s">
        <v>5010</v>
      </c>
      <c r="C441" s="69"/>
      <c r="D441" s="69"/>
      <c r="E441" s="42" t="s">
        <v>6444</v>
      </c>
      <c r="F441" s="49" t="s">
        <v>6407</v>
      </c>
      <c r="G441" s="131" t="s">
        <v>5053</v>
      </c>
      <c r="H441" s="9" t="s">
        <v>6445</v>
      </c>
      <c r="I441" s="69"/>
      <c r="J441" s="133" t="s">
        <v>6446</v>
      </c>
      <c r="K441" s="69"/>
      <c r="L441" s="69"/>
      <c r="M441" s="69"/>
      <c r="N441" s="69"/>
      <c r="O441" s="69"/>
      <c r="P441" s="69"/>
      <c r="Q441" s="69"/>
      <c r="R441" s="69"/>
      <c r="S441" s="69"/>
      <c r="T441" s="69"/>
      <c r="U441" s="69"/>
      <c r="V441" s="69"/>
      <c r="W441" s="69"/>
      <c r="X441" s="69"/>
      <c r="Y441" s="69"/>
      <c r="Z441" s="69"/>
    </row>
    <row r="442">
      <c r="A442" s="9" t="s">
        <v>6447</v>
      </c>
      <c r="B442" s="9" t="s">
        <v>1107</v>
      </c>
      <c r="C442" s="69"/>
      <c r="D442" s="69"/>
      <c r="E442" s="42"/>
      <c r="F442" s="152" t="s">
        <v>6448</v>
      </c>
      <c r="G442" s="131" t="s">
        <v>5053</v>
      </c>
      <c r="H442" s="9" t="s">
        <v>6449</v>
      </c>
      <c r="I442" s="69"/>
      <c r="J442" s="133" t="s">
        <v>6450</v>
      </c>
      <c r="K442" s="69"/>
      <c r="L442" s="69"/>
      <c r="M442" s="69"/>
      <c r="N442" s="69"/>
      <c r="O442" s="69"/>
      <c r="P442" s="69"/>
      <c r="Q442" s="69"/>
      <c r="R442" s="69"/>
      <c r="S442" s="69"/>
      <c r="T442" s="69"/>
      <c r="U442" s="69"/>
      <c r="V442" s="69"/>
      <c r="W442" s="69"/>
      <c r="X442" s="69"/>
      <c r="Y442" s="69"/>
      <c r="Z442" s="69"/>
    </row>
    <row r="443">
      <c r="A443" s="9" t="s">
        <v>6451</v>
      </c>
      <c r="B443" s="42"/>
      <c r="C443" s="69"/>
      <c r="D443" s="69"/>
      <c r="E443" s="42"/>
      <c r="F443" s="152" t="s">
        <v>6452</v>
      </c>
      <c r="G443" s="131" t="s">
        <v>5053</v>
      </c>
      <c r="H443" s="9" t="s">
        <v>6453</v>
      </c>
      <c r="I443" s="69"/>
      <c r="J443" s="133" t="s">
        <v>6454</v>
      </c>
      <c r="K443" s="69"/>
      <c r="L443" s="69"/>
      <c r="M443" s="69"/>
      <c r="N443" s="69"/>
      <c r="O443" s="69"/>
      <c r="P443" s="69"/>
      <c r="Q443" s="69"/>
      <c r="R443" s="69"/>
      <c r="S443" s="69"/>
      <c r="T443" s="69"/>
      <c r="U443" s="69"/>
      <c r="V443" s="69"/>
      <c r="W443" s="69"/>
      <c r="X443" s="69"/>
      <c r="Y443" s="69"/>
      <c r="Z443" s="69"/>
    </row>
    <row r="444">
      <c r="A444" s="9" t="s">
        <v>6451</v>
      </c>
      <c r="B444" s="42"/>
      <c r="C444" s="69"/>
      <c r="D444" s="69"/>
      <c r="E444" s="42"/>
      <c r="F444" s="157" t="s">
        <v>6455</v>
      </c>
      <c r="G444" s="131" t="s">
        <v>5053</v>
      </c>
      <c r="H444" s="9" t="s">
        <v>6456</v>
      </c>
      <c r="I444" s="69"/>
      <c r="J444" s="133" t="s">
        <v>6457</v>
      </c>
      <c r="K444" s="69"/>
      <c r="L444" s="69"/>
      <c r="M444" s="69"/>
      <c r="N444" s="69"/>
      <c r="O444" s="69"/>
      <c r="P444" s="69"/>
      <c r="Q444" s="69"/>
      <c r="R444" s="69"/>
      <c r="S444" s="69"/>
      <c r="T444" s="69"/>
      <c r="U444" s="69"/>
      <c r="V444" s="69"/>
      <c r="W444" s="69"/>
      <c r="X444" s="69"/>
      <c r="Y444" s="69"/>
      <c r="Z444" s="69"/>
    </row>
    <row r="445">
      <c r="A445" s="42"/>
      <c r="B445" s="42"/>
      <c r="C445" s="69"/>
      <c r="D445" s="69"/>
      <c r="E445" s="42"/>
      <c r="F445" s="154"/>
      <c r="G445" s="131"/>
      <c r="H445" s="42"/>
      <c r="I445" s="69"/>
      <c r="J445" s="166"/>
      <c r="K445" s="69"/>
      <c r="L445" s="69"/>
      <c r="M445" s="69"/>
      <c r="N445" s="69"/>
      <c r="O445" s="69"/>
      <c r="P445" s="69"/>
      <c r="Q445" s="69"/>
      <c r="R445" s="69"/>
      <c r="S445" s="69"/>
      <c r="T445" s="69"/>
      <c r="U445" s="69"/>
      <c r="V445" s="69"/>
      <c r="W445" s="69"/>
      <c r="X445" s="69"/>
      <c r="Y445" s="69"/>
      <c r="Z445" s="69"/>
    </row>
    <row r="446">
      <c r="A446" s="42"/>
      <c r="B446" s="42"/>
      <c r="C446" s="69"/>
      <c r="D446" s="69"/>
      <c r="E446" s="42"/>
      <c r="F446" s="154"/>
      <c r="G446" s="131"/>
      <c r="H446" s="42"/>
      <c r="I446" s="69"/>
      <c r="J446" s="166"/>
      <c r="K446" s="69"/>
      <c r="L446" s="69"/>
      <c r="M446" s="69"/>
      <c r="N446" s="69"/>
      <c r="O446" s="69"/>
      <c r="P446" s="69"/>
      <c r="Q446" s="69"/>
      <c r="R446" s="69"/>
      <c r="S446" s="69"/>
      <c r="T446" s="69"/>
      <c r="U446" s="69"/>
      <c r="V446" s="69"/>
      <c r="W446" s="69"/>
      <c r="X446" s="69"/>
      <c r="Y446" s="69"/>
      <c r="Z446" s="69"/>
    </row>
    <row r="447">
      <c r="A447" s="42"/>
      <c r="B447" s="42"/>
      <c r="C447" s="69"/>
      <c r="D447" s="69"/>
      <c r="E447" s="42"/>
      <c r="F447" s="154"/>
      <c r="G447" s="167"/>
      <c r="H447" s="42"/>
      <c r="I447" s="69"/>
      <c r="J447" s="166"/>
      <c r="K447" s="69"/>
      <c r="L447" s="69"/>
      <c r="M447" s="69"/>
      <c r="N447" s="69"/>
      <c r="O447" s="69"/>
      <c r="P447" s="69"/>
      <c r="Q447" s="69"/>
      <c r="R447" s="69"/>
      <c r="S447" s="69"/>
      <c r="T447" s="69"/>
      <c r="U447" s="69"/>
      <c r="V447" s="69"/>
      <c r="W447" s="69"/>
      <c r="X447" s="69"/>
      <c r="Y447" s="69"/>
      <c r="Z447" s="69"/>
    </row>
    <row r="448">
      <c r="A448" s="42"/>
      <c r="B448" s="42"/>
      <c r="C448" s="69"/>
      <c r="D448" s="69"/>
      <c r="E448" s="42"/>
      <c r="F448" s="154"/>
      <c r="G448" s="167"/>
      <c r="H448" s="42"/>
      <c r="I448" s="69"/>
      <c r="J448" s="166"/>
      <c r="K448" s="69"/>
      <c r="L448" s="69"/>
      <c r="M448" s="69"/>
      <c r="N448" s="69"/>
      <c r="O448" s="69"/>
      <c r="P448" s="69"/>
      <c r="Q448" s="69"/>
      <c r="R448" s="69"/>
      <c r="S448" s="69"/>
      <c r="T448" s="69"/>
      <c r="U448" s="69"/>
      <c r="V448" s="69"/>
      <c r="W448" s="69"/>
      <c r="X448" s="69"/>
      <c r="Y448" s="69"/>
      <c r="Z448" s="69"/>
    </row>
    <row r="449">
      <c r="A449" s="42"/>
      <c r="B449" s="42"/>
      <c r="C449" s="69"/>
      <c r="D449" s="69"/>
      <c r="E449" s="42"/>
      <c r="F449" s="154"/>
      <c r="G449" s="167"/>
      <c r="H449" s="42"/>
      <c r="I449" s="69"/>
      <c r="J449" s="166"/>
      <c r="K449" s="69"/>
      <c r="L449" s="69"/>
      <c r="M449" s="69"/>
      <c r="N449" s="69"/>
      <c r="O449" s="69"/>
      <c r="P449" s="69"/>
      <c r="Q449" s="69"/>
      <c r="R449" s="69"/>
      <c r="S449" s="69"/>
      <c r="T449" s="69"/>
      <c r="U449" s="69"/>
      <c r="V449" s="69"/>
      <c r="W449" s="69"/>
      <c r="X449" s="69"/>
      <c r="Y449" s="69"/>
      <c r="Z449" s="69"/>
    </row>
    <row r="450">
      <c r="A450" s="42"/>
      <c r="B450" s="42"/>
      <c r="C450" s="69"/>
      <c r="D450" s="69"/>
      <c r="E450" s="42"/>
      <c r="F450" s="154"/>
      <c r="G450" s="167"/>
      <c r="H450" s="42"/>
      <c r="I450" s="69"/>
      <c r="J450" s="166"/>
      <c r="K450" s="69"/>
      <c r="L450" s="69"/>
      <c r="M450" s="69"/>
      <c r="N450" s="69"/>
      <c r="O450" s="69"/>
      <c r="P450" s="69"/>
      <c r="Q450" s="69"/>
      <c r="R450" s="69"/>
      <c r="S450" s="69"/>
      <c r="T450" s="69"/>
      <c r="U450" s="69"/>
      <c r="V450" s="69"/>
      <c r="W450" s="69"/>
      <c r="X450" s="69"/>
      <c r="Y450" s="69"/>
      <c r="Z450" s="69"/>
    </row>
    <row r="451">
      <c r="A451" s="42"/>
      <c r="B451" s="42"/>
      <c r="C451" s="69"/>
      <c r="D451" s="69"/>
      <c r="E451" s="42"/>
      <c r="F451" s="154"/>
      <c r="G451" s="167"/>
      <c r="H451" s="42"/>
      <c r="I451" s="69"/>
      <c r="J451" s="166"/>
      <c r="K451" s="69"/>
      <c r="L451" s="69"/>
      <c r="M451" s="69"/>
      <c r="N451" s="69"/>
      <c r="O451" s="69"/>
      <c r="P451" s="69"/>
      <c r="Q451" s="69"/>
      <c r="R451" s="69"/>
      <c r="S451" s="69"/>
      <c r="T451" s="69"/>
      <c r="U451" s="69"/>
      <c r="V451" s="69"/>
      <c r="W451" s="69"/>
      <c r="X451" s="69"/>
      <c r="Y451" s="69"/>
      <c r="Z451" s="69"/>
    </row>
    <row r="452">
      <c r="A452" s="42"/>
      <c r="B452" s="42"/>
      <c r="C452" s="69"/>
      <c r="D452" s="69"/>
      <c r="E452" s="42"/>
      <c r="F452" s="154"/>
      <c r="G452" s="167"/>
      <c r="H452" s="42"/>
      <c r="I452" s="69"/>
      <c r="J452" s="166"/>
      <c r="K452" s="69"/>
      <c r="L452" s="69"/>
      <c r="M452" s="69"/>
      <c r="N452" s="69"/>
      <c r="O452" s="69"/>
      <c r="P452" s="69"/>
      <c r="Q452" s="69"/>
      <c r="R452" s="69"/>
      <c r="S452" s="69"/>
      <c r="T452" s="69"/>
      <c r="U452" s="69"/>
      <c r="V452" s="69"/>
      <c r="W452" s="69"/>
      <c r="X452" s="69"/>
      <c r="Y452" s="69"/>
      <c r="Z452" s="69"/>
    </row>
    <row r="453">
      <c r="A453" s="42"/>
      <c r="B453" s="42"/>
      <c r="C453" s="69"/>
      <c r="D453" s="69"/>
      <c r="E453" s="42"/>
      <c r="F453" s="154"/>
      <c r="G453" s="167"/>
      <c r="H453" s="42"/>
      <c r="I453" s="69"/>
      <c r="J453" s="166"/>
      <c r="K453" s="69"/>
      <c r="L453" s="69"/>
      <c r="M453" s="69"/>
      <c r="N453" s="69"/>
      <c r="O453" s="69"/>
      <c r="P453" s="69"/>
      <c r="Q453" s="69"/>
      <c r="R453" s="69"/>
      <c r="S453" s="69"/>
      <c r="T453" s="69"/>
      <c r="U453" s="69"/>
      <c r="V453" s="69"/>
      <c r="W453" s="69"/>
      <c r="X453" s="69"/>
      <c r="Y453" s="69"/>
      <c r="Z453" s="69"/>
    </row>
    <row r="454">
      <c r="A454" s="42"/>
      <c r="B454" s="42"/>
      <c r="C454" s="69"/>
      <c r="D454" s="69"/>
      <c r="E454" s="42"/>
      <c r="F454" s="154"/>
      <c r="G454" s="167"/>
      <c r="H454" s="42"/>
      <c r="I454" s="69"/>
      <c r="J454" s="166"/>
      <c r="K454" s="69"/>
      <c r="L454" s="69"/>
      <c r="M454" s="69"/>
      <c r="N454" s="69"/>
      <c r="O454" s="69"/>
      <c r="P454" s="69"/>
      <c r="Q454" s="69"/>
      <c r="R454" s="69"/>
      <c r="S454" s="69"/>
      <c r="T454" s="69"/>
      <c r="U454" s="69"/>
      <c r="V454" s="69"/>
      <c r="W454" s="69"/>
      <c r="X454" s="69"/>
      <c r="Y454" s="69"/>
      <c r="Z454" s="69"/>
    </row>
    <row r="455">
      <c r="A455" s="42"/>
      <c r="B455" s="42"/>
      <c r="C455" s="69"/>
      <c r="D455" s="69"/>
      <c r="E455" s="42"/>
      <c r="F455" s="154"/>
      <c r="G455" s="167"/>
      <c r="H455" s="42"/>
      <c r="I455" s="69"/>
      <c r="J455" s="166"/>
      <c r="K455" s="69"/>
      <c r="L455" s="69"/>
      <c r="M455" s="69"/>
      <c r="N455" s="69"/>
      <c r="O455" s="69"/>
      <c r="P455" s="69"/>
      <c r="Q455" s="69"/>
      <c r="R455" s="69"/>
      <c r="S455" s="69"/>
      <c r="T455" s="69"/>
      <c r="U455" s="69"/>
      <c r="V455" s="69"/>
      <c r="W455" s="69"/>
      <c r="X455" s="69"/>
      <c r="Y455" s="69"/>
      <c r="Z455" s="69"/>
    </row>
    <row r="456">
      <c r="A456" s="42"/>
      <c r="B456" s="42"/>
      <c r="C456" s="69"/>
      <c r="D456" s="69"/>
      <c r="E456" s="42"/>
      <c r="F456" s="154"/>
      <c r="G456" s="167"/>
      <c r="H456" s="42"/>
      <c r="I456" s="69"/>
      <c r="J456" s="166"/>
      <c r="K456" s="69"/>
      <c r="L456" s="69"/>
      <c r="M456" s="69"/>
      <c r="N456" s="69"/>
      <c r="O456" s="69"/>
      <c r="P456" s="69"/>
      <c r="Q456" s="69"/>
      <c r="R456" s="69"/>
      <c r="S456" s="69"/>
      <c r="T456" s="69"/>
      <c r="U456" s="69"/>
      <c r="V456" s="69"/>
      <c r="W456" s="69"/>
      <c r="X456" s="69"/>
      <c r="Y456" s="69"/>
      <c r="Z456" s="69"/>
    </row>
    <row r="457">
      <c r="A457" s="42"/>
      <c r="B457" s="42"/>
      <c r="C457" s="69"/>
      <c r="D457" s="69"/>
      <c r="E457" s="42"/>
      <c r="F457" s="154"/>
      <c r="G457" s="167"/>
      <c r="H457" s="42"/>
      <c r="I457" s="69"/>
      <c r="J457" s="166"/>
      <c r="K457" s="69"/>
      <c r="L457" s="69"/>
      <c r="M457" s="69"/>
      <c r="N457" s="69"/>
      <c r="O457" s="69"/>
      <c r="P457" s="69"/>
      <c r="Q457" s="69"/>
      <c r="R457" s="69"/>
      <c r="S457" s="69"/>
      <c r="T457" s="69"/>
      <c r="U457" s="69"/>
      <c r="V457" s="69"/>
      <c r="W457" s="69"/>
      <c r="X457" s="69"/>
      <c r="Y457" s="69"/>
      <c r="Z457" s="69"/>
    </row>
    <row r="458">
      <c r="A458" s="42"/>
      <c r="B458" s="42"/>
      <c r="C458" s="69"/>
      <c r="D458" s="69"/>
      <c r="E458" s="42"/>
      <c r="F458" s="154"/>
      <c r="G458" s="167"/>
      <c r="H458" s="42"/>
      <c r="I458" s="69"/>
      <c r="J458" s="166"/>
      <c r="K458" s="69"/>
      <c r="L458" s="69"/>
      <c r="M458" s="69"/>
      <c r="N458" s="69"/>
      <c r="O458" s="69"/>
      <c r="P458" s="69"/>
      <c r="Q458" s="69"/>
      <c r="R458" s="69"/>
      <c r="S458" s="69"/>
      <c r="T458" s="69"/>
      <c r="U458" s="69"/>
      <c r="V458" s="69"/>
      <c r="W458" s="69"/>
      <c r="X458" s="69"/>
      <c r="Y458" s="69"/>
      <c r="Z458" s="69"/>
    </row>
    <row r="459">
      <c r="A459" s="42"/>
      <c r="B459" s="42"/>
      <c r="C459" s="69"/>
      <c r="D459" s="69"/>
      <c r="E459" s="42"/>
      <c r="F459" s="154"/>
      <c r="G459" s="167"/>
      <c r="H459" s="42"/>
      <c r="I459" s="69"/>
      <c r="J459" s="166"/>
      <c r="K459" s="69"/>
      <c r="L459" s="69"/>
      <c r="M459" s="69"/>
      <c r="N459" s="69"/>
      <c r="O459" s="69"/>
      <c r="P459" s="69"/>
      <c r="Q459" s="69"/>
      <c r="R459" s="69"/>
      <c r="S459" s="69"/>
      <c r="T459" s="69"/>
      <c r="U459" s="69"/>
      <c r="V459" s="69"/>
      <c r="W459" s="69"/>
      <c r="X459" s="69"/>
      <c r="Y459" s="69"/>
      <c r="Z459" s="69"/>
    </row>
    <row r="460">
      <c r="A460" s="42"/>
      <c r="B460" s="42"/>
      <c r="C460" s="69"/>
      <c r="D460" s="69"/>
      <c r="E460" s="42"/>
      <c r="F460" s="154"/>
      <c r="G460" s="167"/>
      <c r="H460" s="42"/>
      <c r="I460" s="69"/>
      <c r="J460" s="166"/>
      <c r="K460" s="69"/>
      <c r="L460" s="69"/>
      <c r="M460" s="69"/>
      <c r="N460" s="69"/>
      <c r="O460" s="69"/>
      <c r="P460" s="69"/>
      <c r="Q460" s="69"/>
      <c r="R460" s="69"/>
      <c r="S460" s="69"/>
      <c r="T460" s="69"/>
      <c r="U460" s="69"/>
      <c r="V460" s="69"/>
      <c r="W460" s="69"/>
      <c r="X460" s="69"/>
      <c r="Y460" s="69"/>
      <c r="Z460" s="69"/>
    </row>
    <row r="461">
      <c r="A461" s="42"/>
      <c r="B461" s="42"/>
      <c r="C461" s="69"/>
      <c r="D461" s="69"/>
      <c r="E461" s="42"/>
      <c r="F461" s="154"/>
      <c r="G461" s="167"/>
      <c r="H461" s="42"/>
      <c r="I461" s="69"/>
      <c r="J461" s="166"/>
      <c r="K461" s="69"/>
      <c r="L461" s="69"/>
      <c r="M461" s="69"/>
      <c r="N461" s="69"/>
      <c r="O461" s="69"/>
      <c r="P461" s="69"/>
      <c r="Q461" s="69"/>
      <c r="R461" s="69"/>
      <c r="S461" s="69"/>
      <c r="T461" s="69"/>
      <c r="U461" s="69"/>
      <c r="V461" s="69"/>
      <c r="W461" s="69"/>
      <c r="X461" s="69"/>
      <c r="Y461" s="69"/>
      <c r="Z461" s="69"/>
    </row>
    <row r="462">
      <c r="A462" s="42"/>
      <c r="B462" s="42"/>
      <c r="C462" s="69"/>
      <c r="D462" s="69"/>
      <c r="E462" s="42"/>
      <c r="F462" s="154"/>
      <c r="G462" s="167"/>
      <c r="H462" s="42"/>
      <c r="I462" s="69"/>
      <c r="J462" s="166"/>
      <c r="K462" s="69"/>
      <c r="L462" s="69"/>
      <c r="M462" s="69"/>
      <c r="N462" s="69"/>
      <c r="O462" s="69"/>
      <c r="P462" s="69"/>
      <c r="Q462" s="69"/>
      <c r="R462" s="69"/>
      <c r="S462" s="69"/>
      <c r="T462" s="69"/>
      <c r="U462" s="69"/>
      <c r="V462" s="69"/>
      <c r="W462" s="69"/>
      <c r="X462" s="69"/>
      <c r="Y462" s="69"/>
      <c r="Z462" s="69"/>
    </row>
    <row r="463">
      <c r="A463" s="42"/>
      <c r="B463" s="42"/>
      <c r="C463" s="69"/>
      <c r="D463" s="69"/>
      <c r="E463" s="42"/>
      <c r="F463" s="154"/>
      <c r="G463" s="167"/>
      <c r="H463" s="42"/>
      <c r="I463" s="69"/>
      <c r="J463" s="166"/>
      <c r="K463" s="69"/>
      <c r="L463" s="69"/>
      <c r="M463" s="69"/>
      <c r="N463" s="69"/>
      <c r="O463" s="69"/>
      <c r="P463" s="69"/>
      <c r="Q463" s="69"/>
      <c r="R463" s="69"/>
      <c r="S463" s="69"/>
      <c r="T463" s="69"/>
      <c r="U463" s="69"/>
      <c r="V463" s="69"/>
      <c r="W463" s="69"/>
      <c r="X463" s="69"/>
      <c r="Y463" s="69"/>
      <c r="Z463" s="69"/>
    </row>
    <row r="464">
      <c r="A464" s="42"/>
      <c r="B464" s="42"/>
      <c r="C464" s="69"/>
      <c r="D464" s="69"/>
      <c r="E464" s="42"/>
      <c r="F464" s="154"/>
      <c r="G464" s="167"/>
      <c r="H464" s="42"/>
      <c r="I464" s="69"/>
      <c r="J464" s="166"/>
      <c r="K464" s="69"/>
      <c r="L464" s="69"/>
      <c r="M464" s="69"/>
      <c r="N464" s="69"/>
      <c r="O464" s="69"/>
      <c r="P464" s="69"/>
      <c r="Q464" s="69"/>
      <c r="R464" s="69"/>
      <c r="S464" s="69"/>
      <c r="T464" s="69"/>
      <c r="U464" s="69"/>
      <c r="V464" s="69"/>
      <c r="W464" s="69"/>
      <c r="X464" s="69"/>
      <c r="Y464" s="69"/>
      <c r="Z464" s="69"/>
    </row>
    <row r="465">
      <c r="A465" s="42"/>
      <c r="B465" s="42"/>
      <c r="C465" s="69"/>
      <c r="D465" s="69"/>
      <c r="E465" s="42"/>
      <c r="F465" s="154"/>
      <c r="G465" s="167"/>
      <c r="H465" s="42"/>
      <c r="I465" s="69"/>
      <c r="J465" s="166"/>
      <c r="K465" s="69"/>
      <c r="L465" s="69"/>
      <c r="M465" s="69"/>
      <c r="N465" s="69"/>
      <c r="O465" s="69"/>
      <c r="P465" s="69"/>
      <c r="Q465" s="69"/>
      <c r="R465" s="69"/>
      <c r="S465" s="69"/>
      <c r="T465" s="69"/>
      <c r="U465" s="69"/>
      <c r="V465" s="69"/>
      <c r="W465" s="69"/>
      <c r="X465" s="69"/>
      <c r="Y465" s="69"/>
      <c r="Z465" s="69"/>
    </row>
    <row r="466">
      <c r="A466" s="42"/>
      <c r="B466" s="42"/>
      <c r="C466" s="69"/>
      <c r="D466" s="69"/>
      <c r="E466" s="42"/>
      <c r="F466" s="154"/>
      <c r="G466" s="167"/>
      <c r="H466" s="42"/>
      <c r="I466" s="69"/>
      <c r="J466" s="166"/>
      <c r="K466" s="69"/>
      <c r="L466" s="69"/>
      <c r="M466" s="69"/>
      <c r="N466" s="69"/>
      <c r="O466" s="69"/>
      <c r="P466" s="69"/>
      <c r="Q466" s="69"/>
      <c r="R466" s="69"/>
      <c r="S466" s="69"/>
      <c r="T466" s="69"/>
      <c r="U466" s="69"/>
      <c r="V466" s="69"/>
      <c r="W466" s="69"/>
      <c r="X466" s="69"/>
      <c r="Y466" s="69"/>
      <c r="Z466" s="69"/>
    </row>
    <row r="467">
      <c r="A467" s="42"/>
      <c r="B467" s="42"/>
      <c r="C467" s="69"/>
      <c r="D467" s="69"/>
      <c r="E467" s="42"/>
      <c r="F467" s="154"/>
      <c r="G467" s="167"/>
      <c r="H467" s="42"/>
      <c r="I467" s="69"/>
      <c r="J467" s="166"/>
      <c r="K467" s="69"/>
      <c r="L467" s="69"/>
      <c r="M467" s="69"/>
      <c r="N467" s="69"/>
      <c r="O467" s="69"/>
      <c r="P467" s="69"/>
      <c r="Q467" s="69"/>
      <c r="R467" s="69"/>
      <c r="S467" s="69"/>
      <c r="T467" s="69"/>
      <c r="U467" s="69"/>
      <c r="V467" s="69"/>
      <c r="W467" s="69"/>
      <c r="X467" s="69"/>
      <c r="Y467" s="69"/>
      <c r="Z467" s="69"/>
    </row>
    <row r="468">
      <c r="A468" s="42"/>
      <c r="B468" s="42"/>
      <c r="C468" s="69"/>
      <c r="D468" s="69"/>
      <c r="E468" s="42"/>
      <c r="F468" s="154"/>
      <c r="G468" s="167"/>
      <c r="H468" s="42"/>
      <c r="I468" s="69"/>
      <c r="J468" s="166"/>
      <c r="K468" s="69"/>
      <c r="L468" s="69"/>
      <c r="M468" s="69"/>
      <c r="N468" s="69"/>
      <c r="O468" s="69"/>
      <c r="P468" s="69"/>
      <c r="Q468" s="69"/>
      <c r="R468" s="69"/>
      <c r="S468" s="69"/>
      <c r="T468" s="69"/>
      <c r="U468" s="69"/>
      <c r="V468" s="69"/>
      <c r="W468" s="69"/>
      <c r="X468" s="69"/>
      <c r="Y468" s="69"/>
      <c r="Z468" s="69"/>
    </row>
    <row r="469">
      <c r="A469" s="42"/>
      <c r="B469" s="42"/>
      <c r="C469" s="69"/>
      <c r="D469" s="69"/>
      <c r="E469" s="42"/>
      <c r="F469" s="154"/>
      <c r="G469" s="167"/>
      <c r="H469" s="42"/>
      <c r="I469" s="69"/>
      <c r="J469" s="166"/>
      <c r="K469" s="69"/>
      <c r="L469" s="69"/>
      <c r="M469" s="69"/>
      <c r="N469" s="69"/>
      <c r="O469" s="69"/>
      <c r="P469" s="69"/>
      <c r="Q469" s="69"/>
      <c r="R469" s="69"/>
      <c r="S469" s="69"/>
      <c r="T469" s="69"/>
      <c r="U469" s="69"/>
      <c r="V469" s="69"/>
      <c r="W469" s="69"/>
      <c r="X469" s="69"/>
      <c r="Y469" s="69"/>
      <c r="Z469" s="69"/>
    </row>
    <row r="470">
      <c r="A470" s="42"/>
      <c r="B470" s="42"/>
      <c r="C470" s="69"/>
      <c r="D470" s="69"/>
      <c r="E470" s="42"/>
      <c r="F470" s="154"/>
      <c r="G470" s="167"/>
      <c r="H470" s="42"/>
      <c r="I470" s="69"/>
      <c r="J470" s="166"/>
      <c r="K470" s="69"/>
      <c r="L470" s="69"/>
      <c r="M470" s="69"/>
      <c r="N470" s="69"/>
      <c r="O470" s="69"/>
      <c r="P470" s="69"/>
      <c r="Q470" s="69"/>
      <c r="R470" s="69"/>
      <c r="S470" s="69"/>
      <c r="T470" s="69"/>
      <c r="U470" s="69"/>
      <c r="V470" s="69"/>
      <c r="W470" s="69"/>
      <c r="X470" s="69"/>
      <c r="Y470" s="69"/>
      <c r="Z470" s="69"/>
    </row>
    <row r="471">
      <c r="A471" s="42"/>
      <c r="B471" s="42"/>
      <c r="C471" s="69"/>
      <c r="D471" s="69"/>
      <c r="E471" s="42"/>
      <c r="F471" s="154"/>
      <c r="G471" s="167"/>
      <c r="H471" s="42"/>
      <c r="I471" s="69"/>
      <c r="J471" s="166"/>
      <c r="K471" s="69"/>
      <c r="L471" s="69"/>
      <c r="M471" s="69"/>
      <c r="N471" s="69"/>
      <c r="O471" s="69"/>
      <c r="P471" s="69"/>
      <c r="Q471" s="69"/>
      <c r="R471" s="69"/>
      <c r="S471" s="69"/>
      <c r="T471" s="69"/>
      <c r="U471" s="69"/>
      <c r="V471" s="69"/>
      <c r="W471" s="69"/>
      <c r="X471" s="69"/>
      <c r="Y471" s="69"/>
      <c r="Z471" s="69"/>
    </row>
    <row r="472">
      <c r="A472" s="42"/>
      <c r="B472" s="42"/>
      <c r="C472" s="69"/>
      <c r="D472" s="69"/>
      <c r="E472" s="42"/>
      <c r="F472" s="154"/>
      <c r="G472" s="167"/>
      <c r="H472" s="42"/>
      <c r="I472" s="69"/>
      <c r="J472" s="166"/>
      <c r="K472" s="69"/>
      <c r="L472" s="69"/>
      <c r="M472" s="69"/>
      <c r="N472" s="69"/>
      <c r="O472" s="69"/>
      <c r="P472" s="69"/>
      <c r="Q472" s="69"/>
      <c r="R472" s="69"/>
      <c r="S472" s="69"/>
      <c r="T472" s="69"/>
      <c r="U472" s="69"/>
      <c r="V472" s="69"/>
      <c r="W472" s="69"/>
      <c r="X472" s="69"/>
      <c r="Y472" s="69"/>
      <c r="Z472" s="69"/>
    </row>
    <row r="473">
      <c r="A473" s="42"/>
      <c r="B473" s="42"/>
      <c r="C473" s="69"/>
      <c r="D473" s="69"/>
      <c r="E473" s="42"/>
      <c r="F473" s="154"/>
      <c r="G473" s="167"/>
      <c r="H473" s="42"/>
      <c r="I473" s="69"/>
      <c r="J473" s="166"/>
      <c r="K473" s="69"/>
      <c r="L473" s="69"/>
      <c r="M473" s="69"/>
      <c r="N473" s="69"/>
      <c r="O473" s="69"/>
      <c r="P473" s="69"/>
      <c r="Q473" s="69"/>
      <c r="R473" s="69"/>
      <c r="S473" s="69"/>
      <c r="T473" s="69"/>
      <c r="U473" s="69"/>
      <c r="V473" s="69"/>
      <c r="W473" s="69"/>
      <c r="X473" s="69"/>
      <c r="Y473" s="69"/>
      <c r="Z473" s="69"/>
    </row>
    <row r="474">
      <c r="A474" s="42"/>
      <c r="B474" s="42"/>
      <c r="C474" s="69"/>
      <c r="D474" s="69"/>
      <c r="E474" s="42"/>
      <c r="F474" s="154"/>
      <c r="G474" s="167"/>
      <c r="H474" s="42"/>
      <c r="I474" s="69"/>
      <c r="J474" s="166"/>
      <c r="K474" s="69"/>
      <c r="L474" s="69"/>
      <c r="M474" s="69"/>
      <c r="N474" s="69"/>
      <c r="O474" s="69"/>
      <c r="P474" s="69"/>
      <c r="Q474" s="69"/>
      <c r="R474" s="69"/>
      <c r="S474" s="69"/>
      <c r="T474" s="69"/>
      <c r="U474" s="69"/>
      <c r="V474" s="69"/>
      <c r="W474" s="69"/>
      <c r="X474" s="69"/>
      <c r="Y474" s="69"/>
      <c r="Z474" s="69"/>
    </row>
    <row r="475">
      <c r="A475" s="42"/>
      <c r="B475" s="42"/>
      <c r="C475" s="69"/>
      <c r="D475" s="69"/>
      <c r="E475" s="42"/>
      <c r="F475" s="154"/>
      <c r="G475" s="167"/>
      <c r="H475" s="42"/>
      <c r="I475" s="69"/>
      <c r="J475" s="166"/>
      <c r="K475" s="69"/>
      <c r="L475" s="69"/>
      <c r="M475" s="69"/>
      <c r="N475" s="69"/>
      <c r="O475" s="69"/>
      <c r="P475" s="69"/>
      <c r="Q475" s="69"/>
      <c r="R475" s="69"/>
      <c r="S475" s="69"/>
      <c r="T475" s="69"/>
      <c r="U475" s="69"/>
      <c r="V475" s="69"/>
      <c r="W475" s="69"/>
      <c r="X475" s="69"/>
      <c r="Y475" s="69"/>
      <c r="Z475" s="69"/>
    </row>
    <row r="476">
      <c r="A476" s="42"/>
      <c r="B476" s="42"/>
      <c r="C476" s="69"/>
      <c r="D476" s="69"/>
      <c r="E476" s="42"/>
      <c r="F476" s="154"/>
      <c r="G476" s="167"/>
      <c r="H476" s="42"/>
      <c r="I476" s="69"/>
      <c r="J476" s="166"/>
      <c r="K476" s="69"/>
      <c r="L476" s="69"/>
      <c r="M476" s="69"/>
      <c r="N476" s="69"/>
      <c r="O476" s="69"/>
      <c r="P476" s="69"/>
      <c r="Q476" s="69"/>
      <c r="R476" s="69"/>
      <c r="S476" s="69"/>
      <c r="T476" s="69"/>
      <c r="U476" s="69"/>
      <c r="V476" s="69"/>
      <c r="W476" s="69"/>
      <c r="X476" s="69"/>
      <c r="Y476" s="69"/>
      <c r="Z476" s="69"/>
    </row>
    <row r="477">
      <c r="A477" s="42"/>
      <c r="B477" s="42"/>
      <c r="C477" s="69"/>
      <c r="D477" s="69"/>
      <c r="E477" s="42"/>
      <c r="F477" s="154"/>
      <c r="G477" s="167"/>
      <c r="H477" s="42"/>
      <c r="I477" s="69"/>
      <c r="J477" s="166"/>
      <c r="K477" s="69"/>
      <c r="L477" s="69"/>
      <c r="M477" s="69"/>
      <c r="N477" s="69"/>
      <c r="O477" s="69"/>
      <c r="P477" s="69"/>
      <c r="Q477" s="69"/>
      <c r="R477" s="69"/>
      <c r="S477" s="69"/>
      <c r="T477" s="69"/>
      <c r="U477" s="69"/>
      <c r="V477" s="69"/>
      <c r="W477" s="69"/>
      <c r="X477" s="69"/>
      <c r="Y477" s="69"/>
      <c r="Z477" s="69"/>
    </row>
    <row r="478">
      <c r="A478" s="42"/>
      <c r="B478" s="42"/>
      <c r="C478" s="69"/>
      <c r="D478" s="69"/>
      <c r="E478" s="42"/>
      <c r="F478" s="154"/>
      <c r="G478" s="167"/>
      <c r="H478" s="42"/>
      <c r="I478" s="69"/>
      <c r="J478" s="166"/>
      <c r="K478" s="69"/>
      <c r="L478" s="69"/>
      <c r="M478" s="69"/>
      <c r="N478" s="69"/>
      <c r="O478" s="69"/>
      <c r="P478" s="69"/>
      <c r="Q478" s="69"/>
      <c r="R478" s="69"/>
      <c r="S478" s="69"/>
      <c r="T478" s="69"/>
      <c r="U478" s="69"/>
      <c r="V478" s="69"/>
      <c r="W478" s="69"/>
      <c r="X478" s="69"/>
      <c r="Y478" s="69"/>
      <c r="Z478" s="69"/>
    </row>
    <row r="479">
      <c r="A479" s="42"/>
      <c r="B479" s="42"/>
      <c r="C479" s="69"/>
      <c r="D479" s="69"/>
      <c r="E479" s="42"/>
      <c r="F479" s="154"/>
      <c r="G479" s="167"/>
      <c r="H479" s="42"/>
      <c r="I479" s="69"/>
      <c r="J479" s="166"/>
      <c r="K479" s="69"/>
      <c r="L479" s="69"/>
      <c r="M479" s="69"/>
      <c r="N479" s="69"/>
      <c r="O479" s="69"/>
      <c r="P479" s="69"/>
      <c r="Q479" s="69"/>
      <c r="R479" s="69"/>
      <c r="S479" s="69"/>
      <c r="T479" s="69"/>
      <c r="U479" s="69"/>
      <c r="V479" s="69"/>
      <c r="W479" s="69"/>
      <c r="X479" s="69"/>
      <c r="Y479" s="69"/>
      <c r="Z479" s="69"/>
    </row>
    <row r="480">
      <c r="A480" s="42"/>
      <c r="B480" s="42"/>
      <c r="C480" s="69"/>
      <c r="D480" s="69"/>
      <c r="E480" s="42"/>
      <c r="F480" s="154"/>
      <c r="G480" s="167"/>
      <c r="H480" s="42"/>
      <c r="I480" s="69"/>
      <c r="J480" s="166"/>
      <c r="K480" s="69"/>
      <c r="L480" s="69"/>
      <c r="M480" s="69"/>
      <c r="N480" s="69"/>
      <c r="O480" s="69"/>
      <c r="P480" s="69"/>
      <c r="Q480" s="69"/>
      <c r="R480" s="69"/>
      <c r="S480" s="69"/>
      <c r="T480" s="69"/>
      <c r="U480" s="69"/>
      <c r="V480" s="69"/>
      <c r="W480" s="69"/>
      <c r="X480" s="69"/>
      <c r="Y480" s="69"/>
      <c r="Z480" s="69"/>
    </row>
    <row r="481">
      <c r="A481" s="42"/>
      <c r="B481" s="42"/>
      <c r="C481" s="69"/>
      <c r="D481" s="69"/>
      <c r="E481" s="42"/>
      <c r="F481" s="154"/>
      <c r="G481" s="167"/>
      <c r="H481" s="42"/>
      <c r="I481" s="69"/>
      <c r="J481" s="166"/>
      <c r="K481" s="69"/>
      <c r="L481" s="69"/>
      <c r="M481" s="69"/>
      <c r="N481" s="69"/>
      <c r="O481" s="69"/>
      <c r="P481" s="69"/>
      <c r="Q481" s="69"/>
      <c r="R481" s="69"/>
      <c r="S481" s="69"/>
      <c r="T481" s="69"/>
      <c r="U481" s="69"/>
      <c r="V481" s="69"/>
      <c r="W481" s="69"/>
      <c r="X481" s="69"/>
      <c r="Y481" s="69"/>
      <c r="Z481" s="69"/>
    </row>
    <row r="482">
      <c r="A482" s="42"/>
      <c r="B482" s="42"/>
      <c r="C482" s="69"/>
      <c r="D482" s="69"/>
      <c r="E482" s="42"/>
      <c r="F482" s="154"/>
      <c r="G482" s="167"/>
      <c r="H482" s="42"/>
      <c r="I482" s="69"/>
      <c r="J482" s="166"/>
      <c r="K482" s="69"/>
      <c r="L482" s="69"/>
      <c r="M482" s="69"/>
      <c r="N482" s="69"/>
      <c r="O482" s="69"/>
      <c r="P482" s="69"/>
      <c r="Q482" s="69"/>
      <c r="R482" s="69"/>
      <c r="S482" s="69"/>
      <c r="T482" s="69"/>
      <c r="U482" s="69"/>
      <c r="V482" s="69"/>
      <c r="W482" s="69"/>
      <c r="X482" s="69"/>
      <c r="Y482" s="69"/>
      <c r="Z482" s="69"/>
    </row>
    <row r="483">
      <c r="A483" s="42"/>
      <c r="B483" s="42"/>
      <c r="C483" s="69"/>
      <c r="D483" s="69"/>
      <c r="E483" s="42"/>
      <c r="F483" s="154"/>
      <c r="G483" s="167"/>
      <c r="H483" s="42"/>
      <c r="I483" s="69"/>
      <c r="J483" s="166"/>
      <c r="K483" s="69"/>
      <c r="L483" s="69"/>
      <c r="M483" s="69"/>
      <c r="N483" s="69"/>
      <c r="O483" s="69"/>
      <c r="P483" s="69"/>
      <c r="Q483" s="69"/>
      <c r="R483" s="69"/>
      <c r="S483" s="69"/>
      <c r="T483" s="69"/>
      <c r="U483" s="69"/>
      <c r="V483" s="69"/>
      <c r="W483" s="69"/>
      <c r="X483" s="69"/>
      <c r="Y483" s="69"/>
      <c r="Z483" s="69"/>
    </row>
    <row r="484">
      <c r="A484" s="42"/>
      <c r="B484" s="42"/>
      <c r="C484" s="69"/>
      <c r="D484" s="69"/>
      <c r="E484" s="42"/>
      <c r="F484" s="154"/>
      <c r="G484" s="167"/>
      <c r="H484" s="42"/>
      <c r="I484" s="69"/>
      <c r="J484" s="166"/>
      <c r="K484" s="69"/>
      <c r="L484" s="69"/>
      <c r="M484" s="69"/>
      <c r="N484" s="69"/>
      <c r="O484" s="69"/>
      <c r="P484" s="69"/>
      <c r="Q484" s="69"/>
      <c r="R484" s="69"/>
      <c r="S484" s="69"/>
      <c r="T484" s="69"/>
      <c r="U484" s="69"/>
      <c r="V484" s="69"/>
      <c r="W484" s="69"/>
      <c r="X484" s="69"/>
      <c r="Y484" s="69"/>
      <c r="Z484" s="69"/>
    </row>
    <row r="485">
      <c r="A485" s="42"/>
      <c r="B485" s="42"/>
      <c r="C485" s="69"/>
      <c r="D485" s="69"/>
      <c r="E485" s="42"/>
      <c r="F485" s="154"/>
      <c r="G485" s="167"/>
      <c r="H485" s="42"/>
      <c r="I485" s="69"/>
      <c r="J485" s="166"/>
      <c r="K485" s="69"/>
      <c r="L485" s="69"/>
      <c r="M485" s="69"/>
      <c r="N485" s="69"/>
      <c r="O485" s="69"/>
      <c r="P485" s="69"/>
      <c r="Q485" s="69"/>
      <c r="R485" s="69"/>
      <c r="S485" s="69"/>
      <c r="T485" s="69"/>
      <c r="U485" s="69"/>
      <c r="V485" s="69"/>
      <c r="W485" s="69"/>
      <c r="X485" s="69"/>
      <c r="Y485" s="69"/>
      <c r="Z485" s="69"/>
    </row>
    <row r="486">
      <c r="A486" s="42"/>
      <c r="B486" s="42"/>
      <c r="C486" s="69"/>
      <c r="D486" s="69"/>
      <c r="E486" s="42"/>
      <c r="F486" s="154"/>
      <c r="G486" s="167"/>
      <c r="H486" s="42"/>
      <c r="I486" s="69"/>
      <c r="J486" s="166"/>
      <c r="K486" s="69"/>
      <c r="L486" s="69"/>
      <c r="M486" s="69"/>
      <c r="N486" s="69"/>
      <c r="O486" s="69"/>
      <c r="P486" s="69"/>
      <c r="Q486" s="69"/>
      <c r="R486" s="69"/>
      <c r="S486" s="69"/>
      <c r="T486" s="69"/>
      <c r="U486" s="69"/>
      <c r="V486" s="69"/>
      <c r="W486" s="69"/>
      <c r="X486" s="69"/>
      <c r="Y486" s="69"/>
      <c r="Z486" s="69"/>
    </row>
    <row r="487">
      <c r="A487" s="42"/>
      <c r="B487" s="42"/>
      <c r="C487" s="69"/>
      <c r="D487" s="69"/>
      <c r="E487" s="42"/>
      <c r="F487" s="154"/>
      <c r="G487" s="167"/>
      <c r="H487" s="42"/>
      <c r="I487" s="69"/>
      <c r="J487" s="166"/>
      <c r="K487" s="69"/>
      <c r="L487" s="69"/>
      <c r="M487" s="69"/>
      <c r="N487" s="69"/>
      <c r="O487" s="69"/>
      <c r="P487" s="69"/>
      <c r="Q487" s="69"/>
      <c r="R487" s="69"/>
      <c r="S487" s="69"/>
      <c r="T487" s="69"/>
      <c r="U487" s="69"/>
      <c r="V487" s="69"/>
      <c r="W487" s="69"/>
      <c r="X487" s="69"/>
      <c r="Y487" s="69"/>
      <c r="Z487" s="69"/>
    </row>
    <row r="488">
      <c r="A488" s="42"/>
      <c r="B488" s="42"/>
      <c r="C488" s="69"/>
      <c r="D488" s="69"/>
      <c r="E488" s="42"/>
      <c r="F488" s="154"/>
      <c r="G488" s="167"/>
      <c r="H488" s="42"/>
      <c r="I488" s="69"/>
      <c r="J488" s="166"/>
      <c r="K488" s="69"/>
      <c r="L488" s="69"/>
      <c r="M488" s="69"/>
      <c r="N488" s="69"/>
      <c r="O488" s="69"/>
      <c r="P488" s="69"/>
      <c r="Q488" s="69"/>
      <c r="R488" s="69"/>
      <c r="S488" s="69"/>
      <c r="T488" s="69"/>
      <c r="U488" s="69"/>
      <c r="V488" s="69"/>
      <c r="W488" s="69"/>
      <c r="X488" s="69"/>
      <c r="Y488" s="69"/>
      <c r="Z488" s="69"/>
    </row>
  </sheetData>
  <customSheetViews>
    <customSheetView guid="{EDF1DEFD-2754-4AB1-99BE-3F76D0375060}" filter="1" showAutoFilter="1">
      <autoFilter ref="$A$1:$N$443"/>
    </customSheetView>
  </customSheetViews>
  <conditionalFormatting sqref="G1:G488">
    <cfRule type="cellIs" dxfId="19" priority="1" operator="equal">
      <formula>"Pendiente de dibujar"</formula>
    </cfRule>
  </conditionalFormatting>
  <conditionalFormatting sqref="G1:G488">
    <cfRule type="cellIs" dxfId="20" priority="2" operator="equal">
      <formula>"Pendiente de revisar"</formula>
    </cfRule>
  </conditionalFormatting>
  <conditionalFormatting sqref="G1:G488">
    <cfRule type="cellIs" dxfId="21" priority="3" operator="equal">
      <formula>"Pendiente de corrección"</formula>
    </cfRule>
  </conditionalFormatting>
  <conditionalFormatting sqref="G1:G488">
    <cfRule type="cellIs" dxfId="22" priority="4" operator="equal">
      <formula>"OK"</formula>
    </cfRule>
  </conditionalFormatting>
  <dataValidations>
    <dataValidation type="list" allowBlank="1" sqref="G2:G488">
      <formula1>"Pendiente de dibujar,Pendiente de revisar,Pendiente de corrección,OK"</formula1>
    </dataValidation>
  </dataValidations>
  <hyperlinks>
    <hyperlink r:id="rId2" ref="J2"/>
    <hyperlink r:id="rId3" ref="J3"/>
    <hyperlink r:id="rId4" ref="J4"/>
    <hyperlink r:id="rId5" ref="J5"/>
    <hyperlink r:id="rId6" ref="J6"/>
    <hyperlink r:id="rId7" ref="J7"/>
    <hyperlink r:id="rId8" ref="J8"/>
    <hyperlink r:id="rId9" ref="J9"/>
    <hyperlink r:id="rId10" ref="J10"/>
    <hyperlink r:id="rId11" ref="J11"/>
    <hyperlink r:id="rId12" ref="J12"/>
    <hyperlink r:id="rId13" ref="J13"/>
    <hyperlink r:id="rId14" ref="J14"/>
    <hyperlink r:id="rId15" ref="J15"/>
    <hyperlink r:id="rId16" ref="J16"/>
    <hyperlink r:id="rId17" ref="J17"/>
    <hyperlink r:id="rId18" ref="J18"/>
    <hyperlink r:id="rId19" ref="J19"/>
    <hyperlink r:id="rId20" ref="J20"/>
    <hyperlink r:id="rId21" ref="J21"/>
    <hyperlink r:id="rId22" ref="J22"/>
    <hyperlink r:id="rId23" ref="J23"/>
    <hyperlink r:id="rId24" ref="J24"/>
    <hyperlink r:id="rId25" ref="J25"/>
    <hyperlink r:id="rId26" ref="J26"/>
    <hyperlink r:id="rId27" ref="J27"/>
    <hyperlink r:id="rId28" ref="I28"/>
    <hyperlink r:id="rId29" ref="J28"/>
    <hyperlink r:id="rId30" ref="J29"/>
    <hyperlink r:id="rId31" ref="J30"/>
    <hyperlink r:id="rId32" ref="J31"/>
    <hyperlink r:id="rId33" ref="J32"/>
    <hyperlink r:id="rId34" ref="J33"/>
    <hyperlink r:id="rId35" ref="J34"/>
    <hyperlink r:id="rId36" ref="J35"/>
    <hyperlink r:id="rId37" ref="J36"/>
    <hyperlink r:id="rId38" ref="J37"/>
    <hyperlink r:id="rId39" ref="J38"/>
    <hyperlink r:id="rId40" ref="J39"/>
    <hyperlink r:id="rId41" ref="J40"/>
    <hyperlink r:id="rId42" ref="J41"/>
    <hyperlink r:id="rId43" ref="J42"/>
    <hyperlink r:id="rId44" ref="J43"/>
    <hyperlink r:id="rId45" ref="J44"/>
    <hyperlink r:id="rId46" ref="I45"/>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F76"/>
    <hyperlink r:id="rId79" ref="J76"/>
    <hyperlink r:id="rId80" ref="F77"/>
    <hyperlink r:id="rId81" ref="J77"/>
    <hyperlink r:id="rId82" ref="F78"/>
    <hyperlink r:id="rId83" ref="J78"/>
    <hyperlink r:id="rId84" ref="F79"/>
    <hyperlink r:id="rId85" ref="J79"/>
    <hyperlink r:id="rId86" ref="F80"/>
    <hyperlink r:id="rId87" ref="J80"/>
    <hyperlink r:id="rId88" ref="F81"/>
    <hyperlink r:id="rId89" ref="J81"/>
    <hyperlink r:id="rId90" ref="J82"/>
    <hyperlink r:id="rId91" ref="J83"/>
    <hyperlink r:id="rId92" ref="J84"/>
    <hyperlink r:id="rId93" ref="J85"/>
    <hyperlink r:id="rId94" ref="J86"/>
    <hyperlink r:id="rId95" ref="J87"/>
    <hyperlink r:id="rId96" ref="J88"/>
    <hyperlink r:id="rId97" ref="J89"/>
    <hyperlink r:id="rId98" ref="J90"/>
    <hyperlink r:id="rId99" ref="J91"/>
    <hyperlink r:id="rId100" ref="J92"/>
    <hyperlink r:id="rId101" ref="J93"/>
    <hyperlink r:id="rId102" ref="J94"/>
    <hyperlink r:id="rId103" ref="J95"/>
    <hyperlink r:id="rId104" ref="J96"/>
    <hyperlink r:id="rId105" ref="J97"/>
    <hyperlink r:id="rId106" ref="J98"/>
    <hyperlink r:id="rId107" ref="J99"/>
    <hyperlink r:id="rId108" ref="J100"/>
    <hyperlink r:id="rId109" ref="J101"/>
    <hyperlink r:id="rId110" ref="J102"/>
    <hyperlink r:id="rId111" ref="J103"/>
    <hyperlink r:id="rId112" ref="J104"/>
    <hyperlink r:id="rId113" ref="J105"/>
    <hyperlink r:id="rId114" ref="J106"/>
    <hyperlink r:id="rId115" ref="J107"/>
    <hyperlink r:id="rId116" ref="J108"/>
    <hyperlink r:id="rId117" ref="J109"/>
    <hyperlink r:id="rId118" ref="J110"/>
    <hyperlink r:id="rId119" ref="J111"/>
    <hyperlink r:id="rId120" ref="J112"/>
    <hyperlink r:id="rId121" ref="J113"/>
    <hyperlink r:id="rId122" ref="J114"/>
    <hyperlink r:id="rId123" ref="J115"/>
    <hyperlink r:id="rId124" ref="J116"/>
    <hyperlink r:id="rId125" ref="J117"/>
    <hyperlink r:id="rId126" ref="J118"/>
    <hyperlink r:id="rId127" ref="I119"/>
    <hyperlink r:id="rId128" ref="J119"/>
    <hyperlink r:id="rId129" ref="J120"/>
    <hyperlink r:id="rId130" ref="J121"/>
    <hyperlink r:id="rId131" ref="J122"/>
    <hyperlink r:id="rId132" ref="J123"/>
    <hyperlink r:id="rId133" ref="J124"/>
    <hyperlink r:id="rId134" ref="J125"/>
    <hyperlink r:id="rId135" ref="J126"/>
    <hyperlink r:id="rId136" ref="J127"/>
    <hyperlink r:id="rId137" ref="J128"/>
    <hyperlink r:id="rId138" ref="J129"/>
    <hyperlink r:id="rId139" ref="J130"/>
    <hyperlink r:id="rId140" ref="J131"/>
    <hyperlink r:id="rId141" ref="J132"/>
    <hyperlink r:id="rId142" ref="J133"/>
    <hyperlink r:id="rId143" ref="J134"/>
    <hyperlink r:id="rId144" ref="J135"/>
    <hyperlink r:id="rId145" ref="J136"/>
    <hyperlink r:id="rId146" ref="J137"/>
    <hyperlink r:id="rId147" ref="J138"/>
    <hyperlink r:id="rId148" ref="J139"/>
    <hyperlink r:id="rId149" ref="J140"/>
    <hyperlink r:id="rId150" ref="J141"/>
    <hyperlink r:id="rId151" ref="J142"/>
    <hyperlink r:id="rId152" ref="J143"/>
    <hyperlink r:id="rId153" ref="J144"/>
    <hyperlink r:id="rId154" ref="J145"/>
    <hyperlink r:id="rId155" ref="J146"/>
    <hyperlink r:id="rId156" ref="J147"/>
    <hyperlink r:id="rId157" ref="J148"/>
    <hyperlink r:id="rId158" ref="J149"/>
    <hyperlink r:id="rId159" ref="J150"/>
    <hyperlink r:id="rId160" ref="J151"/>
    <hyperlink r:id="rId161" ref="J152"/>
    <hyperlink r:id="rId162" ref="J153"/>
    <hyperlink r:id="rId163" ref="J154"/>
    <hyperlink r:id="rId164" ref="J155"/>
    <hyperlink r:id="rId165" ref="J156"/>
    <hyperlink r:id="rId166" ref="J157"/>
    <hyperlink r:id="rId167" ref="J158"/>
    <hyperlink r:id="rId168" ref="J159"/>
    <hyperlink r:id="rId169" ref="J160"/>
    <hyperlink r:id="rId170" ref="J161"/>
    <hyperlink r:id="rId171" ref="J162"/>
    <hyperlink r:id="rId172" ref="I163"/>
    <hyperlink r:id="rId173" ref="J163"/>
    <hyperlink r:id="rId174" ref="J164"/>
    <hyperlink r:id="rId175" ref="J165"/>
    <hyperlink r:id="rId176" ref="I166"/>
    <hyperlink r:id="rId177" ref="J166"/>
    <hyperlink r:id="rId178" ref="J167"/>
    <hyperlink r:id="rId179" ref="J168"/>
    <hyperlink r:id="rId180" ref="J169"/>
    <hyperlink r:id="rId181" ref="J170"/>
    <hyperlink r:id="rId182" ref="J171"/>
    <hyperlink r:id="rId183" ref="J172"/>
    <hyperlink r:id="rId184" ref="J173"/>
    <hyperlink r:id="rId185" ref="J174"/>
    <hyperlink r:id="rId186" ref="J175"/>
    <hyperlink r:id="rId187" ref="I176"/>
    <hyperlink r:id="rId188" ref="J176"/>
    <hyperlink r:id="rId189" ref="J177"/>
    <hyperlink r:id="rId190" ref="J178"/>
    <hyperlink r:id="rId191" ref="J179"/>
    <hyperlink r:id="rId192" ref="J180"/>
    <hyperlink r:id="rId193" ref="J181"/>
    <hyperlink r:id="rId194" ref="J182"/>
    <hyperlink r:id="rId195" ref="J183"/>
    <hyperlink r:id="rId196" ref="J184"/>
    <hyperlink r:id="rId197" ref="J185"/>
    <hyperlink r:id="rId198" ref="J186"/>
    <hyperlink r:id="rId199" ref="J187"/>
    <hyperlink r:id="rId200" ref="J188"/>
    <hyperlink r:id="rId201" ref="J189"/>
    <hyperlink r:id="rId202" ref="J190"/>
    <hyperlink r:id="rId203" ref="J191"/>
    <hyperlink r:id="rId204" ref="J192"/>
    <hyperlink r:id="rId205" ref="J193"/>
    <hyperlink r:id="rId206" ref="J194"/>
    <hyperlink r:id="rId207" ref="J195"/>
    <hyperlink r:id="rId208" ref="J196"/>
    <hyperlink r:id="rId209" ref="J197"/>
    <hyperlink r:id="rId210" ref="J198"/>
    <hyperlink r:id="rId211" ref="J199"/>
    <hyperlink r:id="rId212" ref="J200"/>
    <hyperlink r:id="rId213" ref="J201"/>
    <hyperlink r:id="rId214" ref="F202"/>
    <hyperlink r:id="rId215" ref="J202"/>
    <hyperlink r:id="rId216" ref="F203"/>
    <hyperlink r:id="rId217" ref="J203"/>
    <hyperlink r:id="rId218" ref="F204"/>
    <hyperlink r:id="rId219" ref="J204"/>
    <hyperlink r:id="rId220" ref="F205"/>
    <hyperlink r:id="rId221" ref="J205"/>
    <hyperlink r:id="rId222" ref="F206"/>
    <hyperlink r:id="rId223" ref="J206"/>
    <hyperlink r:id="rId224" ref="F207"/>
    <hyperlink r:id="rId225" ref="J207"/>
    <hyperlink r:id="rId226" ref="J208"/>
    <hyperlink r:id="rId227" ref="J209"/>
    <hyperlink r:id="rId228" ref="J210"/>
    <hyperlink r:id="rId229" ref="J211"/>
    <hyperlink r:id="rId230" ref="J212"/>
    <hyperlink r:id="rId231" ref="J213"/>
    <hyperlink r:id="rId232" ref="F214"/>
    <hyperlink r:id="rId233" ref="J214"/>
    <hyperlink r:id="rId234" ref="F215"/>
    <hyperlink r:id="rId235" ref="J215"/>
    <hyperlink r:id="rId236" ref="F216"/>
    <hyperlink r:id="rId237" ref="J216"/>
    <hyperlink r:id="rId238" ref="F217"/>
    <hyperlink r:id="rId239" ref="J217"/>
    <hyperlink r:id="rId240" ref="F218"/>
    <hyperlink r:id="rId241" ref="J218"/>
    <hyperlink r:id="rId242" ref="F219"/>
    <hyperlink r:id="rId243" ref="J219"/>
    <hyperlink r:id="rId244" ref="J220"/>
    <hyperlink r:id="rId245" ref="J221"/>
    <hyperlink r:id="rId246" ref="J222"/>
    <hyperlink r:id="rId247" ref="J223"/>
    <hyperlink r:id="rId248" ref="J224"/>
    <hyperlink r:id="rId249" ref="J225"/>
    <hyperlink r:id="rId250" ref="J226"/>
    <hyperlink r:id="rId251" ref="J227"/>
    <hyperlink r:id="rId252" ref="J228"/>
    <hyperlink r:id="rId253" ref="J229"/>
    <hyperlink r:id="rId254" ref="J230"/>
    <hyperlink r:id="rId255" ref="J231"/>
    <hyperlink r:id="rId256" ref="J232"/>
    <hyperlink r:id="rId257" ref="J233"/>
    <hyperlink r:id="rId258" ref="J234"/>
    <hyperlink r:id="rId259" ref="J235"/>
    <hyperlink r:id="rId260" ref="J236"/>
    <hyperlink r:id="rId261" ref="J237"/>
    <hyperlink r:id="rId262" ref="F238"/>
    <hyperlink r:id="rId263" ref="J238"/>
    <hyperlink r:id="rId264" ref="J239"/>
    <hyperlink r:id="rId265" ref="F240"/>
    <hyperlink r:id="rId266" ref="J240"/>
    <hyperlink r:id="rId267" ref="J241"/>
    <hyperlink r:id="rId268" ref="J242"/>
    <hyperlink r:id="rId269" ref="J243"/>
    <hyperlink r:id="rId270" ref="J244"/>
    <hyperlink r:id="rId271" ref="J245"/>
    <hyperlink r:id="rId272" ref="J246"/>
    <hyperlink r:id="rId273" ref="I247"/>
    <hyperlink r:id="rId274" ref="J247"/>
    <hyperlink r:id="rId275" ref="J248"/>
    <hyperlink r:id="rId276" ref="J249"/>
    <hyperlink r:id="rId277" ref="J250"/>
    <hyperlink r:id="rId278" ref="J251"/>
    <hyperlink r:id="rId279" ref="J252"/>
    <hyperlink r:id="rId280" ref="J253"/>
    <hyperlink r:id="rId281" ref="J254"/>
    <hyperlink r:id="rId282" ref="J255"/>
    <hyperlink r:id="rId283" ref="J256"/>
    <hyperlink r:id="rId284" ref="J257"/>
    <hyperlink r:id="rId285" ref="J258"/>
    <hyperlink r:id="rId286" ref="J259"/>
    <hyperlink r:id="rId287" ref="J260"/>
    <hyperlink r:id="rId288" ref="J261"/>
    <hyperlink r:id="rId289" ref="J262"/>
    <hyperlink r:id="rId290" ref="J263"/>
    <hyperlink r:id="rId291" ref="J264"/>
    <hyperlink r:id="rId292" ref="J265"/>
    <hyperlink r:id="rId293" ref="J266"/>
    <hyperlink r:id="rId294" ref="J267"/>
    <hyperlink r:id="rId295" ref="J268"/>
    <hyperlink r:id="rId296" ref="J269"/>
    <hyperlink r:id="rId297" ref="J270"/>
    <hyperlink r:id="rId298" ref="J271"/>
    <hyperlink r:id="rId299" ref="J272"/>
    <hyperlink r:id="rId300" ref="J273"/>
    <hyperlink r:id="rId301" ref="J274"/>
    <hyperlink r:id="rId302" ref="J275"/>
    <hyperlink r:id="rId303" ref="J276"/>
    <hyperlink r:id="rId304" ref="J277"/>
    <hyperlink r:id="rId305" ref="J278"/>
    <hyperlink r:id="rId306" ref="J279"/>
    <hyperlink r:id="rId307" ref="J280"/>
    <hyperlink r:id="rId308" ref="J281"/>
    <hyperlink r:id="rId309" ref="J282"/>
    <hyperlink r:id="rId310" ref="J283"/>
    <hyperlink r:id="rId311" ref="I284"/>
    <hyperlink r:id="rId312" ref="J284"/>
    <hyperlink r:id="rId313" ref="J285"/>
    <hyperlink r:id="rId314" ref="J286"/>
    <hyperlink r:id="rId315" ref="J287"/>
    <hyperlink r:id="rId316" ref="J288"/>
    <hyperlink r:id="rId317" ref="J289"/>
    <hyperlink r:id="rId318" ref="J290"/>
    <hyperlink r:id="rId319" ref="J291"/>
    <hyperlink r:id="rId320" ref="J292"/>
    <hyperlink r:id="rId321" ref="J293"/>
    <hyperlink r:id="rId322" ref="J294"/>
    <hyperlink r:id="rId323" ref="J295"/>
    <hyperlink r:id="rId324" ref="J296"/>
    <hyperlink r:id="rId325" ref="J297"/>
    <hyperlink r:id="rId326" ref="J298"/>
    <hyperlink r:id="rId327" ref="J299"/>
    <hyperlink r:id="rId328" ref="J300"/>
    <hyperlink r:id="rId329" ref="J301"/>
    <hyperlink r:id="rId330" ref="J302"/>
    <hyperlink r:id="rId331" ref="J303"/>
    <hyperlink r:id="rId332" ref="J304"/>
    <hyperlink r:id="rId333" ref="J305"/>
    <hyperlink r:id="rId334" ref="J306"/>
    <hyperlink r:id="rId335" ref="J307"/>
    <hyperlink r:id="rId336" ref="J308"/>
    <hyperlink r:id="rId337" ref="J309"/>
    <hyperlink r:id="rId338" ref="J310"/>
    <hyperlink r:id="rId339" ref="J311"/>
    <hyperlink r:id="rId340" ref="J312"/>
    <hyperlink r:id="rId341" ref="J313"/>
    <hyperlink r:id="rId342" ref="J314"/>
    <hyperlink r:id="rId343" ref="J315"/>
    <hyperlink r:id="rId344" ref="J316"/>
    <hyperlink r:id="rId345" ref="J317"/>
    <hyperlink r:id="rId346" ref="J318"/>
    <hyperlink r:id="rId347" ref="J319"/>
    <hyperlink r:id="rId348" ref="F320"/>
    <hyperlink r:id="rId349" ref="J320"/>
    <hyperlink r:id="rId350" ref="F321"/>
    <hyperlink r:id="rId351" ref="I321"/>
    <hyperlink r:id="rId352" ref="J321"/>
    <hyperlink r:id="rId353" ref="F322"/>
    <hyperlink r:id="rId354" ref="I322"/>
    <hyperlink r:id="rId355" ref="J322"/>
    <hyperlink r:id="rId356" ref="F323"/>
    <hyperlink r:id="rId357" ref="J323"/>
    <hyperlink r:id="rId358" ref="I324"/>
    <hyperlink r:id="rId359" ref="J324"/>
    <hyperlink r:id="rId360" ref="J325"/>
    <hyperlink r:id="rId361" ref="J326"/>
    <hyperlink r:id="rId362" ref="J327"/>
    <hyperlink r:id="rId363" ref="J328"/>
    <hyperlink r:id="rId364" ref="J329"/>
    <hyperlink r:id="rId365" ref="J330"/>
    <hyperlink r:id="rId366" ref="J331"/>
    <hyperlink r:id="rId367" ref="J332"/>
    <hyperlink r:id="rId368" ref="J333"/>
    <hyperlink r:id="rId369" ref="J334"/>
    <hyperlink r:id="rId370" ref="J335"/>
    <hyperlink r:id="rId371" ref="J336"/>
    <hyperlink r:id="rId372" ref="J337"/>
    <hyperlink r:id="rId373" ref="J338"/>
    <hyperlink r:id="rId374" ref="J339"/>
    <hyperlink r:id="rId375" ref="J340"/>
    <hyperlink r:id="rId376" ref="J341"/>
    <hyperlink r:id="rId377" ref="J342"/>
    <hyperlink r:id="rId378" ref="J343"/>
    <hyperlink r:id="rId379" ref="J344"/>
    <hyperlink r:id="rId380" ref="J345"/>
    <hyperlink r:id="rId381" ref="J346"/>
    <hyperlink r:id="rId382" ref="J347"/>
    <hyperlink r:id="rId383" ref="I348"/>
    <hyperlink r:id="rId384" ref="J348"/>
    <hyperlink r:id="rId385" ref="J349"/>
    <hyperlink r:id="rId386" ref="J350"/>
    <hyperlink r:id="rId387" ref="J351"/>
    <hyperlink r:id="rId388" ref="J352"/>
    <hyperlink r:id="rId389" ref="J353"/>
    <hyperlink r:id="rId390" ref="J354"/>
    <hyperlink r:id="rId391" ref="J355"/>
    <hyperlink r:id="rId392" ref="I356"/>
    <hyperlink r:id="rId393" ref="J356"/>
    <hyperlink r:id="rId394" ref="J357"/>
    <hyperlink r:id="rId395" ref="J358"/>
    <hyperlink r:id="rId396" ref="J359"/>
    <hyperlink r:id="rId397" ref="J360"/>
    <hyperlink r:id="rId398" ref="J361"/>
    <hyperlink r:id="rId399" ref="J362"/>
    <hyperlink r:id="rId400" ref="J363"/>
    <hyperlink r:id="rId401" ref="J364"/>
    <hyperlink r:id="rId402" ref="J365"/>
    <hyperlink r:id="rId403" ref="J366"/>
    <hyperlink r:id="rId404" ref="J367"/>
    <hyperlink r:id="rId405" ref="J368"/>
    <hyperlink r:id="rId406" ref="J369"/>
    <hyperlink r:id="rId407" ref="J370"/>
    <hyperlink r:id="rId408" ref="J371"/>
    <hyperlink r:id="rId409" ref="J372"/>
    <hyperlink r:id="rId410" ref="J373"/>
    <hyperlink r:id="rId411" ref="J374"/>
    <hyperlink r:id="rId412" ref="J375"/>
    <hyperlink r:id="rId413" ref="J376"/>
    <hyperlink r:id="rId414" ref="J377"/>
    <hyperlink r:id="rId415" ref="F378"/>
    <hyperlink r:id="rId416" ref="J378"/>
    <hyperlink r:id="rId417" ref="F379"/>
    <hyperlink r:id="rId418" ref="J379"/>
    <hyperlink r:id="rId419" ref="F380"/>
    <hyperlink r:id="rId420" ref="J380"/>
    <hyperlink r:id="rId421" ref="F381"/>
    <hyperlink r:id="rId422" ref="J381"/>
    <hyperlink r:id="rId423" ref="F382"/>
    <hyperlink r:id="rId424" ref="J382"/>
    <hyperlink r:id="rId425" ref="F383"/>
    <hyperlink r:id="rId426" ref="J383"/>
    <hyperlink r:id="rId427" ref="F384"/>
    <hyperlink r:id="rId428" ref="J384"/>
    <hyperlink r:id="rId429" ref="F385"/>
    <hyperlink r:id="rId430" ref="J385"/>
    <hyperlink r:id="rId431" ref="F386"/>
    <hyperlink r:id="rId432" ref="J386"/>
    <hyperlink r:id="rId433" ref="F387"/>
    <hyperlink r:id="rId434" ref="J387"/>
    <hyperlink r:id="rId435" ref="J388"/>
    <hyperlink r:id="rId436" ref="F389"/>
    <hyperlink r:id="rId437" ref="J389"/>
    <hyperlink r:id="rId438" ref="F390"/>
    <hyperlink r:id="rId439" ref="J390"/>
    <hyperlink r:id="rId440" ref="F391"/>
    <hyperlink r:id="rId441" ref="J391"/>
    <hyperlink r:id="rId442" ref="F392"/>
    <hyperlink r:id="rId443" ref="J392"/>
    <hyperlink r:id="rId444" ref="F393"/>
    <hyperlink r:id="rId445" ref="J393"/>
    <hyperlink r:id="rId446" ref="F394"/>
    <hyperlink r:id="rId447" ref="J394"/>
    <hyperlink r:id="rId448" ref="F395"/>
    <hyperlink r:id="rId449" ref="J395"/>
    <hyperlink r:id="rId450" ref="F396"/>
    <hyperlink r:id="rId451" ref="J396"/>
    <hyperlink r:id="rId452" ref="F397"/>
    <hyperlink r:id="rId453" ref="J397"/>
    <hyperlink r:id="rId454" ref="J398"/>
    <hyperlink r:id="rId455" ref="J399"/>
    <hyperlink r:id="rId456" ref="I400"/>
    <hyperlink r:id="rId457" ref="J400"/>
    <hyperlink r:id="rId458" ref="J401"/>
    <hyperlink r:id="rId459" ref="J402"/>
    <hyperlink r:id="rId460" ref="J403"/>
    <hyperlink r:id="rId461" ref="J404"/>
    <hyperlink r:id="rId462" ref="J405"/>
    <hyperlink r:id="rId463" ref="J406"/>
    <hyperlink r:id="rId464" ref="J407"/>
    <hyperlink r:id="rId465" ref="J408"/>
    <hyperlink r:id="rId466" ref="F409"/>
    <hyperlink r:id="rId467" ref="J409"/>
    <hyperlink r:id="rId468" ref="F410"/>
    <hyperlink r:id="rId469" ref="J410"/>
    <hyperlink r:id="rId470" ref="F411"/>
    <hyperlink r:id="rId471" ref="J411"/>
    <hyperlink r:id="rId472" ref="F412"/>
    <hyperlink r:id="rId473" ref="J412"/>
    <hyperlink r:id="rId474" ref="F413"/>
    <hyperlink r:id="rId475" ref="J413"/>
    <hyperlink r:id="rId476" ref="F414"/>
    <hyperlink r:id="rId477" ref="J414"/>
    <hyperlink r:id="rId478" ref="F415"/>
    <hyperlink r:id="rId479" ref="J415"/>
    <hyperlink r:id="rId480" ref="F416"/>
    <hyperlink r:id="rId481" ref="J416"/>
    <hyperlink r:id="rId482" ref="F417"/>
    <hyperlink r:id="rId483" ref="J417"/>
    <hyperlink r:id="rId484" ref="F418"/>
    <hyperlink r:id="rId485" ref="J418"/>
    <hyperlink r:id="rId486" ref="F419"/>
    <hyperlink r:id="rId487" ref="J419"/>
    <hyperlink r:id="rId488" ref="F420"/>
    <hyperlink r:id="rId489" ref="J420"/>
    <hyperlink r:id="rId490" ref="F421"/>
    <hyperlink r:id="rId491" ref="J421"/>
    <hyperlink r:id="rId492" ref="F422"/>
    <hyperlink r:id="rId493" ref="J422"/>
    <hyperlink r:id="rId494" ref="F423"/>
    <hyperlink r:id="rId495" ref="J423"/>
    <hyperlink r:id="rId496" ref="F424"/>
    <hyperlink r:id="rId497" ref="J424"/>
    <hyperlink r:id="rId498" ref="F425"/>
    <hyperlink r:id="rId499" ref="J425"/>
    <hyperlink r:id="rId500" ref="F426"/>
    <hyperlink r:id="rId501" ref="J426"/>
    <hyperlink r:id="rId502" ref="J427"/>
    <hyperlink r:id="rId503" ref="J428"/>
    <hyperlink r:id="rId504" ref="J429"/>
    <hyperlink r:id="rId505" ref="J430"/>
    <hyperlink r:id="rId506" ref="J431"/>
    <hyperlink r:id="rId507" ref="J432"/>
    <hyperlink r:id="rId508" ref="J433"/>
    <hyperlink r:id="rId509" ref="I434"/>
    <hyperlink r:id="rId510" ref="J434"/>
    <hyperlink r:id="rId511" ref="J435"/>
    <hyperlink r:id="rId512" ref="J436"/>
    <hyperlink r:id="rId513" ref="J437"/>
    <hyperlink r:id="rId514" ref="J438"/>
    <hyperlink r:id="rId515" ref="J439"/>
    <hyperlink r:id="rId516" ref="J440"/>
    <hyperlink r:id="rId517" ref="J441"/>
    <hyperlink r:id="rId518" ref="F442"/>
    <hyperlink r:id="rId519" ref="J442"/>
    <hyperlink r:id="rId520" ref="F443"/>
    <hyperlink r:id="rId521" ref="J443"/>
    <hyperlink r:id="rId522" ref="F444"/>
    <hyperlink r:id="rId523" ref="J444"/>
  </hyperlinks>
  <drawing r:id="rId524"/>
  <legacyDrawing r:id="rId5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8" t="s">
        <v>6458</v>
      </c>
      <c r="D1" s="96"/>
      <c r="E1" s="96"/>
      <c r="F1" s="96"/>
      <c r="G1" s="96"/>
      <c r="H1" s="96"/>
      <c r="I1" s="96"/>
      <c r="J1" s="96"/>
      <c r="K1" s="96"/>
      <c r="L1" s="96"/>
      <c r="M1" s="96"/>
      <c r="N1" s="96"/>
      <c r="O1" s="96"/>
      <c r="P1" s="96"/>
      <c r="Q1" s="96"/>
      <c r="R1" s="96"/>
      <c r="S1" s="96"/>
      <c r="T1" s="96"/>
      <c r="U1" s="96"/>
      <c r="V1" s="96"/>
      <c r="W1" s="96"/>
      <c r="X1" s="96"/>
      <c r="Y1" s="96"/>
      <c r="Z1" s="96"/>
    </row>
    <row r="2">
      <c r="A2" s="169" t="s">
        <v>3</v>
      </c>
      <c r="B2" s="170" t="s">
        <v>6459</v>
      </c>
      <c r="C2" s="169" t="s">
        <v>6460</v>
      </c>
      <c r="D2" s="96"/>
      <c r="E2" s="96"/>
      <c r="F2" s="96"/>
      <c r="G2" s="96"/>
      <c r="H2" s="96"/>
      <c r="I2" s="96"/>
      <c r="J2" s="96"/>
      <c r="K2" s="96"/>
      <c r="L2" s="96"/>
      <c r="M2" s="96"/>
      <c r="N2" s="96"/>
      <c r="O2" s="96"/>
      <c r="P2" s="96"/>
      <c r="Q2" s="96"/>
      <c r="R2" s="96"/>
      <c r="S2" s="96"/>
      <c r="T2" s="96"/>
      <c r="U2" s="96"/>
      <c r="V2" s="96"/>
      <c r="W2" s="96"/>
      <c r="X2" s="96"/>
      <c r="Y2" s="96"/>
      <c r="Z2" s="96"/>
    </row>
    <row r="3">
      <c r="A3" s="171" t="s">
        <v>6461</v>
      </c>
      <c r="B3" s="172" t="s">
        <v>6462</v>
      </c>
      <c r="C3" s="173" t="s">
        <v>6463</v>
      </c>
      <c r="D3" s="96"/>
      <c r="E3" s="96"/>
      <c r="F3" s="96"/>
      <c r="G3" s="96"/>
      <c r="H3" s="96"/>
      <c r="I3" s="96"/>
      <c r="J3" s="96"/>
      <c r="K3" s="96"/>
      <c r="L3" s="96"/>
      <c r="M3" s="96"/>
      <c r="N3" s="96"/>
      <c r="O3" s="96"/>
      <c r="P3" s="96"/>
      <c r="Q3" s="96"/>
      <c r="R3" s="96"/>
      <c r="S3" s="96"/>
      <c r="T3" s="96"/>
      <c r="U3" s="96"/>
      <c r="V3" s="96"/>
      <c r="W3" s="96"/>
      <c r="X3" s="96"/>
      <c r="Y3" s="96"/>
      <c r="Z3" s="96"/>
    </row>
    <row r="4">
      <c r="A4" s="174" t="s">
        <v>6464</v>
      </c>
      <c r="B4" s="175" t="s">
        <v>6462</v>
      </c>
      <c r="C4" s="176" t="s">
        <v>6465</v>
      </c>
      <c r="D4" s="96"/>
      <c r="E4" s="96"/>
      <c r="F4" s="96"/>
      <c r="G4" s="96"/>
      <c r="H4" s="96"/>
      <c r="I4" s="96"/>
      <c r="J4" s="96"/>
      <c r="K4" s="96"/>
      <c r="L4" s="96"/>
      <c r="M4" s="96"/>
      <c r="N4" s="96"/>
      <c r="O4" s="96"/>
      <c r="P4" s="96"/>
      <c r="Q4" s="96"/>
      <c r="R4" s="96"/>
      <c r="S4" s="96"/>
      <c r="T4" s="96"/>
      <c r="U4" s="96"/>
      <c r="V4" s="96"/>
      <c r="W4" s="96"/>
      <c r="X4" s="96"/>
      <c r="Y4" s="96"/>
      <c r="Z4" s="96"/>
    </row>
    <row r="5">
      <c r="A5" s="177" t="s">
        <v>6466</v>
      </c>
      <c r="B5" s="178" t="s">
        <v>6462</v>
      </c>
      <c r="C5" s="179" t="s">
        <v>6467</v>
      </c>
      <c r="D5" s="96"/>
      <c r="E5" s="96"/>
      <c r="F5" s="96"/>
      <c r="G5" s="96"/>
      <c r="H5" s="96"/>
      <c r="I5" s="96"/>
      <c r="J5" s="96"/>
      <c r="K5" s="96"/>
      <c r="L5" s="96"/>
      <c r="M5" s="96"/>
      <c r="N5" s="96"/>
      <c r="O5" s="96"/>
      <c r="P5" s="96"/>
      <c r="Q5" s="96"/>
      <c r="R5" s="96"/>
      <c r="S5" s="96"/>
      <c r="T5" s="96"/>
      <c r="U5" s="96"/>
      <c r="V5" s="96"/>
      <c r="W5" s="96"/>
      <c r="X5" s="96"/>
      <c r="Y5" s="96"/>
      <c r="Z5" s="96"/>
    </row>
    <row r="6">
      <c r="A6" s="180" t="s">
        <v>4937</v>
      </c>
      <c r="B6" s="180" t="s">
        <v>6462</v>
      </c>
      <c r="C6" s="181" t="s">
        <v>6468</v>
      </c>
      <c r="D6" s="96"/>
      <c r="E6" s="96"/>
      <c r="F6" s="96"/>
      <c r="G6" s="96"/>
      <c r="H6" s="96"/>
      <c r="I6" s="96"/>
      <c r="J6" s="96"/>
      <c r="K6" s="96"/>
      <c r="L6" s="96"/>
      <c r="M6" s="96"/>
      <c r="N6" s="96"/>
      <c r="O6" s="96"/>
      <c r="P6" s="96"/>
      <c r="Q6" s="96"/>
      <c r="R6" s="96"/>
      <c r="S6" s="96"/>
      <c r="T6" s="96"/>
      <c r="U6" s="96"/>
      <c r="V6" s="96"/>
      <c r="W6" s="96"/>
      <c r="X6" s="96"/>
      <c r="Y6" s="96"/>
      <c r="Z6" s="96"/>
    </row>
    <row r="7">
      <c r="A7" s="182" t="s">
        <v>34</v>
      </c>
      <c r="B7" s="183" t="s">
        <v>6462</v>
      </c>
      <c r="C7" s="184" t="s">
        <v>6469</v>
      </c>
      <c r="D7" s="96"/>
      <c r="E7" s="96"/>
      <c r="F7" s="96"/>
      <c r="G7" s="96"/>
      <c r="H7" s="96"/>
      <c r="I7" s="96"/>
      <c r="J7" s="96"/>
      <c r="K7" s="96"/>
      <c r="L7" s="96"/>
      <c r="M7" s="96"/>
      <c r="N7" s="96"/>
      <c r="O7" s="96"/>
      <c r="P7" s="96"/>
      <c r="Q7" s="96"/>
      <c r="R7" s="96"/>
      <c r="S7" s="96"/>
      <c r="T7" s="96"/>
      <c r="U7" s="96"/>
      <c r="V7" s="96"/>
      <c r="W7" s="96"/>
      <c r="X7" s="96"/>
      <c r="Y7" s="96"/>
      <c r="Z7" s="96"/>
    </row>
    <row r="8">
      <c r="A8" s="185"/>
      <c r="B8" s="185"/>
      <c r="C8" s="185"/>
      <c r="D8" s="96"/>
      <c r="E8" s="96"/>
      <c r="F8" s="96"/>
      <c r="G8" s="96"/>
      <c r="H8" s="96"/>
      <c r="I8" s="96"/>
      <c r="J8" s="96"/>
      <c r="K8" s="96"/>
      <c r="L8" s="96"/>
      <c r="M8" s="96"/>
      <c r="N8" s="96"/>
      <c r="O8" s="96"/>
      <c r="P8" s="96"/>
      <c r="Q8" s="96"/>
      <c r="R8" s="96"/>
      <c r="S8" s="96"/>
      <c r="T8" s="96"/>
      <c r="U8" s="96"/>
      <c r="V8" s="96"/>
      <c r="W8" s="96"/>
      <c r="X8" s="96"/>
      <c r="Y8" s="96"/>
      <c r="Z8" s="96"/>
    </row>
    <row r="9">
      <c r="A9" s="186" t="s">
        <v>6470</v>
      </c>
      <c r="B9" s="187"/>
      <c r="C9" s="188"/>
      <c r="D9" s="96"/>
      <c r="E9" s="96"/>
      <c r="F9" s="96"/>
      <c r="G9" s="96"/>
      <c r="H9" s="96"/>
      <c r="I9" s="96"/>
      <c r="J9" s="96"/>
      <c r="K9" s="96"/>
      <c r="L9" s="96"/>
      <c r="M9" s="96"/>
      <c r="N9" s="96"/>
      <c r="O9" s="96"/>
      <c r="P9" s="96"/>
      <c r="Q9" s="96"/>
      <c r="R9" s="96"/>
      <c r="S9" s="96"/>
      <c r="T9" s="96"/>
      <c r="U9" s="96"/>
      <c r="V9" s="96"/>
      <c r="W9" s="96"/>
      <c r="X9" s="96"/>
      <c r="Y9" s="96"/>
      <c r="Z9" s="96"/>
    </row>
    <row r="10">
      <c r="A10" s="189" t="s">
        <v>3</v>
      </c>
      <c r="B10" s="170" t="s">
        <v>6459</v>
      </c>
      <c r="C10" s="189" t="s">
        <v>6460</v>
      </c>
      <c r="D10" s="96"/>
      <c r="E10" s="96"/>
      <c r="F10" s="96"/>
      <c r="G10" s="96"/>
      <c r="H10" s="96"/>
      <c r="I10" s="96"/>
      <c r="J10" s="96"/>
      <c r="K10" s="96"/>
      <c r="L10" s="96"/>
      <c r="M10" s="96"/>
      <c r="N10" s="96"/>
      <c r="O10" s="96"/>
      <c r="P10" s="96"/>
      <c r="Q10" s="96"/>
      <c r="R10" s="96"/>
      <c r="S10" s="96"/>
      <c r="T10" s="96"/>
      <c r="U10" s="96"/>
      <c r="V10" s="96"/>
      <c r="W10" s="96"/>
      <c r="X10" s="96"/>
      <c r="Y10" s="96"/>
      <c r="Z10" s="96"/>
    </row>
    <row r="11">
      <c r="A11" s="190"/>
      <c r="B11" s="190"/>
      <c r="C11" s="191" t="s">
        <v>6471</v>
      </c>
      <c r="D11" s="96"/>
      <c r="E11" s="96"/>
      <c r="F11" s="96"/>
      <c r="G11" s="96"/>
      <c r="H11" s="96"/>
      <c r="I11" s="96"/>
      <c r="J11" s="96"/>
      <c r="K11" s="96"/>
      <c r="L11" s="96"/>
      <c r="M11" s="96"/>
      <c r="N11" s="96"/>
      <c r="O11" s="96"/>
      <c r="P11" s="96"/>
      <c r="Q11" s="96"/>
      <c r="R11" s="96"/>
      <c r="S11" s="96"/>
      <c r="T11" s="96"/>
      <c r="U11" s="96"/>
      <c r="V11" s="96"/>
      <c r="W11" s="96"/>
      <c r="X11" s="96"/>
      <c r="Y11" s="96"/>
      <c r="Z11" s="96"/>
    </row>
    <row r="12">
      <c r="A12" s="192" t="s">
        <v>6472</v>
      </c>
      <c r="B12" s="192" t="s">
        <v>6462</v>
      </c>
      <c r="C12" s="193" t="s">
        <v>6473</v>
      </c>
      <c r="D12" s="96"/>
      <c r="E12" s="96"/>
      <c r="F12" s="96"/>
      <c r="G12" s="96"/>
      <c r="H12" s="96"/>
      <c r="I12" s="96"/>
      <c r="J12" s="96"/>
      <c r="K12" s="96"/>
      <c r="L12" s="96"/>
      <c r="M12" s="96"/>
      <c r="N12" s="96"/>
      <c r="O12" s="96"/>
      <c r="P12" s="96"/>
      <c r="Q12" s="96"/>
      <c r="R12" s="96"/>
      <c r="S12" s="96"/>
      <c r="T12" s="96"/>
      <c r="U12" s="96"/>
      <c r="V12" s="96"/>
      <c r="W12" s="96"/>
      <c r="X12" s="96"/>
      <c r="Y12" s="96"/>
      <c r="Z12" s="96"/>
    </row>
    <row r="13">
      <c r="A13" s="194" t="s">
        <v>6474</v>
      </c>
      <c r="B13" s="194" t="s">
        <v>6475</v>
      </c>
      <c r="C13" s="195" t="s">
        <v>6476</v>
      </c>
      <c r="D13" s="96"/>
      <c r="E13" s="96"/>
      <c r="F13" s="96"/>
      <c r="G13" s="96"/>
      <c r="H13" s="96"/>
      <c r="I13" s="96"/>
      <c r="J13" s="96"/>
      <c r="K13" s="96"/>
      <c r="L13" s="96"/>
      <c r="M13" s="96"/>
      <c r="N13" s="96"/>
      <c r="O13" s="96"/>
      <c r="P13" s="96"/>
      <c r="Q13" s="96"/>
      <c r="R13" s="96"/>
      <c r="S13" s="96"/>
      <c r="T13" s="96"/>
      <c r="U13" s="96"/>
      <c r="V13" s="96"/>
      <c r="W13" s="96"/>
      <c r="X13" s="96"/>
      <c r="Y13" s="96"/>
      <c r="Z13" s="96"/>
    </row>
    <row r="14">
      <c r="A14" s="196" t="s">
        <v>6477</v>
      </c>
      <c r="B14" s="196" t="s">
        <v>6462</v>
      </c>
      <c r="C14" s="197" t="s">
        <v>6478</v>
      </c>
      <c r="D14" s="96"/>
      <c r="E14" s="96"/>
      <c r="F14" s="96"/>
      <c r="G14" s="96"/>
      <c r="H14" s="96"/>
      <c r="I14" s="96"/>
      <c r="J14" s="96"/>
      <c r="K14" s="96"/>
      <c r="L14" s="96"/>
      <c r="M14" s="96"/>
      <c r="N14" s="96"/>
      <c r="O14" s="96"/>
      <c r="P14" s="96"/>
      <c r="Q14" s="96"/>
      <c r="R14" s="96"/>
      <c r="S14" s="96"/>
      <c r="T14" s="96"/>
      <c r="U14" s="96"/>
      <c r="V14" s="96"/>
      <c r="W14" s="96"/>
      <c r="X14" s="96"/>
      <c r="Y14" s="96"/>
      <c r="Z14" s="96"/>
    </row>
    <row r="15">
      <c r="A15" s="198" t="s">
        <v>5053</v>
      </c>
      <c r="B15" s="198" t="s">
        <v>6462</v>
      </c>
      <c r="C15" s="199" t="s">
        <v>6479</v>
      </c>
      <c r="D15" s="96"/>
      <c r="E15" s="96"/>
      <c r="F15" s="96"/>
      <c r="G15" s="96"/>
      <c r="H15" s="96"/>
      <c r="I15" s="96"/>
      <c r="J15" s="96"/>
      <c r="K15" s="96"/>
      <c r="L15" s="96"/>
      <c r="M15" s="96"/>
      <c r="N15" s="96"/>
      <c r="O15" s="96"/>
      <c r="P15" s="96"/>
      <c r="Q15" s="96"/>
      <c r="R15" s="96"/>
      <c r="S15" s="96"/>
      <c r="T15" s="96"/>
      <c r="U15" s="96"/>
      <c r="V15" s="96"/>
      <c r="W15" s="96"/>
      <c r="X15" s="96"/>
      <c r="Y15" s="96"/>
      <c r="Z15" s="96"/>
    </row>
    <row r="16">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mergeCells count="2">
    <mergeCell ref="A1:C1"/>
    <mergeCell ref="A9:C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3.88"/>
    <col customWidth="1" min="2" max="3" width="12.63"/>
    <col customWidth="1" min="4" max="4" width="2.63"/>
    <col customWidth="1" hidden="1" min="5" max="5" width="10.13"/>
    <col customWidth="1" hidden="1" min="6" max="6" width="6.38"/>
    <col customWidth="1" hidden="1" min="7" max="7" width="10.13"/>
    <col customWidth="1" hidden="1" min="8" max="8" width="6.38"/>
    <col customWidth="1" hidden="1" min="9" max="9" width="10.13"/>
    <col customWidth="1" hidden="1" min="10" max="10" width="6.38"/>
    <col customWidth="1" hidden="1" min="11" max="11" width="10.13"/>
    <col customWidth="1" hidden="1" min="12" max="12" width="6.38"/>
    <col customWidth="1" hidden="1" min="13" max="13" width="10.13"/>
    <col customWidth="1" hidden="1" min="14" max="14" width="6.38"/>
    <col customWidth="1" hidden="1" min="15" max="15" width="10.13"/>
    <col customWidth="1" hidden="1" min="16" max="16" width="6.38"/>
    <col customWidth="1" hidden="1" min="17" max="17" width="10.13"/>
    <col customWidth="1" hidden="1" min="18" max="18" width="6.38"/>
    <col customWidth="1" hidden="1" min="19" max="19" width="9.5"/>
    <col customWidth="1" hidden="1" min="20" max="20" width="6.38"/>
    <col customWidth="1" hidden="1" min="21" max="21" width="9.5"/>
    <col customWidth="1" hidden="1" min="22" max="22" width="6.38"/>
    <col customWidth="1" hidden="1" min="23" max="23" width="9.5"/>
    <col customWidth="1" hidden="1" min="24" max="24" width="6.38"/>
    <col customWidth="1" hidden="1" min="25" max="25" width="9.5"/>
    <col customWidth="1" hidden="1" min="26" max="26" width="6.38"/>
    <col customWidth="1" hidden="1" min="27" max="27" width="9.5"/>
    <col customWidth="1" hidden="1" min="28" max="28" width="6.38"/>
    <col customWidth="1" hidden="1" min="29" max="29" width="9.5"/>
    <col customWidth="1" hidden="1" min="30" max="30" width="6.38"/>
    <col customWidth="1" hidden="1" min="31" max="31" width="9.5"/>
    <col customWidth="1" hidden="1" min="32" max="32" width="6.38"/>
    <col customWidth="1" hidden="1" min="33" max="33" width="9.5"/>
    <col customWidth="1" hidden="1" min="34" max="34" width="6.38"/>
    <col customWidth="1" hidden="1" min="35" max="35" width="9.5"/>
    <col customWidth="1" hidden="1" min="36" max="36" width="6.38"/>
    <col customWidth="1" hidden="1" min="37" max="37" width="9.5"/>
    <col customWidth="1" hidden="1" min="38" max="38" width="6.38"/>
    <col customWidth="1" hidden="1" min="39" max="39" width="9.5"/>
    <col customWidth="1" hidden="1" min="40" max="40" width="6.38"/>
    <col customWidth="1" hidden="1" min="41" max="41" width="9.5"/>
    <col customWidth="1" hidden="1" min="42" max="42" width="6.38"/>
    <col customWidth="1" hidden="1" min="43" max="43" width="9.5"/>
    <col customWidth="1" hidden="1" min="44" max="44" width="6.38"/>
    <col customWidth="1" hidden="1" min="45" max="45" width="9.5"/>
    <col customWidth="1" hidden="1" min="46" max="46" width="6.38"/>
    <col customWidth="1" hidden="1" min="47" max="47" width="9.5"/>
    <col customWidth="1" hidden="1" min="48" max="48" width="6.38"/>
    <col customWidth="1" hidden="1" min="49" max="49" width="9.5"/>
    <col customWidth="1" hidden="1" min="50" max="50" width="6.38"/>
    <col customWidth="1" hidden="1" min="51" max="51" width="9.5"/>
    <col customWidth="1" hidden="1" min="52" max="52" width="6.38"/>
    <col customWidth="1" hidden="1" min="53" max="53" width="9.5"/>
    <col customWidth="1" hidden="1" min="54" max="54" width="6.38"/>
    <col customWidth="1" min="55" max="55" width="9.5"/>
    <col customWidth="1" min="56" max="56" width="6.38"/>
    <col customWidth="1" min="57" max="57" width="9.5"/>
    <col customWidth="1" min="58" max="58" width="6.38"/>
    <col customWidth="1" min="59" max="59" width="9.5"/>
    <col customWidth="1" min="60" max="60" width="6.38"/>
    <col customWidth="1" min="61" max="61" width="9.5"/>
    <col customWidth="1" min="62" max="62" width="6.38"/>
    <col customWidth="1" min="63" max="63" width="9.5"/>
    <col customWidth="1" min="64" max="64" width="6.38"/>
    <col customWidth="1" min="65" max="65" width="9.5"/>
    <col customWidth="1" min="66" max="66" width="6.38"/>
    <col customWidth="1" min="67" max="67" width="9.5"/>
    <col customWidth="1" min="68" max="68" width="6.38"/>
  </cols>
  <sheetData>
    <row r="1">
      <c r="A1" s="200" t="s">
        <v>6480</v>
      </c>
      <c r="B1" s="187"/>
      <c r="C1" s="188"/>
      <c r="D1" s="201"/>
      <c r="E1" s="202">
        <v>44669.0</v>
      </c>
      <c r="F1" s="188"/>
      <c r="G1" s="202">
        <v>44676.0</v>
      </c>
      <c r="H1" s="188"/>
      <c r="I1" s="202">
        <v>44683.0</v>
      </c>
      <c r="J1" s="188"/>
      <c r="K1" s="202">
        <v>44690.0</v>
      </c>
      <c r="L1" s="188"/>
      <c r="M1" s="202">
        <v>44697.0</v>
      </c>
      <c r="N1" s="188"/>
      <c r="O1" s="202">
        <v>44704.0</v>
      </c>
      <c r="P1" s="188"/>
      <c r="Q1" s="202">
        <v>44711.0</v>
      </c>
      <c r="R1" s="188"/>
      <c r="S1" s="203">
        <v>44718.0</v>
      </c>
      <c r="T1" s="188"/>
      <c r="U1" s="203">
        <v>44725.0</v>
      </c>
      <c r="V1" s="188"/>
      <c r="W1" s="203">
        <v>44732.0</v>
      </c>
      <c r="X1" s="188"/>
      <c r="Y1" s="203">
        <v>44739.0</v>
      </c>
      <c r="Z1" s="188"/>
      <c r="AA1" s="203">
        <v>44746.0</v>
      </c>
      <c r="AB1" s="188"/>
      <c r="AC1" s="203">
        <v>44753.0</v>
      </c>
      <c r="AD1" s="188"/>
      <c r="AE1" s="203">
        <v>44760.0</v>
      </c>
      <c r="AF1" s="188"/>
      <c r="AG1" s="203">
        <v>44767.0</v>
      </c>
      <c r="AH1" s="188"/>
      <c r="AI1" s="203">
        <v>44771.0</v>
      </c>
      <c r="AJ1" s="188"/>
      <c r="AK1" s="203">
        <v>44778.0</v>
      </c>
      <c r="AL1" s="188"/>
      <c r="AM1" s="203">
        <v>44785.0</v>
      </c>
      <c r="AN1" s="188"/>
      <c r="AO1" s="203">
        <v>44792.0</v>
      </c>
      <c r="AP1" s="188"/>
      <c r="AQ1" s="203">
        <v>44799.0</v>
      </c>
      <c r="AR1" s="188"/>
      <c r="AS1" s="203">
        <v>44806.0</v>
      </c>
      <c r="AT1" s="188"/>
      <c r="AU1" s="203">
        <v>44813.0</v>
      </c>
      <c r="AV1" s="188"/>
      <c r="AW1" s="203">
        <v>44820.0</v>
      </c>
      <c r="AX1" s="188"/>
      <c r="AY1" s="203">
        <v>44827.0</v>
      </c>
      <c r="AZ1" s="188"/>
      <c r="BA1" s="203">
        <v>44834.0</v>
      </c>
      <c r="BB1" s="188"/>
      <c r="BC1" s="203">
        <v>44841.0</v>
      </c>
      <c r="BD1" s="188"/>
      <c r="BE1" s="203">
        <v>44848.0</v>
      </c>
      <c r="BF1" s="188"/>
      <c r="BG1" s="203">
        <v>44855.0</v>
      </c>
      <c r="BH1" s="188"/>
      <c r="BI1" s="203">
        <v>44862.0</v>
      </c>
      <c r="BJ1" s="188"/>
      <c r="BK1" s="203">
        <v>44911.0</v>
      </c>
      <c r="BL1" s="188"/>
      <c r="BM1" s="203">
        <v>44918.0</v>
      </c>
      <c r="BN1" s="188"/>
      <c r="BO1" s="203">
        <v>44925.0</v>
      </c>
      <c r="BP1" s="188"/>
    </row>
    <row r="2">
      <c r="A2" s="204" t="s">
        <v>6461</v>
      </c>
      <c r="B2" s="205">
        <f t="shared" ref="B2:B8" si="1">B11+B20+B29+B38</f>
        <v>1011</v>
      </c>
      <c r="C2" s="206">
        <f>B2/B8</f>
        <v>0.9970414201</v>
      </c>
      <c r="D2" s="201"/>
      <c r="E2" s="207">
        <v>18.0</v>
      </c>
      <c r="F2" s="208">
        <f>E2/E8</f>
        <v>0.01775147929</v>
      </c>
      <c r="G2" s="207">
        <v>45.0</v>
      </c>
      <c r="H2" s="208">
        <f>G2/G8</f>
        <v>0.04437869822</v>
      </c>
      <c r="I2" s="207">
        <v>97.0</v>
      </c>
      <c r="J2" s="208">
        <f>I2/I8</f>
        <v>0.09566074951</v>
      </c>
      <c r="K2" s="207">
        <v>99.0</v>
      </c>
      <c r="L2" s="208">
        <f>K2/K8</f>
        <v>0.09763313609</v>
      </c>
      <c r="M2" s="207">
        <v>121.0</v>
      </c>
      <c r="N2" s="208">
        <f>M2/M8</f>
        <v>0.1193293886</v>
      </c>
      <c r="O2" s="207">
        <v>320.0</v>
      </c>
      <c r="P2" s="208">
        <f>O2/O8</f>
        <v>0.315581854</v>
      </c>
      <c r="Q2" s="207">
        <v>402.0</v>
      </c>
      <c r="R2" s="208">
        <f>Q2/Q8</f>
        <v>0.3964497041</v>
      </c>
      <c r="S2" s="207">
        <v>402.0</v>
      </c>
      <c r="T2" s="208">
        <f>S2/S8</f>
        <v>0.3964497041</v>
      </c>
      <c r="U2" s="207">
        <v>402.0</v>
      </c>
      <c r="V2" s="208">
        <f>U2/U8</f>
        <v>0.3964497041</v>
      </c>
      <c r="W2" s="207">
        <v>402.0</v>
      </c>
      <c r="X2" s="208">
        <f>W2/W8</f>
        <v>0.3964497041</v>
      </c>
      <c r="Y2" s="207">
        <v>471.0</v>
      </c>
      <c r="Z2" s="208">
        <f>Y2/Y8</f>
        <v>0.4644970414</v>
      </c>
      <c r="AA2" s="207">
        <v>473.0</v>
      </c>
      <c r="AB2" s="208">
        <f>AA2/AA8</f>
        <v>0.466469428</v>
      </c>
      <c r="AC2" s="207">
        <v>484.0</v>
      </c>
      <c r="AD2" s="208">
        <f>AC2/AC8</f>
        <v>0.4773175542</v>
      </c>
      <c r="AE2" s="207">
        <v>511.0</v>
      </c>
      <c r="AF2" s="208">
        <f>AE2/AE8</f>
        <v>0.5039447732</v>
      </c>
      <c r="AG2" s="207">
        <v>548.0</v>
      </c>
      <c r="AH2" s="208">
        <f>AG2/AG8</f>
        <v>0.540433925</v>
      </c>
      <c r="AI2" s="207">
        <v>638.0</v>
      </c>
      <c r="AJ2" s="208">
        <f>AI2/AI8</f>
        <v>0.6291913215</v>
      </c>
      <c r="AK2" s="207">
        <v>668.0</v>
      </c>
      <c r="AL2" s="208">
        <f>AK2/AK8</f>
        <v>0.6587771203</v>
      </c>
      <c r="AM2" s="207">
        <v>673.0</v>
      </c>
      <c r="AN2" s="208">
        <f>AM2/AM8</f>
        <v>0.6637080868</v>
      </c>
      <c r="AO2" s="207">
        <v>737.0</v>
      </c>
      <c r="AP2" s="208">
        <f>AO2/AO8</f>
        <v>0.7268244576</v>
      </c>
      <c r="AQ2" s="207">
        <v>743.0</v>
      </c>
      <c r="AR2" s="208">
        <f>AQ2/AQ8</f>
        <v>0.7327416174</v>
      </c>
      <c r="AS2" s="207">
        <v>767.0</v>
      </c>
      <c r="AT2" s="208">
        <f>AS2/AS8</f>
        <v>0.7564102564</v>
      </c>
      <c r="AU2" s="207">
        <v>786.0</v>
      </c>
      <c r="AV2" s="208">
        <f>AU2/AU8</f>
        <v>0.775147929</v>
      </c>
      <c r="AW2" s="207">
        <v>786.0</v>
      </c>
      <c r="AX2" s="208">
        <f>AW2/AW8</f>
        <v>0.775147929</v>
      </c>
      <c r="AY2" s="207">
        <v>811.0</v>
      </c>
      <c r="AZ2" s="208">
        <f>AY2/AY8</f>
        <v>0.7998027613</v>
      </c>
      <c r="BA2" s="207">
        <v>811.0</v>
      </c>
      <c r="BB2" s="208">
        <f>BA2/BA8</f>
        <v>0.7998027613</v>
      </c>
      <c r="BC2" s="207">
        <v>811.0</v>
      </c>
      <c r="BD2" s="208">
        <f>BC2/BC8</f>
        <v>0.7998027613</v>
      </c>
      <c r="BE2" s="207">
        <v>811.0</v>
      </c>
      <c r="BF2" s="208">
        <f>BE2/BE8</f>
        <v>0.7998027613</v>
      </c>
      <c r="BG2" s="207">
        <v>811.0</v>
      </c>
      <c r="BH2" s="208">
        <f>BG2/BG8</f>
        <v>0.7998027613</v>
      </c>
      <c r="BI2" s="207">
        <v>811.0</v>
      </c>
      <c r="BJ2" s="208">
        <f>BI2/BI8</f>
        <v>0.7998027613</v>
      </c>
      <c r="BK2" s="207">
        <v>847.0</v>
      </c>
      <c r="BL2" s="208">
        <f>BK2/BK8</f>
        <v>0.8353057199</v>
      </c>
      <c r="BM2" s="207"/>
      <c r="BN2" s="208">
        <f>BM2/BM8</f>
        <v>0</v>
      </c>
      <c r="BO2" s="207"/>
      <c r="BP2" s="208">
        <f>BO2/BO8</f>
        <v>0</v>
      </c>
    </row>
    <row r="3">
      <c r="A3" s="209" t="s">
        <v>6464</v>
      </c>
      <c r="B3" s="205">
        <f t="shared" si="1"/>
        <v>1011</v>
      </c>
      <c r="C3" s="206">
        <f>B3/B8</f>
        <v>0.9970414201</v>
      </c>
      <c r="D3" s="201"/>
      <c r="E3" s="207">
        <v>0.0</v>
      </c>
      <c r="F3" s="208">
        <f>E3/E8</f>
        <v>0</v>
      </c>
      <c r="G3" s="207">
        <v>0.0</v>
      </c>
      <c r="H3" s="208">
        <f>G3/G8</f>
        <v>0</v>
      </c>
      <c r="I3" s="207">
        <v>0.0</v>
      </c>
      <c r="J3" s="208">
        <f>I3/I8</f>
        <v>0</v>
      </c>
      <c r="K3" s="207">
        <v>14.0</v>
      </c>
      <c r="L3" s="208">
        <f>K3/K8</f>
        <v>0.01380670611</v>
      </c>
      <c r="M3" s="207">
        <v>121.0</v>
      </c>
      <c r="N3" s="208">
        <f>M3/M8</f>
        <v>0.1193293886</v>
      </c>
      <c r="O3" s="207">
        <v>273.0</v>
      </c>
      <c r="P3" s="208">
        <f>O3/O8</f>
        <v>0.2692307692</v>
      </c>
      <c r="Q3" s="207">
        <v>381.0</v>
      </c>
      <c r="R3" s="208">
        <f>Q3/Q8</f>
        <v>0.375739645</v>
      </c>
      <c r="S3" s="207">
        <v>381.0</v>
      </c>
      <c r="T3" s="208">
        <f>S3/S8</f>
        <v>0.375739645</v>
      </c>
      <c r="U3" s="207">
        <v>381.0</v>
      </c>
      <c r="V3" s="208">
        <f>U3/U8</f>
        <v>0.375739645</v>
      </c>
      <c r="W3" s="207">
        <v>381.0</v>
      </c>
      <c r="X3" s="208">
        <f>W3/W8</f>
        <v>0.375739645</v>
      </c>
      <c r="Y3" s="207">
        <v>370.0</v>
      </c>
      <c r="Z3" s="208">
        <f>Y3/Y8</f>
        <v>0.3648915187</v>
      </c>
      <c r="AA3" s="207">
        <v>364.0</v>
      </c>
      <c r="AB3" s="208">
        <f>AA3/AA8</f>
        <v>0.358974359</v>
      </c>
      <c r="AC3" s="207">
        <v>484.0</v>
      </c>
      <c r="AD3" s="208">
        <f>AC3/AC8</f>
        <v>0.4773175542</v>
      </c>
      <c r="AE3" s="207">
        <v>487.0</v>
      </c>
      <c r="AF3" s="208">
        <f>AE3/AE8</f>
        <v>0.4802761341</v>
      </c>
      <c r="AG3" s="207">
        <v>498.0</v>
      </c>
      <c r="AH3" s="208">
        <f>AG3/AG8</f>
        <v>0.4911242604</v>
      </c>
      <c r="AI3" s="207">
        <v>498.0</v>
      </c>
      <c r="AJ3" s="208">
        <f>AI3/AI8</f>
        <v>0.4911242604</v>
      </c>
      <c r="AK3" s="207">
        <v>667.0</v>
      </c>
      <c r="AL3" s="208">
        <f>AK3/AK8</f>
        <v>0.657790927</v>
      </c>
      <c r="AM3" s="207">
        <v>669.0</v>
      </c>
      <c r="AN3" s="208">
        <f>AM3/AM8</f>
        <v>0.6597633136</v>
      </c>
      <c r="AO3" s="207">
        <v>668.0</v>
      </c>
      <c r="AP3" s="208">
        <f>AO3/AO8</f>
        <v>0.6587771203</v>
      </c>
      <c r="AQ3" s="207">
        <v>725.0</v>
      </c>
      <c r="AR3" s="208">
        <f>AQ3/AQ8</f>
        <v>0.7149901381</v>
      </c>
      <c r="AS3" s="207">
        <v>750.0</v>
      </c>
      <c r="AT3" s="208">
        <f>AS3/AS8</f>
        <v>0.7396449704</v>
      </c>
      <c r="AU3" s="207">
        <v>773.0</v>
      </c>
      <c r="AV3" s="208">
        <f>AU3/AU8</f>
        <v>0.7623274162</v>
      </c>
      <c r="AW3" s="207">
        <v>773.0</v>
      </c>
      <c r="AX3" s="208">
        <f>AW3/AW8</f>
        <v>0.7623274162</v>
      </c>
      <c r="AY3" s="207">
        <v>798.0</v>
      </c>
      <c r="AZ3" s="208">
        <f>AY3/AY8</f>
        <v>0.7869822485</v>
      </c>
      <c r="BA3" s="207">
        <v>800.0</v>
      </c>
      <c r="BB3" s="208">
        <f>BA3/BA8</f>
        <v>0.7889546351</v>
      </c>
      <c r="BC3" s="207">
        <v>807.0</v>
      </c>
      <c r="BD3" s="208">
        <f>BC3/BC8</f>
        <v>0.7958579882</v>
      </c>
      <c r="BE3" s="207">
        <v>807.0</v>
      </c>
      <c r="BF3" s="208">
        <f>BE3/BE8</f>
        <v>0.7958579882</v>
      </c>
      <c r="BG3" s="207">
        <v>807.0</v>
      </c>
      <c r="BH3" s="208">
        <f>BG3/BG8</f>
        <v>0.7958579882</v>
      </c>
      <c r="BI3" s="207">
        <v>807.0</v>
      </c>
      <c r="BJ3" s="208">
        <f>BI3/BI8</f>
        <v>0.7958579882</v>
      </c>
      <c r="BK3" s="207">
        <v>847.0</v>
      </c>
      <c r="BL3" s="208">
        <f>BK3/BK8</f>
        <v>0.8353057199</v>
      </c>
      <c r="BM3" s="207"/>
      <c r="BN3" s="208">
        <f>BM3/BM8</f>
        <v>0</v>
      </c>
      <c r="BO3" s="207"/>
      <c r="BP3" s="208">
        <f>BO3/BO8</f>
        <v>0</v>
      </c>
    </row>
    <row r="4">
      <c r="A4" s="204" t="s">
        <v>6466</v>
      </c>
      <c r="B4" s="205">
        <f t="shared" si="1"/>
        <v>1011</v>
      </c>
      <c r="C4" s="206">
        <f>B4/B8</f>
        <v>0.9970414201</v>
      </c>
      <c r="D4" s="201"/>
      <c r="E4" s="207">
        <v>0.0</v>
      </c>
      <c r="F4" s="210">
        <f>E4/E8</f>
        <v>0</v>
      </c>
      <c r="G4" s="207">
        <v>0.0</v>
      </c>
      <c r="H4" s="208">
        <f>G4/G8</f>
        <v>0</v>
      </c>
      <c r="I4" s="207">
        <v>0.0</v>
      </c>
      <c r="J4" s="208">
        <f>I4/I8</f>
        <v>0</v>
      </c>
      <c r="K4" s="207">
        <v>0.0</v>
      </c>
      <c r="L4" s="208">
        <f>K4/K8</f>
        <v>0</v>
      </c>
      <c r="M4" s="207">
        <v>73.0</v>
      </c>
      <c r="N4" s="208">
        <f>M4/M8</f>
        <v>0.07199211045</v>
      </c>
      <c r="O4" s="207">
        <v>213.0</v>
      </c>
      <c r="P4" s="208">
        <f>O4/O8</f>
        <v>0.2100591716</v>
      </c>
      <c r="Q4" s="207">
        <v>294.0</v>
      </c>
      <c r="R4" s="208">
        <f>Q4/Q8</f>
        <v>0.2899408284</v>
      </c>
      <c r="S4" s="207">
        <v>307.0</v>
      </c>
      <c r="T4" s="208">
        <f>S4/S8</f>
        <v>0.3027613412</v>
      </c>
      <c r="U4" s="207">
        <v>350.0</v>
      </c>
      <c r="V4" s="208">
        <f>U4/U8</f>
        <v>0.3451676529</v>
      </c>
      <c r="W4" s="207">
        <v>356.0</v>
      </c>
      <c r="X4" s="208">
        <f>W4/W8</f>
        <v>0.3510848126</v>
      </c>
      <c r="Y4" s="207">
        <v>346.0</v>
      </c>
      <c r="Z4" s="208">
        <f>Y4/Y8</f>
        <v>0.3412228797</v>
      </c>
      <c r="AA4" s="207">
        <v>339.0</v>
      </c>
      <c r="AB4" s="208">
        <f>AA4/AA8</f>
        <v>0.3343195266</v>
      </c>
      <c r="AC4" s="207">
        <v>354.0</v>
      </c>
      <c r="AD4" s="208">
        <f>AC4/AC8</f>
        <v>0.349112426</v>
      </c>
      <c r="AE4" s="207">
        <v>438.0</v>
      </c>
      <c r="AF4" s="208">
        <f>AE4/AE8</f>
        <v>0.4319526627</v>
      </c>
      <c r="AG4" s="207">
        <v>452.0</v>
      </c>
      <c r="AH4" s="208">
        <f>AG4/AG8</f>
        <v>0.4457593688</v>
      </c>
      <c r="AI4" s="207">
        <v>478.0</v>
      </c>
      <c r="AJ4" s="208">
        <f>AI4/AI8</f>
        <v>0.4714003945</v>
      </c>
      <c r="AK4" s="207">
        <v>499.0</v>
      </c>
      <c r="AL4" s="208">
        <f>AK4/AK8</f>
        <v>0.4921104536</v>
      </c>
      <c r="AM4" s="207">
        <v>534.0</v>
      </c>
      <c r="AN4" s="208">
        <f>AM4/AM8</f>
        <v>0.5266272189</v>
      </c>
      <c r="AO4" s="207">
        <v>626.0</v>
      </c>
      <c r="AP4" s="208">
        <f>AO4/AO8</f>
        <v>0.617357002</v>
      </c>
      <c r="AQ4" s="207">
        <v>706.0</v>
      </c>
      <c r="AR4" s="208">
        <f>AQ4/AQ8</f>
        <v>0.6962524655</v>
      </c>
      <c r="AS4" s="207">
        <v>731.0</v>
      </c>
      <c r="AT4" s="208">
        <f>AS4/AS8</f>
        <v>0.7209072978</v>
      </c>
      <c r="AU4" s="207">
        <v>745.0</v>
      </c>
      <c r="AV4" s="208">
        <f>AU4/AU8</f>
        <v>0.7347140039</v>
      </c>
      <c r="AW4" s="207">
        <v>745.0</v>
      </c>
      <c r="AX4" s="208">
        <f>AW4/AW8</f>
        <v>0.7347140039</v>
      </c>
      <c r="AY4" s="207">
        <v>767.0</v>
      </c>
      <c r="AZ4" s="208">
        <f>AY4/AY8</f>
        <v>0.7564102564</v>
      </c>
      <c r="BA4" s="207">
        <v>780.0</v>
      </c>
      <c r="BB4" s="208">
        <f>BA4/BA8</f>
        <v>0.7692307692</v>
      </c>
      <c r="BC4" s="207">
        <v>797.0</v>
      </c>
      <c r="BD4" s="208">
        <f>BC4/BC8</f>
        <v>0.7859960552</v>
      </c>
      <c r="BE4" s="207">
        <v>797.0</v>
      </c>
      <c r="BF4" s="208">
        <f>BE4/BE8</f>
        <v>0.7859960552</v>
      </c>
      <c r="BG4" s="207">
        <v>807.0</v>
      </c>
      <c r="BH4" s="208">
        <f>BG4/BG8</f>
        <v>0.7958579882</v>
      </c>
      <c r="BI4" s="207">
        <v>807.0</v>
      </c>
      <c r="BJ4" s="208">
        <f>BI4/BI8</f>
        <v>0.7958579882</v>
      </c>
      <c r="BK4" s="207">
        <v>847.0</v>
      </c>
      <c r="BL4" s="208">
        <f>BK4/BK8</f>
        <v>0.8353057199</v>
      </c>
      <c r="BM4" s="207"/>
      <c r="BN4" s="208">
        <f>BM4/BM8</f>
        <v>0</v>
      </c>
      <c r="BO4" s="207"/>
      <c r="BP4" s="208">
        <f>BO4/BO8</f>
        <v>0</v>
      </c>
    </row>
    <row r="5">
      <c r="A5" s="204" t="s">
        <v>4937</v>
      </c>
      <c r="B5" s="205">
        <f t="shared" si="1"/>
        <v>1011</v>
      </c>
      <c r="C5" s="206">
        <f>B5/B8</f>
        <v>0.9970414201</v>
      </c>
      <c r="D5" s="201"/>
      <c r="E5" s="207">
        <v>0.0</v>
      </c>
      <c r="F5" s="210">
        <f>E5/E8</f>
        <v>0</v>
      </c>
      <c r="G5" s="207">
        <v>0.0</v>
      </c>
      <c r="H5" s="208">
        <f>G5/G8</f>
        <v>0</v>
      </c>
      <c r="I5" s="207">
        <v>0.0</v>
      </c>
      <c r="J5" s="208">
        <f>I5/I8</f>
        <v>0</v>
      </c>
      <c r="K5" s="207">
        <v>0.0</v>
      </c>
      <c r="L5" s="208">
        <f>K5/K8</f>
        <v>0</v>
      </c>
      <c r="M5" s="207">
        <v>58.0</v>
      </c>
      <c r="N5" s="208">
        <f>M5/M8</f>
        <v>0.05719921105</v>
      </c>
      <c r="O5" s="207">
        <v>181.0</v>
      </c>
      <c r="P5" s="208">
        <f>O5/O8</f>
        <v>0.1785009862</v>
      </c>
      <c r="Q5" s="207">
        <v>282.0</v>
      </c>
      <c r="R5" s="208">
        <f>Q5/Q8</f>
        <v>0.2781065089</v>
      </c>
      <c r="S5" s="207">
        <v>295.0</v>
      </c>
      <c r="T5" s="208">
        <f>S5/S8</f>
        <v>0.2909270217</v>
      </c>
      <c r="U5" s="207">
        <v>336.0</v>
      </c>
      <c r="V5" s="208">
        <f>U5/U8</f>
        <v>0.3313609467</v>
      </c>
      <c r="W5" s="207">
        <v>339.0</v>
      </c>
      <c r="X5" s="208">
        <f>W5/W8</f>
        <v>0.3343195266</v>
      </c>
      <c r="Y5" s="207">
        <v>313.0</v>
      </c>
      <c r="Z5" s="208">
        <f>Y5/Y8</f>
        <v>0.308678501</v>
      </c>
      <c r="AA5" s="207">
        <v>239.0</v>
      </c>
      <c r="AB5" s="208">
        <f>AA5/AA8</f>
        <v>0.2357001972</v>
      </c>
      <c r="AC5" s="207">
        <v>256.0</v>
      </c>
      <c r="AD5" s="208">
        <f>AC5/AC8</f>
        <v>0.2524654832</v>
      </c>
      <c r="AE5" s="207">
        <v>371.0</v>
      </c>
      <c r="AF5" s="208">
        <f>AE5/AE8</f>
        <v>0.365877712</v>
      </c>
      <c r="AG5" s="207">
        <v>421.0</v>
      </c>
      <c r="AH5" s="208">
        <f>AG5/AG8</f>
        <v>0.4151873767</v>
      </c>
      <c r="AI5" s="207">
        <v>462.0</v>
      </c>
      <c r="AJ5" s="208">
        <f>AI5/AI8</f>
        <v>0.4556213018</v>
      </c>
      <c r="AK5" s="207">
        <v>486.0</v>
      </c>
      <c r="AL5" s="208">
        <f>AK5/AK8</f>
        <v>0.4792899408</v>
      </c>
      <c r="AM5" s="207">
        <v>518.0</v>
      </c>
      <c r="AN5" s="208">
        <f>AM5/AM8</f>
        <v>0.5108481262</v>
      </c>
      <c r="AO5" s="207">
        <v>596.0</v>
      </c>
      <c r="AP5" s="208">
        <f>AO5/AO8</f>
        <v>0.5877712032</v>
      </c>
      <c r="AQ5" s="207">
        <v>648.0</v>
      </c>
      <c r="AR5" s="208">
        <f>AQ5/AQ8</f>
        <v>0.6390532544</v>
      </c>
      <c r="AS5" s="207">
        <v>666.0</v>
      </c>
      <c r="AT5" s="208">
        <f>AS5/AS8</f>
        <v>0.6568047337</v>
      </c>
      <c r="AU5" s="207">
        <v>682.0</v>
      </c>
      <c r="AV5" s="208">
        <f>AU5/AU8</f>
        <v>0.6725838264</v>
      </c>
      <c r="AW5" s="207">
        <v>682.0</v>
      </c>
      <c r="AX5" s="208">
        <f>AW5/AW8</f>
        <v>0.6725838264</v>
      </c>
      <c r="AY5" s="207">
        <v>704.0</v>
      </c>
      <c r="AZ5" s="208">
        <f>AY5/AY8</f>
        <v>0.6942800789</v>
      </c>
      <c r="BA5" s="207">
        <v>719.0</v>
      </c>
      <c r="BB5" s="208">
        <f>BA5/BA8</f>
        <v>0.7090729783</v>
      </c>
      <c r="BC5" s="207">
        <v>777.0</v>
      </c>
      <c r="BD5" s="208">
        <f>BC5/BC8</f>
        <v>0.7662721893</v>
      </c>
      <c r="BE5" s="207">
        <v>780.0</v>
      </c>
      <c r="BF5" s="208">
        <f>BE5/BE8</f>
        <v>0.7692307692</v>
      </c>
      <c r="BG5" s="207">
        <v>801.0</v>
      </c>
      <c r="BH5" s="208">
        <f>BG5/BG8</f>
        <v>0.7899408284</v>
      </c>
      <c r="BI5" s="207">
        <v>801.0</v>
      </c>
      <c r="BJ5" s="208">
        <f>BI5/BI8</f>
        <v>0.7899408284</v>
      </c>
      <c r="BK5" s="207">
        <v>835.0</v>
      </c>
      <c r="BL5" s="208">
        <f>BK5/BK8</f>
        <v>0.8234714004</v>
      </c>
      <c r="BM5" s="207"/>
      <c r="BN5" s="208">
        <f>BM5/BM8</f>
        <v>0</v>
      </c>
      <c r="BO5" s="207"/>
      <c r="BP5" s="208">
        <f>BO5/BO8</f>
        <v>0</v>
      </c>
    </row>
    <row r="6">
      <c r="A6" s="204" t="s">
        <v>34</v>
      </c>
      <c r="B6" s="205">
        <f t="shared" si="1"/>
        <v>1008</v>
      </c>
      <c r="C6" s="206">
        <f>B6/B8</f>
        <v>0.9940828402</v>
      </c>
      <c r="D6" s="201"/>
      <c r="E6" s="207">
        <v>0.0</v>
      </c>
      <c r="F6" s="208">
        <f>E6/E8</f>
        <v>0</v>
      </c>
      <c r="G6" s="207">
        <v>0.0</v>
      </c>
      <c r="H6" s="208">
        <f>G6/G8</f>
        <v>0</v>
      </c>
      <c r="I6" s="207">
        <v>0.0</v>
      </c>
      <c r="J6" s="208">
        <f>I6/I8</f>
        <v>0</v>
      </c>
      <c r="K6" s="207">
        <v>0.0</v>
      </c>
      <c r="L6" s="208">
        <f>K6/K8</f>
        <v>0</v>
      </c>
      <c r="M6" s="207">
        <v>31.0</v>
      </c>
      <c r="N6" s="208">
        <f>M6/M8</f>
        <v>0.03057199211</v>
      </c>
      <c r="O6" s="207">
        <v>66.0</v>
      </c>
      <c r="P6" s="208">
        <f>O6/O8</f>
        <v>0.0650887574</v>
      </c>
      <c r="Q6" s="207">
        <v>155.0</v>
      </c>
      <c r="R6" s="208">
        <f>Q6/Q8</f>
        <v>0.1528599606</v>
      </c>
      <c r="S6" s="207">
        <v>155.0</v>
      </c>
      <c r="T6" s="208">
        <f>S6/S8</f>
        <v>0.1528599606</v>
      </c>
      <c r="U6" s="207">
        <v>198.0</v>
      </c>
      <c r="V6" s="208">
        <f>U6/U8</f>
        <v>0.1952662722</v>
      </c>
      <c r="W6" s="207">
        <v>237.0</v>
      </c>
      <c r="X6" s="208">
        <f>W6/W8</f>
        <v>0.2337278107</v>
      </c>
      <c r="Y6" s="207">
        <v>214.0</v>
      </c>
      <c r="Z6" s="208">
        <f>Y6/Y8</f>
        <v>0.2110453649</v>
      </c>
      <c r="AA6" s="207">
        <v>167.0</v>
      </c>
      <c r="AB6" s="208">
        <f>AA6/AA8</f>
        <v>0.1646942801</v>
      </c>
      <c r="AC6" s="207">
        <v>147.0</v>
      </c>
      <c r="AD6" s="208">
        <f>AC6/AC8</f>
        <v>0.1449704142</v>
      </c>
      <c r="AE6" s="207">
        <v>129.0</v>
      </c>
      <c r="AF6" s="208">
        <f>AE6/AE8</f>
        <v>0.1272189349</v>
      </c>
      <c r="AG6" s="207">
        <v>143.0</v>
      </c>
      <c r="AH6" s="208">
        <f>AG6/AG8</f>
        <v>0.141025641</v>
      </c>
      <c r="AI6" s="207">
        <v>143.0</v>
      </c>
      <c r="AJ6" s="208">
        <f>AI6/AI8</f>
        <v>0.141025641</v>
      </c>
      <c r="AK6" s="207">
        <v>143.0</v>
      </c>
      <c r="AL6" s="208">
        <f>AK6/AK8</f>
        <v>0.141025641</v>
      </c>
      <c r="AM6" s="207">
        <v>188.0</v>
      </c>
      <c r="AN6" s="208">
        <f>AM6/AM8</f>
        <v>0.1854043393</v>
      </c>
      <c r="AO6" s="207">
        <v>270.0</v>
      </c>
      <c r="AP6" s="208">
        <f>AO6/AO8</f>
        <v>0.2662721893</v>
      </c>
      <c r="AQ6" s="207">
        <v>412.0</v>
      </c>
      <c r="AR6" s="208">
        <f>AQ6/AQ8</f>
        <v>0.4063116371</v>
      </c>
      <c r="AS6" s="207">
        <v>502.0</v>
      </c>
      <c r="AT6" s="208">
        <f>AS6/AS8</f>
        <v>0.4950690335</v>
      </c>
      <c r="AU6" s="207">
        <v>536.0</v>
      </c>
      <c r="AV6" s="208">
        <f>AU6/AU8</f>
        <v>0.5285996055</v>
      </c>
      <c r="AW6" s="207">
        <v>536.0</v>
      </c>
      <c r="AX6" s="208">
        <f>AW6/AW8</f>
        <v>0.5285996055</v>
      </c>
      <c r="AY6" s="207">
        <v>541.0</v>
      </c>
      <c r="AZ6" s="208">
        <f>AY6/AY8</f>
        <v>0.533530572</v>
      </c>
      <c r="BA6" s="207">
        <v>565.0</v>
      </c>
      <c r="BB6" s="208">
        <f>BA6/BA8</f>
        <v>0.557199211</v>
      </c>
      <c r="BC6" s="207">
        <v>610.0</v>
      </c>
      <c r="BD6" s="208">
        <f>BC6/BC8</f>
        <v>0.6015779093</v>
      </c>
      <c r="BE6" s="207">
        <v>610.0</v>
      </c>
      <c r="BF6" s="208">
        <f>BE6/BE8</f>
        <v>0.6015779093</v>
      </c>
      <c r="BG6" s="207">
        <v>639.0</v>
      </c>
      <c r="BH6" s="208">
        <f>BG6/BG8</f>
        <v>0.6301775148</v>
      </c>
      <c r="BI6" s="207">
        <v>644.0</v>
      </c>
      <c r="BJ6" s="208">
        <f>BI6/BI8</f>
        <v>0.6351084813</v>
      </c>
      <c r="BK6" s="207">
        <v>626.0</v>
      </c>
      <c r="BL6" s="208">
        <f>BK6/BK8</f>
        <v>0.617357002</v>
      </c>
      <c r="BM6" s="207"/>
      <c r="BN6" s="208">
        <f>BM6/BM8</f>
        <v>0</v>
      </c>
      <c r="BO6" s="207"/>
      <c r="BP6" s="208">
        <f>BO6/BO8</f>
        <v>0</v>
      </c>
    </row>
    <row r="7">
      <c r="A7" s="209" t="s">
        <v>6481</v>
      </c>
      <c r="B7" s="205">
        <f t="shared" si="1"/>
        <v>0</v>
      </c>
      <c r="C7" s="206">
        <f>B7/B8</f>
        <v>0</v>
      </c>
      <c r="D7" s="201"/>
      <c r="E7" s="207">
        <v>0.0</v>
      </c>
      <c r="F7" s="208">
        <f>E7/E8</f>
        <v>0</v>
      </c>
      <c r="G7" s="207">
        <v>0.0</v>
      </c>
      <c r="H7" s="208">
        <f>G7/G8</f>
        <v>0</v>
      </c>
      <c r="I7" s="207">
        <v>0.0</v>
      </c>
      <c r="J7" s="208">
        <f>I7/I8</f>
        <v>0</v>
      </c>
      <c r="K7" s="207">
        <v>0.0</v>
      </c>
      <c r="L7" s="208">
        <f>K7/K8</f>
        <v>0</v>
      </c>
      <c r="M7" s="207">
        <v>6.0</v>
      </c>
      <c r="N7" s="208">
        <f>M7/M8</f>
        <v>0.005917159763</v>
      </c>
      <c r="O7" s="207">
        <v>5.0</v>
      </c>
      <c r="P7" s="208">
        <f>O7/O8</f>
        <v>0.004930966469</v>
      </c>
      <c r="Q7" s="207">
        <v>15.0</v>
      </c>
      <c r="R7" s="208">
        <f>Q7/Q8</f>
        <v>0.01479289941</v>
      </c>
      <c r="S7" s="207">
        <v>15.0</v>
      </c>
      <c r="T7" s="208">
        <f>S7/S8</f>
        <v>0.01479289941</v>
      </c>
      <c r="U7" s="207">
        <v>15.0</v>
      </c>
      <c r="V7" s="208">
        <f>U7/U8</f>
        <v>0.01479289941</v>
      </c>
      <c r="W7" s="207">
        <v>15.0</v>
      </c>
      <c r="X7" s="208">
        <f>W7/W8</f>
        <v>0.01479289941</v>
      </c>
      <c r="Y7" s="207">
        <v>14.0</v>
      </c>
      <c r="Z7" s="208">
        <f>Y7/Y8</f>
        <v>0.01380670611</v>
      </c>
      <c r="AA7" s="207">
        <v>10.0</v>
      </c>
      <c r="AB7" s="208">
        <f>AA7/AA8</f>
        <v>0.009861932939</v>
      </c>
      <c r="AC7" s="207">
        <v>10.0</v>
      </c>
      <c r="AD7" s="208">
        <f>AC7/AC8</f>
        <v>0.009861932939</v>
      </c>
      <c r="AE7" s="207">
        <v>10.0</v>
      </c>
      <c r="AF7" s="208">
        <f>AE7/AE8</f>
        <v>0.009861932939</v>
      </c>
      <c r="AG7" s="207">
        <v>10.0</v>
      </c>
      <c r="AH7" s="208">
        <f>AG7/AG8</f>
        <v>0.009861932939</v>
      </c>
      <c r="AI7" s="207">
        <v>10.0</v>
      </c>
      <c r="AJ7" s="208">
        <f>AI7/AI8</f>
        <v>0.009861932939</v>
      </c>
      <c r="AK7" s="207">
        <v>10.0</v>
      </c>
      <c r="AL7" s="208">
        <f>AK7/AK8</f>
        <v>0.009861932939</v>
      </c>
      <c r="AM7" s="207">
        <v>10.0</v>
      </c>
      <c r="AN7" s="208">
        <f>AM7/AM8</f>
        <v>0.009861932939</v>
      </c>
      <c r="AO7" s="207">
        <v>10.0</v>
      </c>
      <c r="AP7" s="208">
        <f>AO7/AO8</f>
        <v>0.009861932939</v>
      </c>
      <c r="AQ7" s="207">
        <v>10.0</v>
      </c>
      <c r="AR7" s="208">
        <f>AQ7/AQ8</f>
        <v>0.009861932939</v>
      </c>
      <c r="AS7" s="207">
        <v>11.0</v>
      </c>
      <c r="AT7" s="208">
        <f>AS7/AS8</f>
        <v>0.01084812623</v>
      </c>
      <c r="AU7" s="207">
        <v>18.0</v>
      </c>
      <c r="AV7" s="208">
        <f>AU7/AU8</f>
        <v>0.01775147929</v>
      </c>
      <c r="AW7" s="207">
        <v>19.0</v>
      </c>
      <c r="AX7" s="208">
        <f>AW7/AW8</f>
        <v>0.01873767258</v>
      </c>
      <c r="AY7" s="207">
        <v>17.0</v>
      </c>
      <c r="AZ7" s="208">
        <f>AY7/AY8</f>
        <v>0.016765286</v>
      </c>
      <c r="BA7" s="207">
        <v>17.0</v>
      </c>
      <c r="BB7" s="208">
        <f>BA7/BA8</f>
        <v>0.016765286</v>
      </c>
      <c r="BC7" s="207">
        <v>17.0</v>
      </c>
      <c r="BD7" s="208">
        <f>BC7/BC8</f>
        <v>0.016765286</v>
      </c>
      <c r="BE7" s="207">
        <v>17.0</v>
      </c>
      <c r="BF7" s="208">
        <f>BE7/BE8</f>
        <v>0.016765286</v>
      </c>
      <c r="BG7" s="207">
        <v>16.0</v>
      </c>
      <c r="BH7" s="208">
        <f>BG7/BG8</f>
        <v>0.0157790927</v>
      </c>
      <c r="BI7" s="207">
        <v>21.0</v>
      </c>
      <c r="BJ7" s="208">
        <f>BI7/BI8</f>
        <v>0.02071005917</v>
      </c>
      <c r="BK7" s="207">
        <v>12.0</v>
      </c>
      <c r="BL7" s="208">
        <f>BK7/BK8</f>
        <v>0.01183431953</v>
      </c>
      <c r="BM7" s="207"/>
      <c r="BN7" s="208">
        <f>BM7/BM8</f>
        <v>0</v>
      </c>
      <c r="BO7" s="207"/>
      <c r="BP7" s="208">
        <f>BO7/BO8</f>
        <v>0</v>
      </c>
    </row>
    <row r="8">
      <c r="A8" s="211" t="s">
        <v>278</v>
      </c>
      <c r="B8" s="205">
        <f t="shared" si="1"/>
        <v>1014</v>
      </c>
      <c r="C8" s="212">
        <f>SUM(C2:C6)/5</f>
        <v>0.9964497041</v>
      </c>
      <c r="D8" s="201"/>
      <c r="E8" s="213">
        <f>B8</f>
        <v>1014</v>
      </c>
      <c r="F8" s="214">
        <f>SUM(F2:F6)/5</f>
        <v>0.003550295858</v>
      </c>
      <c r="G8" s="213">
        <f>B8</f>
        <v>1014</v>
      </c>
      <c r="H8" s="214">
        <f>SUM(H2:H6)/5</f>
        <v>0.008875739645</v>
      </c>
      <c r="I8" s="213">
        <f>B8</f>
        <v>1014</v>
      </c>
      <c r="J8" s="214">
        <f>SUM(J2:J6)/5</f>
        <v>0.0191321499</v>
      </c>
      <c r="K8" s="213">
        <f>B8</f>
        <v>1014</v>
      </c>
      <c r="L8" s="214">
        <f>SUM(L2:L6)/5</f>
        <v>0.02228796844</v>
      </c>
      <c r="M8" s="213">
        <f>B8</f>
        <v>1014</v>
      </c>
      <c r="N8" s="214">
        <f>SUM(N2:N6)/5</f>
        <v>0.07968441815</v>
      </c>
      <c r="O8" s="213">
        <f>B8</f>
        <v>1014</v>
      </c>
      <c r="P8" s="214">
        <f>SUM(P2:P6)/5</f>
        <v>0.2076923077</v>
      </c>
      <c r="Q8" s="213">
        <f>B8</f>
        <v>1014</v>
      </c>
      <c r="R8" s="214">
        <f>SUM(R2:R6)/5</f>
        <v>0.2986193294</v>
      </c>
      <c r="S8" s="213">
        <f>B8</f>
        <v>1014</v>
      </c>
      <c r="T8" s="214">
        <f>SUM(T2:T6)/5</f>
        <v>0.3037475345</v>
      </c>
      <c r="U8" s="213">
        <f>B8</f>
        <v>1014</v>
      </c>
      <c r="V8" s="214">
        <f>SUM(V2:V6)/5</f>
        <v>0.3287968442</v>
      </c>
      <c r="W8" s="213">
        <f>B8</f>
        <v>1014</v>
      </c>
      <c r="X8" s="214">
        <f>SUM(X2:X6)/5</f>
        <v>0.3382642998</v>
      </c>
      <c r="Y8" s="213">
        <f>B8</f>
        <v>1014</v>
      </c>
      <c r="Z8" s="214">
        <f>SUM(Z2:Z6)/5</f>
        <v>0.3380670611</v>
      </c>
      <c r="AA8" s="213">
        <f>B8</f>
        <v>1014</v>
      </c>
      <c r="AB8" s="214">
        <f>SUM(AB2:AB6)/5</f>
        <v>0.3120315582</v>
      </c>
      <c r="AC8" s="213">
        <f>B8</f>
        <v>1014</v>
      </c>
      <c r="AD8" s="214">
        <f>SUM(AD2:AD6)/5</f>
        <v>0.3402366864</v>
      </c>
      <c r="AE8" s="213">
        <f>B8</f>
        <v>1014</v>
      </c>
      <c r="AF8" s="214">
        <f>SUM(AF2:AF6)/5</f>
        <v>0.3818540434</v>
      </c>
      <c r="AG8" s="213">
        <f>B8</f>
        <v>1014</v>
      </c>
      <c r="AH8" s="214">
        <f>SUM(AH2:AH6)/5</f>
        <v>0.4067061144</v>
      </c>
      <c r="AI8" s="213">
        <f>B8</f>
        <v>1014</v>
      </c>
      <c r="AJ8" s="214">
        <f>SUM(AJ2:AJ6)/5</f>
        <v>0.4376725838</v>
      </c>
      <c r="AK8" s="213">
        <f>B8</f>
        <v>1014</v>
      </c>
      <c r="AL8" s="214">
        <f>SUM(AL2:AL6)/5</f>
        <v>0.4857988166</v>
      </c>
      <c r="AM8" s="213">
        <f>B8</f>
        <v>1014</v>
      </c>
      <c r="AN8" s="214">
        <f>SUM(AN2:AN6)/5</f>
        <v>0.509270217</v>
      </c>
      <c r="AO8" s="213">
        <f>B8</f>
        <v>1014</v>
      </c>
      <c r="AP8" s="214">
        <f>SUM(AP2:AP6)/5</f>
        <v>0.5714003945</v>
      </c>
      <c r="AQ8" s="213">
        <f>B8</f>
        <v>1014</v>
      </c>
      <c r="AR8" s="214">
        <f>SUM(AR2:AR6)/5</f>
        <v>0.6378698225</v>
      </c>
      <c r="AS8" s="213">
        <f>B8</f>
        <v>1014</v>
      </c>
      <c r="AT8" s="214">
        <f>SUM(AT2:AT6)/5</f>
        <v>0.6737672584</v>
      </c>
      <c r="AU8" s="213">
        <f>B8</f>
        <v>1014</v>
      </c>
      <c r="AV8" s="214">
        <f>SUM(AV2:AV6)/5</f>
        <v>0.6946745562</v>
      </c>
      <c r="AW8" s="213">
        <f>B8</f>
        <v>1014</v>
      </c>
      <c r="AX8" s="214">
        <f>SUM(AX2:AX7)/5</f>
        <v>0.6984220907</v>
      </c>
      <c r="AY8" s="213">
        <f>B8</f>
        <v>1014</v>
      </c>
      <c r="AZ8" s="214">
        <f>SUM(AZ2:AZ7)/5</f>
        <v>0.7175542406</v>
      </c>
      <c r="BA8" s="213">
        <f>B8</f>
        <v>1014</v>
      </c>
      <c r="BB8" s="214">
        <f>SUM(BB2:BB7)/5</f>
        <v>0.7282051282</v>
      </c>
      <c r="BC8" s="213">
        <f>B8</f>
        <v>1014</v>
      </c>
      <c r="BD8" s="214">
        <f>SUM(BD2:BD7)/5</f>
        <v>0.7532544379</v>
      </c>
      <c r="BE8" s="213">
        <f>B8</f>
        <v>1014</v>
      </c>
      <c r="BF8" s="214">
        <f>SUM(BF2:BF7)/5</f>
        <v>0.7538461538</v>
      </c>
      <c r="BG8" s="213">
        <f>B8</f>
        <v>1014</v>
      </c>
      <c r="BH8" s="214">
        <f>SUM(BH2:BH7)/5</f>
        <v>0.7654832347</v>
      </c>
      <c r="BI8" s="213">
        <f>B8</f>
        <v>1014</v>
      </c>
      <c r="BJ8" s="214">
        <f>SUM(BJ2:BJ7)/5</f>
        <v>0.7674556213</v>
      </c>
      <c r="BK8" s="213">
        <f>B8</f>
        <v>1014</v>
      </c>
      <c r="BL8" s="214">
        <f>SUM(BL2:BL7)/5</f>
        <v>0.7917159763</v>
      </c>
      <c r="BM8" s="213">
        <f>B8</f>
        <v>1014</v>
      </c>
      <c r="BN8" s="214">
        <f>SUM(BN2:BN7)/5</f>
        <v>0</v>
      </c>
      <c r="BO8" s="213">
        <f>B8</f>
        <v>1014</v>
      </c>
      <c r="BP8" s="214">
        <f>SUM(BP2:BP7)/5</f>
        <v>0</v>
      </c>
    </row>
    <row r="9">
      <c r="A9" s="215"/>
      <c r="B9" s="215"/>
      <c r="C9" s="215"/>
      <c r="D9" s="201"/>
      <c r="E9" s="216"/>
      <c r="F9" s="216"/>
      <c r="G9" s="216"/>
      <c r="H9" s="216"/>
      <c r="I9" s="216"/>
      <c r="J9" s="216"/>
      <c r="K9" s="216"/>
      <c r="L9" s="216"/>
      <c r="M9" s="216"/>
      <c r="N9" s="216"/>
      <c r="O9" s="216"/>
      <c r="P9" s="216"/>
      <c r="Q9" s="216"/>
      <c r="R9" s="216"/>
      <c r="S9" s="216"/>
      <c r="T9" s="217"/>
      <c r="U9" s="216"/>
      <c r="V9" s="217"/>
      <c r="W9" s="216"/>
      <c r="X9" s="217"/>
      <c r="Y9" s="218"/>
      <c r="Z9" s="217"/>
      <c r="AA9" s="216"/>
      <c r="AB9" s="217"/>
      <c r="AC9" s="216"/>
      <c r="AD9" s="217"/>
      <c r="AE9" s="216"/>
      <c r="AF9" s="217"/>
      <c r="AG9" s="216"/>
      <c r="AH9" s="217"/>
      <c r="AI9" s="216"/>
      <c r="AJ9" s="217"/>
      <c r="AK9" s="216"/>
      <c r="AL9" s="217"/>
      <c r="AM9" s="216"/>
      <c r="AN9" s="217"/>
      <c r="AO9" s="216"/>
      <c r="AP9" s="217"/>
      <c r="AQ9" s="216"/>
      <c r="AR9" s="217"/>
      <c r="AS9" s="216"/>
      <c r="AT9" s="217"/>
      <c r="AU9" s="216"/>
      <c r="AV9" s="217"/>
      <c r="AW9" s="216"/>
      <c r="AX9" s="217"/>
      <c r="AY9" s="216"/>
      <c r="AZ9" s="217"/>
      <c r="BA9" s="216"/>
      <c r="BB9" s="217"/>
      <c r="BC9" s="216"/>
      <c r="BD9" s="217"/>
      <c r="BE9" s="216"/>
      <c r="BF9" s="217"/>
      <c r="BG9" s="216"/>
      <c r="BH9" s="217"/>
      <c r="BI9" s="216"/>
      <c r="BJ9" s="217"/>
      <c r="BK9" s="216"/>
      <c r="BL9" s="217"/>
      <c r="BM9" s="216"/>
      <c r="BN9" s="217"/>
      <c r="BO9" s="216"/>
      <c r="BP9" s="217"/>
    </row>
    <row r="10">
      <c r="A10" s="219" t="s">
        <v>43</v>
      </c>
      <c r="B10" s="187"/>
      <c r="C10" s="188"/>
      <c r="D10" s="201"/>
      <c r="E10" s="202">
        <v>44669.0</v>
      </c>
      <c r="F10" s="188"/>
      <c r="G10" s="202">
        <v>44676.0</v>
      </c>
      <c r="H10" s="188"/>
      <c r="I10" s="202">
        <v>44683.0</v>
      </c>
      <c r="J10" s="188"/>
      <c r="K10" s="202">
        <v>44690.0</v>
      </c>
      <c r="L10" s="188"/>
      <c r="M10" s="202">
        <v>44697.0</v>
      </c>
      <c r="N10" s="188"/>
      <c r="O10" s="202">
        <v>44704.0</v>
      </c>
      <c r="P10" s="188"/>
      <c r="Q10" s="202">
        <v>44711.0</v>
      </c>
      <c r="R10" s="188"/>
      <c r="S10" s="203">
        <v>44718.0</v>
      </c>
      <c r="T10" s="188"/>
      <c r="U10" s="203">
        <v>44725.0</v>
      </c>
      <c r="V10" s="188"/>
      <c r="W10" s="203">
        <v>44732.0</v>
      </c>
      <c r="X10" s="188"/>
      <c r="Y10" s="203">
        <v>44739.0</v>
      </c>
      <c r="Z10" s="188"/>
      <c r="AA10" s="203">
        <v>44746.0</v>
      </c>
      <c r="AB10" s="188"/>
      <c r="AC10" s="203">
        <v>44753.0</v>
      </c>
      <c r="AD10" s="188"/>
      <c r="AE10" s="203">
        <v>44760.0</v>
      </c>
      <c r="AF10" s="188"/>
      <c r="AG10" s="203">
        <v>44767.0</v>
      </c>
      <c r="AH10" s="188"/>
      <c r="AI10" s="203">
        <v>44771.0</v>
      </c>
      <c r="AJ10" s="188"/>
      <c r="AK10" s="203">
        <v>44778.0</v>
      </c>
      <c r="AL10" s="188"/>
      <c r="AM10" s="203">
        <v>44785.0</v>
      </c>
      <c r="AN10" s="188"/>
      <c r="AO10" s="203">
        <v>44792.0</v>
      </c>
      <c r="AP10" s="188"/>
      <c r="AQ10" s="203">
        <v>44799.0</v>
      </c>
      <c r="AR10" s="188"/>
      <c r="AS10" s="203">
        <v>44806.0</v>
      </c>
      <c r="AT10" s="188"/>
      <c r="AU10" s="203">
        <v>44813.0</v>
      </c>
      <c r="AV10" s="188"/>
      <c r="AW10" s="203">
        <v>44820.0</v>
      </c>
      <c r="AX10" s="188"/>
      <c r="AY10" s="203">
        <v>44827.0</v>
      </c>
      <c r="AZ10" s="188"/>
      <c r="BA10" s="203">
        <v>44834.0</v>
      </c>
      <c r="BB10" s="188"/>
      <c r="BC10" s="203">
        <v>44841.0</v>
      </c>
      <c r="BD10" s="188"/>
      <c r="BE10" s="203">
        <v>44848.0</v>
      </c>
      <c r="BF10" s="188"/>
      <c r="BG10" s="203">
        <v>44855.0</v>
      </c>
      <c r="BH10" s="188"/>
      <c r="BI10" s="203">
        <v>44862.0</v>
      </c>
      <c r="BJ10" s="188"/>
      <c r="BK10" s="203">
        <v>44911.0</v>
      </c>
      <c r="BL10" s="188"/>
      <c r="BM10" s="203">
        <v>44918.0</v>
      </c>
      <c r="BN10" s="188"/>
      <c r="BO10" s="203">
        <v>44925.0</v>
      </c>
      <c r="BP10" s="188"/>
    </row>
    <row r="11">
      <c r="A11" s="204" t="s">
        <v>6461</v>
      </c>
      <c r="B11" s="205">
        <f>COUNTIFS(Seeds!D:D,"=Pendiente de revisión",Seeds!Y:Y,"=Números y operaciones")+B12</f>
        <v>500</v>
      </c>
      <c r="C11" s="220">
        <f>B11/B17</f>
        <v>1</v>
      </c>
      <c r="D11" s="201"/>
      <c r="E11" s="207">
        <v>14.0</v>
      </c>
      <c r="F11" s="208">
        <f>E11/E17</f>
        <v>0.028</v>
      </c>
      <c r="G11" s="207">
        <v>14.0</v>
      </c>
      <c r="H11" s="208">
        <f>G11/G17</f>
        <v>0.028</v>
      </c>
      <c r="I11" s="207">
        <v>32.0</v>
      </c>
      <c r="J11" s="208">
        <f>I11/I17</f>
        <v>0.064</v>
      </c>
      <c r="K11" s="207">
        <v>33.0</v>
      </c>
      <c r="L11" s="208">
        <f>K11/K17</f>
        <v>0.066</v>
      </c>
      <c r="M11" s="207">
        <v>55.0</v>
      </c>
      <c r="N11" s="208">
        <f>M11/M17</f>
        <v>0.11</v>
      </c>
      <c r="O11" s="207">
        <v>189.0</v>
      </c>
      <c r="P11" s="208">
        <f>O11/O17</f>
        <v>0.378</v>
      </c>
      <c r="Q11" s="207">
        <v>264.0</v>
      </c>
      <c r="R11" s="208">
        <f>Q11/Q17</f>
        <v>0.528</v>
      </c>
      <c r="S11" s="207">
        <v>264.0</v>
      </c>
      <c r="T11" s="208">
        <f>S11/S17</f>
        <v>0.528</v>
      </c>
      <c r="U11" s="207">
        <v>264.0</v>
      </c>
      <c r="V11" s="208">
        <f>U11/U17</f>
        <v>0.528</v>
      </c>
      <c r="W11" s="207">
        <v>264.0</v>
      </c>
      <c r="X11" s="208">
        <f>W11/W17</f>
        <v>0.528</v>
      </c>
      <c r="Y11" s="207">
        <v>321.0</v>
      </c>
      <c r="Z11" s="208">
        <f>Y11/Y17</f>
        <v>0.642</v>
      </c>
      <c r="AA11" s="207">
        <v>319.0</v>
      </c>
      <c r="AB11" s="208">
        <f>AA11/AA17</f>
        <v>0.638</v>
      </c>
      <c r="AC11" s="207">
        <v>330.0</v>
      </c>
      <c r="AD11" s="208">
        <f>AC11/AC17</f>
        <v>0.66</v>
      </c>
      <c r="AE11" s="207">
        <v>341.0</v>
      </c>
      <c r="AF11" s="208">
        <f>AE11/AE17</f>
        <v>0.682</v>
      </c>
      <c r="AG11" s="207">
        <v>344.0</v>
      </c>
      <c r="AH11" s="208">
        <f>AG11/AG17</f>
        <v>0.688</v>
      </c>
      <c r="AI11" s="207">
        <v>345.0</v>
      </c>
      <c r="AJ11" s="208">
        <f>AI11/AI17</f>
        <v>0.69</v>
      </c>
      <c r="AK11" s="207">
        <v>360.0</v>
      </c>
      <c r="AL11" s="208">
        <f>AK11/AK17</f>
        <v>0.72</v>
      </c>
      <c r="AM11" s="207">
        <v>364.0</v>
      </c>
      <c r="AN11" s="208">
        <f>AM11/AM17</f>
        <v>0.728</v>
      </c>
      <c r="AO11" s="207">
        <v>397.0</v>
      </c>
      <c r="AP11" s="208">
        <f>AO11/AO17</f>
        <v>0.794</v>
      </c>
      <c r="AQ11" s="207">
        <v>397.0</v>
      </c>
      <c r="AR11" s="208">
        <f>AQ11/AQ17</f>
        <v>0.794</v>
      </c>
      <c r="AS11" s="207">
        <v>412.0</v>
      </c>
      <c r="AT11" s="208">
        <f>AS11/AS17</f>
        <v>0.824</v>
      </c>
      <c r="AU11" s="207">
        <v>412.0</v>
      </c>
      <c r="AV11" s="208">
        <f>AU11/AU17</f>
        <v>0.824</v>
      </c>
      <c r="AW11" s="207">
        <v>412.0</v>
      </c>
      <c r="AX11" s="208">
        <f>AW11/AW17</f>
        <v>0.824</v>
      </c>
      <c r="AY11" s="207">
        <v>412.0</v>
      </c>
      <c r="AZ11" s="208">
        <f>AY11/AY17</f>
        <v>0.824</v>
      </c>
      <c r="BA11" s="207">
        <v>412.0</v>
      </c>
      <c r="BB11" s="208">
        <f>BA11/BA17</f>
        <v>0.824</v>
      </c>
      <c r="BC11" s="207">
        <v>412.0</v>
      </c>
      <c r="BD11" s="208">
        <f>BC11/BC17</f>
        <v>0.824</v>
      </c>
      <c r="BE11" s="207">
        <v>412.0</v>
      </c>
      <c r="BF11" s="208">
        <f>BE11/BE17</f>
        <v>0.824</v>
      </c>
      <c r="BG11" s="207">
        <v>412.0</v>
      </c>
      <c r="BH11" s="208">
        <f>BG11/BG17</f>
        <v>0.824</v>
      </c>
      <c r="BI11" s="207">
        <v>412.0</v>
      </c>
      <c r="BJ11" s="208">
        <f>BI11/BI17</f>
        <v>0.824</v>
      </c>
      <c r="BK11" s="207">
        <v>442.0</v>
      </c>
      <c r="BL11" s="208">
        <f>BK11/BK17</f>
        <v>0.884</v>
      </c>
      <c r="BM11" s="207"/>
      <c r="BN11" s="208">
        <f>BM11/BM17</f>
        <v>0</v>
      </c>
      <c r="BO11" s="207"/>
      <c r="BP11" s="208">
        <f>BO11/BO17</f>
        <v>0</v>
      </c>
    </row>
    <row r="12">
      <c r="A12" s="209" t="s">
        <v>6464</v>
      </c>
      <c r="B12" s="205">
        <f>COUNTIFS(Seeds!D:D,"=Ortografía+cast",Seeds!Y:Y,"=Números y operaciones")+B13</f>
        <v>500</v>
      </c>
      <c r="C12" s="220">
        <f>B12/B17</f>
        <v>1</v>
      </c>
      <c r="D12" s="201"/>
      <c r="E12" s="207">
        <v>0.0</v>
      </c>
      <c r="F12" s="208">
        <f>E12/E17</f>
        <v>0</v>
      </c>
      <c r="G12" s="207">
        <v>0.0</v>
      </c>
      <c r="H12" s="208">
        <f>G12/G17</f>
        <v>0</v>
      </c>
      <c r="I12" s="207">
        <v>0.0</v>
      </c>
      <c r="J12" s="208">
        <f>I12/I17</f>
        <v>0</v>
      </c>
      <c r="K12" s="207">
        <v>14.0</v>
      </c>
      <c r="L12" s="208">
        <f>K12/K17</f>
        <v>0.028</v>
      </c>
      <c r="M12" s="207">
        <v>55.0</v>
      </c>
      <c r="N12" s="208">
        <f>M12/M17</f>
        <v>0.11</v>
      </c>
      <c r="O12" s="207">
        <v>177.0</v>
      </c>
      <c r="P12" s="208">
        <f>O12/O17</f>
        <v>0.354</v>
      </c>
      <c r="Q12" s="207">
        <v>250.0</v>
      </c>
      <c r="R12" s="208">
        <f>Q12/Q17</f>
        <v>0.5</v>
      </c>
      <c r="S12" s="207">
        <v>250.0</v>
      </c>
      <c r="T12" s="208">
        <f>S12/S17</f>
        <v>0.5</v>
      </c>
      <c r="U12" s="207">
        <v>250.0</v>
      </c>
      <c r="V12" s="208">
        <f>U12/U17</f>
        <v>0.5</v>
      </c>
      <c r="W12" s="207">
        <v>250.0</v>
      </c>
      <c r="X12" s="208">
        <f>W12/W17</f>
        <v>0.5</v>
      </c>
      <c r="Y12" s="207">
        <v>241.0</v>
      </c>
      <c r="Z12" s="208">
        <f>Y12/Y17</f>
        <v>0.482</v>
      </c>
      <c r="AA12" s="207">
        <v>235.0</v>
      </c>
      <c r="AB12" s="208">
        <f>AA12/AA17</f>
        <v>0.47</v>
      </c>
      <c r="AC12" s="207">
        <v>330.0</v>
      </c>
      <c r="AD12" s="208">
        <f>AC12/AC17</f>
        <v>0.66</v>
      </c>
      <c r="AE12" s="207">
        <v>337.0</v>
      </c>
      <c r="AF12" s="208">
        <f>AE12/AE17</f>
        <v>0.674</v>
      </c>
      <c r="AG12" s="207">
        <v>342.0</v>
      </c>
      <c r="AH12" s="208">
        <f>AG12/AG17</f>
        <v>0.684</v>
      </c>
      <c r="AI12" s="207">
        <v>342.0</v>
      </c>
      <c r="AJ12" s="208">
        <f>AI12/AI17</f>
        <v>0.684</v>
      </c>
      <c r="AK12" s="207">
        <v>360.0</v>
      </c>
      <c r="AL12" s="208">
        <f>AK12/AK17</f>
        <v>0.72</v>
      </c>
      <c r="AM12" s="207">
        <v>360.0</v>
      </c>
      <c r="AN12" s="208">
        <f>AM12/AM17</f>
        <v>0.72</v>
      </c>
      <c r="AO12" s="207">
        <v>358.0</v>
      </c>
      <c r="AP12" s="208">
        <f>AO12/AO17</f>
        <v>0.716</v>
      </c>
      <c r="AQ12" s="207">
        <v>393.0</v>
      </c>
      <c r="AR12" s="208">
        <f>AQ12/AQ17</f>
        <v>0.786</v>
      </c>
      <c r="AS12" s="207">
        <v>405.0</v>
      </c>
      <c r="AT12" s="208">
        <f>AS12/AS17</f>
        <v>0.81</v>
      </c>
      <c r="AU12" s="207">
        <v>410.0</v>
      </c>
      <c r="AV12" s="208">
        <f>AU12/AU17</f>
        <v>0.82</v>
      </c>
      <c r="AW12" s="207">
        <v>410.0</v>
      </c>
      <c r="AX12" s="208">
        <f>AW12/AW17</f>
        <v>0.82</v>
      </c>
      <c r="AY12" s="207">
        <v>410.0</v>
      </c>
      <c r="AZ12" s="208">
        <f>AY12/AY17</f>
        <v>0.82</v>
      </c>
      <c r="BA12" s="207">
        <v>410.0</v>
      </c>
      <c r="BB12" s="208">
        <f>BA12/BA17</f>
        <v>0.82</v>
      </c>
      <c r="BC12" s="207">
        <v>410.0</v>
      </c>
      <c r="BD12" s="208">
        <f>BC12/BC17</f>
        <v>0.82</v>
      </c>
      <c r="BE12" s="207">
        <v>410.0</v>
      </c>
      <c r="BF12" s="208">
        <f>BE12/BE17</f>
        <v>0.82</v>
      </c>
      <c r="BG12" s="207">
        <v>410.0</v>
      </c>
      <c r="BH12" s="208">
        <f>BG12/BG17</f>
        <v>0.82</v>
      </c>
      <c r="BI12" s="207">
        <v>410.0</v>
      </c>
      <c r="BJ12" s="208">
        <f>BI12/BI17</f>
        <v>0.82</v>
      </c>
      <c r="BK12" s="207">
        <v>442.0</v>
      </c>
      <c r="BL12" s="208">
        <f>BK12/BK17</f>
        <v>0.884</v>
      </c>
      <c r="BM12" s="207"/>
      <c r="BN12" s="208">
        <f>BM12/BM17</f>
        <v>0</v>
      </c>
      <c r="BO12" s="207"/>
      <c r="BP12" s="208">
        <f>BO12/BO17</f>
        <v>0</v>
      </c>
    </row>
    <row r="13">
      <c r="A13" s="204" t="s">
        <v>6466</v>
      </c>
      <c r="B13" s="205">
        <f>COUNTIFS(Seeds!D:D,"=JSON sin imagen",Seeds!Y:Y,"=Números y operaciones")+B14</f>
        <v>500</v>
      </c>
      <c r="C13" s="220">
        <f>B13/B17</f>
        <v>1</v>
      </c>
      <c r="D13" s="201"/>
      <c r="E13" s="207">
        <v>0.0</v>
      </c>
      <c r="F13" s="208">
        <f>E13/E17</f>
        <v>0</v>
      </c>
      <c r="G13" s="207">
        <v>0.0</v>
      </c>
      <c r="H13" s="208">
        <f>G13/G17</f>
        <v>0</v>
      </c>
      <c r="I13" s="207">
        <v>0.0</v>
      </c>
      <c r="J13" s="208">
        <f>I13/I17</f>
        <v>0</v>
      </c>
      <c r="K13" s="207">
        <v>0.0</v>
      </c>
      <c r="L13" s="208">
        <f>K13/K17</f>
        <v>0</v>
      </c>
      <c r="M13" s="207">
        <v>45.0</v>
      </c>
      <c r="N13" s="208">
        <f>M13/M17</f>
        <v>0.09</v>
      </c>
      <c r="O13" s="207">
        <v>150.0</v>
      </c>
      <c r="P13" s="208">
        <f>O13/O17</f>
        <v>0.3</v>
      </c>
      <c r="Q13" s="207">
        <v>192.0</v>
      </c>
      <c r="R13" s="208">
        <f>Q13/Q17</f>
        <v>0.384</v>
      </c>
      <c r="S13" s="207">
        <v>205.0</v>
      </c>
      <c r="T13" s="208">
        <f>S13/S17</f>
        <v>0.41</v>
      </c>
      <c r="U13" s="207">
        <v>240.0</v>
      </c>
      <c r="V13" s="208">
        <f>U13/U17</f>
        <v>0.48</v>
      </c>
      <c r="W13" s="207">
        <v>240.0</v>
      </c>
      <c r="X13" s="208">
        <f>W13/W17</f>
        <v>0.48</v>
      </c>
      <c r="Y13" s="207">
        <v>231.0</v>
      </c>
      <c r="Z13" s="208">
        <f>Y13/Y17</f>
        <v>0.462</v>
      </c>
      <c r="AA13" s="207">
        <v>224.0</v>
      </c>
      <c r="AB13" s="208">
        <f>AA13/AA17</f>
        <v>0.448</v>
      </c>
      <c r="AC13" s="207">
        <v>239.0</v>
      </c>
      <c r="AD13" s="208">
        <f>AC13/AC17</f>
        <v>0.478</v>
      </c>
      <c r="AE13" s="207">
        <v>320.0</v>
      </c>
      <c r="AF13" s="208">
        <f>AE13/AE17</f>
        <v>0.64</v>
      </c>
      <c r="AG13" s="207">
        <v>329.0</v>
      </c>
      <c r="AH13" s="208">
        <f>AG13/AG17</f>
        <v>0.658</v>
      </c>
      <c r="AI13" s="207">
        <v>335.0</v>
      </c>
      <c r="AJ13" s="208">
        <f>AI13/AI17</f>
        <v>0.67</v>
      </c>
      <c r="AK13" s="207">
        <v>351.0</v>
      </c>
      <c r="AL13" s="208">
        <f>AK13/AK17</f>
        <v>0.702</v>
      </c>
      <c r="AM13" s="207">
        <v>351.0</v>
      </c>
      <c r="AN13" s="208">
        <f>AM13/AM17</f>
        <v>0.702</v>
      </c>
      <c r="AO13" s="207">
        <v>351.0</v>
      </c>
      <c r="AP13" s="208">
        <f>AO13/AO17</f>
        <v>0.702</v>
      </c>
      <c r="AQ13" s="207">
        <v>386.0</v>
      </c>
      <c r="AR13" s="208">
        <f>AQ13/AQ17</f>
        <v>0.772</v>
      </c>
      <c r="AS13" s="207">
        <v>398.0</v>
      </c>
      <c r="AT13" s="208">
        <f>AS13/AS17</f>
        <v>0.796</v>
      </c>
      <c r="AU13" s="207">
        <v>403.0</v>
      </c>
      <c r="AV13" s="208">
        <f>AU13/AU17</f>
        <v>0.806</v>
      </c>
      <c r="AW13" s="207">
        <v>403.0</v>
      </c>
      <c r="AX13" s="208">
        <f>AW13/AW17</f>
        <v>0.806</v>
      </c>
      <c r="AY13" s="207">
        <v>410.0</v>
      </c>
      <c r="AZ13" s="208">
        <f>AY13/AY17</f>
        <v>0.82</v>
      </c>
      <c r="BA13" s="207">
        <v>410.0</v>
      </c>
      <c r="BB13" s="208">
        <f>BA13/BA17</f>
        <v>0.82</v>
      </c>
      <c r="BC13" s="207">
        <v>410.0</v>
      </c>
      <c r="BD13" s="208">
        <f>BC13/BC17</f>
        <v>0.82</v>
      </c>
      <c r="BE13" s="207">
        <v>410.0</v>
      </c>
      <c r="BF13" s="208">
        <f>BE13/BE17</f>
        <v>0.82</v>
      </c>
      <c r="BG13" s="207">
        <v>410.0</v>
      </c>
      <c r="BH13" s="208">
        <f>BG13/BG17</f>
        <v>0.82</v>
      </c>
      <c r="BI13" s="207">
        <v>410.0</v>
      </c>
      <c r="BJ13" s="208">
        <f>BI13/BI17</f>
        <v>0.82</v>
      </c>
      <c r="BK13" s="207">
        <v>442.0</v>
      </c>
      <c r="BL13" s="208">
        <f>BK13/BK17</f>
        <v>0.884</v>
      </c>
      <c r="BM13" s="207"/>
      <c r="BN13" s="208">
        <f>BM13/BM17</f>
        <v>0</v>
      </c>
      <c r="BO13" s="207"/>
      <c r="BP13" s="208">
        <f>BO13/BO17</f>
        <v>0</v>
      </c>
    </row>
    <row r="14">
      <c r="A14" s="204" t="s">
        <v>4937</v>
      </c>
      <c r="B14" s="205">
        <f>COUNTIFS(Seeds!D:D,"=JSON con imagen",Seeds!Y:Y,"=Números y operaciones")+B15</f>
        <v>500</v>
      </c>
      <c r="C14" s="220">
        <f>B14/B17</f>
        <v>1</v>
      </c>
      <c r="D14" s="201"/>
      <c r="E14" s="207">
        <v>0.0</v>
      </c>
      <c r="F14" s="208">
        <f>E14/E17</f>
        <v>0</v>
      </c>
      <c r="G14" s="207">
        <v>0.0</v>
      </c>
      <c r="H14" s="208">
        <f>G14/G17</f>
        <v>0</v>
      </c>
      <c r="I14" s="207">
        <v>0.0</v>
      </c>
      <c r="J14" s="208">
        <f>I14/I17</f>
        <v>0</v>
      </c>
      <c r="K14" s="207">
        <v>0.0</v>
      </c>
      <c r="L14" s="208">
        <f>K14/K17</f>
        <v>0</v>
      </c>
      <c r="M14" s="207">
        <v>43.0</v>
      </c>
      <c r="N14" s="208">
        <f>M14/M17</f>
        <v>0.086</v>
      </c>
      <c r="O14" s="207">
        <v>149.0</v>
      </c>
      <c r="P14" s="208">
        <f>O14/O17</f>
        <v>0.298</v>
      </c>
      <c r="Q14" s="207">
        <v>191.0</v>
      </c>
      <c r="R14" s="208">
        <f>Q14/Q17</f>
        <v>0.382</v>
      </c>
      <c r="S14" s="207">
        <v>204.0</v>
      </c>
      <c r="T14" s="208">
        <f>S14/S17</f>
        <v>0.408</v>
      </c>
      <c r="U14" s="207">
        <v>237.0</v>
      </c>
      <c r="V14" s="208">
        <f>U14/U17</f>
        <v>0.474</v>
      </c>
      <c r="W14" s="207">
        <v>237.0</v>
      </c>
      <c r="X14" s="208">
        <f>W14/W17</f>
        <v>0.474</v>
      </c>
      <c r="Y14" s="207">
        <v>211.0</v>
      </c>
      <c r="Z14" s="208">
        <f>Y14/Y17</f>
        <v>0.422</v>
      </c>
      <c r="AA14" s="207">
        <v>137.0</v>
      </c>
      <c r="AB14" s="208">
        <f>AA14/AA17</f>
        <v>0.274</v>
      </c>
      <c r="AC14" s="207">
        <v>154.0</v>
      </c>
      <c r="AD14" s="208">
        <f>AC14/AC17</f>
        <v>0.308</v>
      </c>
      <c r="AE14" s="207">
        <v>298.0</v>
      </c>
      <c r="AF14" s="208">
        <f>AE14/AE17</f>
        <v>0.596</v>
      </c>
      <c r="AG14" s="207">
        <v>314.0</v>
      </c>
      <c r="AH14" s="208">
        <f>AG14/AG17</f>
        <v>0.628</v>
      </c>
      <c r="AI14" s="207">
        <v>320.0</v>
      </c>
      <c r="AJ14" s="208">
        <f>AI14/AI17</f>
        <v>0.64</v>
      </c>
      <c r="AK14" s="207">
        <v>336.0</v>
      </c>
      <c r="AL14" s="208">
        <f>AK14/AK17</f>
        <v>0.672</v>
      </c>
      <c r="AM14" s="207">
        <v>336.0</v>
      </c>
      <c r="AN14" s="208">
        <f>AM14/AM17</f>
        <v>0.672</v>
      </c>
      <c r="AO14" s="207">
        <v>336.0</v>
      </c>
      <c r="AP14" s="208">
        <f>AO14/AO17</f>
        <v>0.672</v>
      </c>
      <c r="AQ14" s="207">
        <v>370.0</v>
      </c>
      <c r="AR14" s="208">
        <f>AQ14/AQ17</f>
        <v>0.74</v>
      </c>
      <c r="AS14" s="207">
        <v>384.0</v>
      </c>
      <c r="AT14" s="208">
        <f>AS14/AS17</f>
        <v>0.768</v>
      </c>
      <c r="AU14" s="207">
        <v>392.0</v>
      </c>
      <c r="AV14" s="208">
        <f>AU14/AU17</f>
        <v>0.784</v>
      </c>
      <c r="AW14" s="207">
        <v>392.0</v>
      </c>
      <c r="AX14" s="208">
        <f>AW14/AW17</f>
        <v>0.784</v>
      </c>
      <c r="AY14" s="207">
        <v>399.0</v>
      </c>
      <c r="AZ14" s="208">
        <f>AY14/AY17</f>
        <v>0.798</v>
      </c>
      <c r="BA14" s="207">
        <v>399.0</v>
      </c>
      <c r="BB14" s="208">
        <f>BA14/BA17</f>
        <v>0.798</v>
      </c>
      <c r="BC14" s="207">
        <v>399.0</v>
      </c>
      <c r="BD14" s="208">
        <f>BC14/BC17</f>
        <v>0.798</v>
      </c>
      <c r="BE14" s="207">
        <v>399.0</v>
      </c>
      <c r="BF14" s="208">
        <f>BE14/BE17</f>
        <v>0.798</v>
      </c>
      <c r="BG14" s="207">
        <v>404.0</v>
      </c>
      <c r="BH14" s="208">
        <f>BG14/BG17</f>
        <v>0.808</v>
      </c>
      <c r="BI14" s="207">
        <v>404.0</v>
      </c>
      <c r="BJ14" s="208">
        <f>BI14/BI17</f>
        <v>0.808</v>
      </c>
      <c r="BK14" s="207">
        <v>436.0</v>
      </c>
      <c r="BL14" s="208">
        <f>BK14/BK17</f>
        <v>0.872</v>
      </c>
      <c r="BM14" s="207"/>
      <c r="BN14" s="208">
        <f>BM14/BM17</f>
        <v>0</v>
      </c>
      <c r="BO14" s="207"/>
      <c r="BP14" s="208">
        <f>BO14/BO17</f>
        <v>0</v>
      </c>
    </row>
    <row r="15">
      <c r="A15" s="204" t="s">
        <v>34</v>
      </c>
      <c r="B15" s="205">
        <f>COUNTIFS(Seeds!D:D,"=JSON revisado",Seeds!Y:Y,"=Números y operaciones")</f>
        <v>500</v>
      </c>
      <c r="C15" s="220">
        <f>B15/B17</f>
        <v>1</v>
      </c>
      <c r="D15" s="201"/>
      <c r="E15" s="207">
        <v>0.0</v>
      </c>
      <c r="F15" s="208">
        <f>E15/E17</f>
        <v>0</v>
      </c>
      <c r="G15" s="207">
        <v>0.0</v>
      </c>
      <c r="H15" s="208">
        <f>G15/G17</f>
        <v>0</v>
      </c>
      <c r="I15" s="207">
        <v>0.0</v>
      </c>
      <c r="J15" s="208">
        <f>I15/I17</f>
        <v>0</v>
      </c>
      <c r="K15" s="207">
        <v>0.0</v>
      </c>
      <c r="L15" s="208">
        <f>K15/K17</f>
        <v>0</v>
      </c>
      <c r="M15" s="207">
        <v>31.0</v>
      </c>
      <c r="N15" s="208">
        <f>M15/M17</f>
        <v>0.062</v>
      </c>
      <c r="O15" s="207">
        <v>50.0</v>
      </c>
      <c r="P15" s="208">
        <f>O15/O17</f>
        <v>0.1</v>
      </c>
      <c r="Q15" s="207">
        <v>139.0</v>
      </c>
      <c r="R15" s="208">
        <f>Q15/Q17</f>
        <v>0.278</v>
      </c>
      <c r="S15" s="207">
        <v>139.0</v>
      </c>
      <c r="T15" s="208">
        <f>S15/S17</f>
        <v>0.278</v>
      </c>
      <c r="U15" s="207">
        <v>159.0</v>
      </c>
      <c r="V15" s="208">
        <f>U15/U17</f>
        <v>0.318</v>
      </c>
      <c r="W15" s="207">
        <v>190.0</v>
      </c>
      <c r="X15" s="208">
        <f>W15/W17</f>
        <v>0.38</v>
      </c>
      <c r="Y15" s="207">
        <v>167.0</v>
      </c>
      <c r="Z15" s="208">
        <f>Y15/Y17</f>
        <v>0.334</v>
      </c>
      <c r="AA15" s="207">
        <v>120.0</v>
      </c>
      <c r="AB15" s="208">
        <f>AA15/AA17</f>
        <v>0.24</v>
      </c>
      <c r="AC15" s="207">
        <v>100.0</v>
      </c>
      <c r="AD15" s="208">
        <f>AC15/AC17</f>
        <v>0.2</v>
      </c>
      <c r="AE15" s="207">
        <v>103.0</v>
      </c>
      <c r="AF15" s="208">
        <f>AE15/AE17</f>
        <v>0.206</v>
      </c>
      <c r="AG15" s="207">
        <v>122.0</v>
      </c>
      <c r="AH15" s="208">
        <f>AG15/AG17</f>
        <v>0.244</v>
      </c>
      <c r="AI15" s="207">
        <v>122.0</v>
      </c>
      <c r="AJ15" s="208">
        <f>AI15/AI17</f>
        <v>0.244</v>
      </c>
      <c r="AK15" s="207">
        <v>122.0</v>
      </c>
      <c r="AL15" s="208">
        <f>AK15/AK17</f>
        <v>0.244</v>
      </c>
      <c r="AM15" s="207">
        <v>167.0</v>
      </c>
      <c r="AN15" s="208">
        <f>AM15/AM17</f>
        <v>0.334</v>
      </c>
      <c r="AO15" s="207">
        <v>227.0</v>
      </c>
      <c r="AP15" s="208">
        <f>AO15/AO17</f>
        <v>0.454</v>
      </c>
      <c r="AQ15" s="207">
        <v>246.0</v>
      </c>
      <c r="AR15" s="208">
        <f>AQ15/AQ17</f>
        <v>0.492</v>
      </c>
      <c r="AS15" s="207">
        <v>278.0</v>
      </c>
      <c r="AT15" s="208">
        <f>AS15/AS17</f>
        <v>0.556</v>
      </c>
      <c r="AU15" s="207">
        <v>295.0</v>
      </c>
      <c r="AV15" s="208">
        <f>AU15/AU17</f>
        <v>0.59</v>
      </c>
      <c r="AW15" s="207">
        <v>295.0</v>
      </c>
      <c r="AX15" s="208">
        <f>AW15/AW17</f>
        <v>0.59</v>
      </c>
      <c r="AY15" s="207">
        <v>295.0</v>
      </c>
      <c r="AZ15" s="208">
        <f>AY15/AY17</f>
        <v>0.59</v>
      </c>
      <c r="BA15" s="207">
        <v>295.0</v>
      </c>
      <c r="BB15" s="208">
        <f>BA15/BA17</f>
        <v>0.59</v>
      </c>
      <c r="BC15" s="207">
        <v>295.0</v>
      </c>
      <c r="BD15" s="208">
        <f>BC15/BC17</f>
        <v>0.59</v>
      </c>
      <c r="BE15" s="207">
        <v>295.0</v>
      </c>
      <c r="BF15" s="208">
        <f>BE15/BE17</f>
        <v>0.59</v>
      </c>
      <c r="BG15" s="207">
        <v>300.0</v>
      </c>
      <c r="BH15" s="208">
        <f>BG15/BG17</f>
        <v>0.6</v>
      </c>
      <c r="BI15" s="207">
        <v>300.0</v>
      </c>
      <c r="BJ15" s="208">
        <f>BI15/BI17</f>
        <v>0.6</v>
      </c>
      <c r="BK15" s="207">
        <v>282.0</v>
      </c>
      <c r="BL15" s="208">
        <f>BK15/BK17</f>
        <v>0.564</v>
      </c>
      <c r="BM15" s="207"/>
      <c r="BN15" s="208">
        <f>BM15/BM17</f>
        <v>0</v>
      </c>
      <c r="BO15" s="207"/>
      <c r="BP15" s="208">
        <f>BO15/BO17</f>
        <v>0</v>
      </c>
    </row>
    <row r="16">
      <c r="A16" s="211" t="s">
        <v>6481</v>
      </c>
      <c r="B16" s="205">
        <f>COUNTIFS(Seeds!E:E,"=Sí",Seeds!Y:Y,"=Números y operaciones")</f>
        <v>0</v>
      </c>
      <c r="C16" s="220">
        <f>B16/B17</f>
        <v>0</v>
      </c>
      <c r="D16" s="201"/>
      <c r="E16" s="207">
        <v>0.0</v>
      </c>
      <c r="F16" s="208">
        <f>E16/E17</f>
        <v>0</v>
      </c>
      <c r="G16" s="207">
        <v>0.0</v>
      </c>
      <c r="H16" s="208">
        <f>G16/G17</f>
        <v>0</v>
      </c>
      <c r="I16" s="207">
        <v>0.0</v>
      </c>
      <c r="J16" s="208">
        <f>I16/I17</f>
        <v>0</v>
      </c>
      <c r="K16" s="207">
        <v>0.0</v>
      </c>
      <c r="L16" s="208">
        <f>K16/K17</f>
        <v>0</v>
      </c>
      <c r="M16" s="207">
        <v>6.0</v>
      </c>
      <c r="N16" s="208">
        <f>M16/M17</f>
        <v>0.012</v>
      </c>
      <c r="O16" s="207">
        <v>5.0</v>
      </c>
      <c r="P16" s="208">
        <f>O16/O17</f>
        <v>0.01</v>
      </c>
      <c r="Q16" s="207">
        <v>10.0</v>
      </c>
      <c r="R16" s="208">
        <f>Q16/Q17</f>
        <v>0.02</v>
      </c>
      <c r="S16" s="207">
        <v>10.0</v>
      </c>
      <c r="T16" s="208">
        <f>S16/S17</f>
        <v>0.02</v>
      </c>
      <c r="U16" s="207">
        <v>10.0</v>
      </c>
      <c r="V16" s="208">
        <f>U16/U17</f>
        <v>0.02</v>
      </c>
      <c r="W16" s="207">
        <v>10.0</v>
      </c>
      <c r="X16" s="208">
        <f>W16/W17</f>
        <v>0.02</v>
      </c>
      <c r="Y16" s="207">
        <v>9.0</v>
      </c>
      <c r="Z16" s="208">
        <f>Y16/Y17</f>
        <v>0.018</v>
      </c>
      <c r="AA16" s="207">
        <v>5.0</v>
      </c>
      <c r="AB16" s="208">
        <f>AA16/AA17</f>
        <v>0.01</v>
      </c>
      <c r="AC16" s="207">
        <v>5.0</v>
      </c>
      <c r="AD16" s="208">
        <f>AC16/AC17</f>
        <v>0.01</v>
      </c>
      <c r="AE16" s="207">
        <v>5.0</v>
      </c>
      <c r="AF16" s="208">
        <f>AE16/AE17</f>
        <v>0.01</v>
      </c>
      <c r="AG16" s="207">
        <v>5.0</v>
      </c>
      <c r="AH16" s="208">
        <f>AG16/AG17</f>
        <v>0.01</v>
      </c>
      <c r="AI16" s="207">
        <v>5.0</v>
      </c>
      <c r="AJ16" s="208">
        <f>AI16/AI17</f>
        <v>0.01</v>
      </c>
      <c r="AK16" s="207">
        <v>5.0</v>
      </c>
      <c r="AL16" s="208">
        <f>AK16/AK17</f>
        <v>0.01</v>
      </c>
      <c r="AM16" s="207">
        <v>5.0</v>
      </c>
      <c r="AN16" s="208">
        <f>AM16/AM17</f>
        <v>0.01</v>
      </c>
      <c r="AO16" s="207">
        <v>5.0</v>
      </c>
      <c r="AP16" s="208">
        <f>AO16/AO17</f>
        <v>0.01</v>
      </c>
      <c r="AQ16" s="207">
        <v>5.0</v>
      </c>
      <c r="AR16" s="208">
        <f>AQ16/AQ17</f>
        <v>0.01</v>
      </c>
      <c r="AS16" s="207">
        <v>3.0</v>
      </c>
      <c r="AT16" s="208">
        <f>AS16/AS17</f>
        <v>0.006</v>
      </c>
      <c r="AU16" s="207">
        <v>10.0</v>
      </c>
      <c r="AV16" s="208">
        <f>AU16/AU17</f>
        <v>0.02</v>
      </c>
      <c r="AW16" s="207">
        <v>10.0</v>
      </c>
      <c r="AX16" s="208">
        <f>AW16/AW17</f>
        <v>0.02</v>
      </c>
      <c r="AY16" s="207">
        <v>10.0</v>
      </c>
      <c r="AZ16" s="208">
        <f>AY16/AY17</f>
        <v>0.02</v>
      </c>
      <c r="BA16" s="207">
        <v>10.0</v>
      </c>
      <c r="BB16" s="208">
        <f>BA16/BA17</f>
        <v>0.02</v>
      </c>
      <c r="BC16" s="207">
        <v>10.0</v>
      </c>
      <c r="BD16" s="208">
        <f>BC16/BC17</f>
        <v>0.02</v>
      </c>
      <c r="BE16" s="207">
        <v>10.0</v>
      </c>
      <c r="BF16" s="208">
        <f>BE16/BE17</f>
        <v>0.02</v>
      </c>
      <c r="BG16" s="207">
        <v>10.0</v>
      </c>
      <c r="BH16" s="208">
        <f>BG16/BG17</f>
        <v>0.02</v>
      </c>
      <c r="BI16" s="207">
        <v>10.0</v>
      </c>
      <c r="BJ16" s="208">
        <f>BI16/BI17</f>
        <v>0.02</v>
      </c>
      <c r="BK16" s="207">
        <v>7.0</v>
      </c>
      <c r="BL16" s="208">
        <f>BK16/BK17</f>
        <v>0.014</v>
      </c>
      <c r="BM16" s="207"/>
      <c r="BN16" s="208">
        <f>BM16/BM17</f>
        <v>0</v>
      </c>
      <c r="BO16" s="207"/>
      <c r="BP16" s="208">
        <f>BO16/BO17</f>
        <v>0</v>
      </c>
    </row>
    <row r="17">
      <c r="A17" s="209" t="s">
        <v>278</v>
      </c>
      <c r="B17" s="221">
        <f>COUNTIFS(Seeds!Y:Y,"=Números y operaciones")-COUNTIFS(Seeds!Y:Y,"=Números y operaciones",Seeds!D:D,"=No hacer")</f>
        <v>500</v>
      </c>
      <c r="C17" s="212">
        <f>SUM(C11:C15)/5</f>
        <v>1</v>
      </c>
      <c r="D17" s="201"/>
      <c r="E17" s="213">
        <f>B17</f>
        <v>500</v>
      </c>
      <c r="F17" s="222"/>
      <c r="G17" s="213">
        <f>B17</f>
        <v>500</v>
      </c>
      <c r="H17" s="222"/>
      <c r="I17" s="213">
        <f>B17</f>
        <v>500</v>
      </c>
      <c r="J17" s="222"/>
      <c r="K17" s="213">
        <f>B17</f>
        <v>500</v>
      </c>
      <c r="L17" s="222"/>
      <c r="M17" s="213">
        <f>B17</f>
        <v>500</v>
      </c>
      <c r="N17" s="222"/>
      <c r="O17" s="213">
        <f>B17</f>
        <v>500</v>
      </c>
      <c r="P17" s="222"/>
      <c r="Q17" s="213">
        <f>B17</f>
        <v>500</v>
      </c>
      <c r="R17" s="222"/>
      <c r="S17" s="213">
        <f>B17</f>
        <v>500</v>
      </c>
      <c r="T17" s="223"/>
      <c r="U17" s="213">
        <f>B17</f>
        <v>500</v>
      </c>
      <c r="V17" s="223"/>
      <c r="W17" s="213">
        <f>B17</f>
        <v>500</v>
      </c>
      <c r="X17" s="223"/>
      <c r="Y17" s="213">
        <f>B17</f>
        <v>500</v>
      </c>
      <c r="Z17" s="223"/>
      <c r="AA17" s="213">
        <f>B17</f>
        <v>500</v>
      </c>
      <c r="AB17" s="214">
        <f>SUM(AB11:AB15)/5</f>
        <v>0.414</v>
      </c>
      <c r="AC17" s="213">
        <f>B17</f>
        <v>500</v>
      </c>
      <c r="AD17" s="214">
        <f>SUM(AD11:AD15)/5</f>
        <v>0.4612</v>
      </c>
      <c r="AE17" s="213">
        <f>B17</f>
        <v>500</v>
      </c>
      <c r="AF17" s="214">
        <f>SUM(AF11:AF15)/5</f>
        <v>0.5596</v>
      </c>
      <c r="AG17" s="213">
        <f>B17</f>
        <v>500</v>
      </c>
      <c r="AH17" s="214">
        <f>SUM(AH11:AH15)/5</f>
        <v>0.5804</v>
      </c>
      <c r="AI17" s="213">
        <f>B17</f>
        <v>500</v>
      </c>
      <c r="AJ17" s="214">
        <f>SUM(AJ11:AJ15)/5</f>
        <v>0.5856</v>
      </c>
      <c r="AK17" s="213">
        <f>B17</f>
        <v>500</v>
      </c>
      <c r="AL17" s="214">
        <f>SUM(AL11:AL15)/5</f>
        <v>0.6116</v>
      </c>
      <c r="AM17" s="213">
        <f>B17</f>
        <v>500</v>
      </c>
      <c r="AN17" s="214">
        <f>SUM(AN11:AN15)/5</f>
        <v>0.6312</v>
      </c>
      <c r="AO17" s="213">
        <f>B17</f>
        <v>500</v>
      </c>
      <c r="AP17" s="214">
        <f>SUM(AP11:AP15)/5</f>
        <v>0.6676</v>
      </c>
      <c r="AQ17" s="213">
        <f>B17</f>
        <v>500</v>
      </c>
      <c r="AR17" s="214">
        <f>SUM(AR11:AR15)/5</f>
        <v>0.7168</v>
      </c>
      <c r="AS17" s="213">
        <f>B17</f>
        <v>500</v>
      </c>
      <c r="AT17" s="214">
        <f>SUM(AT11:AT15)/5</f>
        <v>0.7508</v>
      </c>
      <c r="AU17" s="213">
        <f>B17</f>
        <v>500</v>
      </c>
      <c r="AV17" s="214">
        <f>SUM(AV11:AV15)/5</f>
        <v>0.7648</v>
      </c>
      <c r="AW17" s="213">
        <f>B17</f>
        <v>500</v>
      </c>
      <c r="AX17" s="214">
        <f>SUM(AX11:AX15)/5</f>
        <v>0.7648</v>
      </c>
      <c r="AY17" s="213">
        <f>B17</f>
        <v>500</v>
      </c>
      <c r="AZ17" s="214">
        <f>SUM(AZ11:AZ15)/5</f>
        <v>0.7704</v>
      </c>
      <c r="BA17" s="213">
        <f>B17</f>
        <v>500</v>
      </c>
      <c r="BB17" s="214">
        <f>SUM(BB11:BB15)/5</f>
        <v>0.7704</v>
      </c>
      <c r="BC17" s="213">
        <f>B17</f>
        <v>500</v>
      </c>
      <c r="BD17" s="214">
        <f>SUM(BD11:BD15)/5</f>
        <v>0.7704</v>
      </c>
      <c r="BE17" s="213">
        <f>B17</f>
        <v>500</v>
      </c>
      <c r="BF17" s="214">
        <f>SUM(BF11:BF15)/5</f>
        <v>0.7704</v>
      </c>
      <c r="BG17" s="213">
        <f>B17</f>
        <v>500</v>
      </c>
      <c r="BH17" s="214">
        <f>SUM(BH11:BH15)/5</f>
        <v>0.7744</v>
      </c>
      <c r="BI17" s="213">
        <f>B17</f>
        <v>500</v>
      </c>
      <c r="BJ17" s="214">
        <f>SUM(BJ11:BJ15)/5</f>
        <v>0.7744</v>
      </c>
      <c r="BK17" s="213">
        <f>B17</f>
        <v>500</v>
      </c>
      <c r="BL17" s="214">
        <f>SUM(BL11:BL15)/5</f>
        <v>0.8176</v>
      </c>
      <c r="BM17" s="213">
        <f>B17</f>
        <v>500</v>
      </c>
      <c r="BN17" s="214">
        <f>SUM(BN11:BN15)/5</f>
        <v>0</v>
      </c>
      <c r="BO17" s="213">
        <f>B17</f>
        <v>500</v>
      </c>
      <c r="BP17" s="214">
        <f>SUM(BP11:BP15)/5</f>
        <v>0</v>
      </c>
    </row>
    <row r="18">
      <c r="A18" s="215"/>
      <c r="B18" s="201"/>
      <c r="C18" s="224"/>
      <c r="D18" s="201"/>
      <c r="E18" s="215"/>
      <c r="F18" s="225"/>
      <c r="G18" s="215"/>
      <c r="H18" s="225"/>
      <c r="I18" s="215"/>
      <c r="J18" s="225"/>
      <c r="K18" s="215"/>
      <c r="L18" s="225"/>
      <c r="M18" s="215"/>
      <c r="N18" s="225"/>
      <c r="O18" s="215"/>
      <c r="P18" s="225"/>
      <c r="Q18" s="215"/>
      <c r="R18" s="225"/>
      <c r="S18" s="215"/>
      <c r="T18" s="226"/>
      <c r="U18" s="215"/>
      <c r="V18" s="226"/>
      <c r="W18" s="215"/>
      <c r="X18" s="226"/>
      <c r="Y18" s="227"/>
      <c r="Z18" s="226"/>
      <c r="AA18" s="215"/>
      <c r="AB18" s="226"/>
      <c r="AC18" s="215"/>
      <c r="AD18" s="226"/>
      <c r="AE18" s="225"/>
      <c r="AF18" s="226"/>
      <c r="AG18" s="225"/>
      <c r="AH18" s="226"/>
      <c r="AI18" s="225"/>
      <c r="AJ18" s="226"/>
      <c r="AK18" s="225"/>
      <c r="AL18" s="226"/>
      <c r="AM18" s="225"/>
      <c r="AN18" s="226"/>
      <c r="AO18" s="225"/>
      <c r="AP18" s="226"/>
      <c r="AQ18" s="225"/>
      <c r="AR18" s="226"/>
      <c r="AS18" s="225"/>
      <c r="AT18" s="226"/>
      <c r="AU18" s="225"/>
      <c r="AV18" s="226"/>
      <c r="AW18" s="225"/>
      <c r="AX18" s="226"/>
      <c r="AY18" s="225"/>
      <c r="AZ18" s="226"/>
      <c r="BA18" s="225"/>
      <c r="BB18" s="226"/>
      <c r="BC18" s="225"/>
      <c r="BD18" s="226"/>
      <c r="BE18" s="225"/>
      <c r="BF18" s="226"/>
      <c r="BG18" s="225"/>
      <c r="BH18" s="226"/>
      <c r="BI18" s="225"/>
      <c r="BJ18" s="226"/>
      <c r="BK18" s="225"/>
      <c r="BL18" s="226"/>
      <c r="BM18" s="225"/>
      <c r="BN18" s="226"/>
      <c r="BO18" s="225"/>
      <c r="BP18" s="226"/>
    </row>
    <row r="19">
      <c r="A19" s="219" t="s">
        <v>4211</v>
      </c>
      <c r="B19" s="187"/>
      <c r="C19" s="188"/>
      <c r="D19" s="201"/>
      <c r="E19" s="202">
        <v>44669.0</v>
      </c>
      <c r="F19" s="188"/>
      <c r="G19" s="202">
        <v>44676.0</v>
      </c>
      <c r="H19" s="188"/>
      <c r="I19" s="202">
        <v>44683.0</v>
      </c>
      <c r="J19" s="188"/>
      <c r="K19" s="202">
        <v>44690.0</v>
      </c>
      <c r="L19" s="188"/>
      <c r="M19" s="202">
        <v>44697.0</v>
      </c>
      <c r="N19" s="188"/>
      <c r="O19" s="202">
        <v>44704.0</v>
      </c>
      <c r="P19" s="188"/>
      <c r="Q19" s="202">
        <v>44711.0</v>
      </c>
      <c r="R19" s="188"/>
      <c r="S19" s="203">
        <v>44718.0</v>
      </c>
      <c r="T19" s="188"/>
      <c r="U19" s="203">
        <v>44725.0</v>
      </c>
      <c r="V19" s="188"/>
      <c r="W19" s="203">
        <v>44732.0</v>
      </c>
      <c r="X19" s="188"/>
      <c r="Y19" s="203">
        <v>44739.0</v>
      </c>
      <c r="Z19" s="188"/>
      <c r="AA19" s="203">
        <v>44746.0</v>
      </c>
      <c r="AB19" s="188"/>
      <c r="AC19" s="203">
        <v>44753.0</v>
      </c>
      <c r="AD19" s="188"/>
      <c r="AE19" s="203">
        <v>44760.0</v>
      </c>
      <c r="AF19" s="188"/>
      <c r="AG19" s="203">
        <v>44767.0</v>
      </c>
      <c r="AH19" s="188"/>
      <c r="AI19" s="203">
        <v>44771.0</v>
      </c>
      <c r="AJ19" s="188"/>
      <c r="AK19" s="203">
        <v>44778.0</v>
      </c>
      <c r="AL19" s="188"/>
      <c r="AM19" s="203">
        <v>44785.0</v>
      </c>
      <c r="AN19" s="188"/>
      <c r="AO19" s="203">
        <v>44792.0</v>
      </c>
      <c r="AP19" s="188"/>
      <c r="AQ19" s="203">
        <v>44799.0</v>
      </c>
      <c r="AR19" s="188"/>
      <c r="AS19" s="203">
        <v>44806.0</v>
      </c>
      <c r="AT19" s="188"/>
      <c r="AU19" s="203">
        <v>44813.0</v>
      </c>
      <c r="AV19" s="188"/>
      <c r="AW19" s="203">
        <v>44820.0</v>
      </c>
      <c r="AX19" s="188"/>
      <c r="AY19" s="203">
        <v>44827.0</v>
      </c>
      <c r="AZ19" s="188"/>
      <c r="BA19" s="203">
        <v>44834.0</v>
      </c>
      <c r="BB19" s="188"/>
      <c r="BC19" s="203">
        <v>44841.0</v>
      </c>
      <c r="BD19" s="188"/>
      <c r="BE19" s="203">
        <v>44848.0</v>
      </c>
      <c r="BF19" s="188"/>
      <c r="BG19" s="203">
        <v>44855.0</v>
      </c>
      <c r="BH19" s="188"/>
      <c r="BI19" s="203">
        <v>44862.0</v>
      </c>
      <c r="BJ19" s="188"/>
      <c r="BK19" s="203">
        <v>44911.0</v>
      </c>
      <c r="BL19" s="188"/>
      <c r="BM19" s="203">
        <v>44918.0</v>
      </c>
      <c r="BN19" s="188"/>
      <c r="BO19" s="203">
        <v>44925.0</v>
      </c>
      <c r="BP19" s="188"/>
    </row>
    <row r="20">
      <c r="A20" s="204" t="s">
        <v>6461</v>
      </c>
      <c r="B20" s="205">
        <f>COUNTIFS(Seeds!D:D,"=Pendiente de revisión",Seeds!Y:Y,"=Geometría")+B21</f>
        <v>128</v>
      </c>
      <c r="C20" s="220">
        <f>B20/B26</f>
        <v>1</v>
      </c>
      <c r="D20" s="201"/>
      <c r="E20" s="207">
        <v>0.0</v>
      </c>
      <c r="F20" s="208">
        <f>E20/E26</f>
        <v>0</v>
      </c>
      <c r="G20" s="207">
        <v>16.0</v>
      </c>
      <c r="H20" s="208">
        <f>G20/G26</f>
        <v>0.125</v>
      </c>
      <c r="I20" s="207">
        <v>41.0</v>
      </c>
      <c r="J20" s="208">
        <f>I20/I26</f>
        <v>0.3203125</v>
      </c>
      <c r="K20" s="207">
        <v>42.0</v>
      </c>
      <c r="L20" s="208">
        <f>K20/K26</f>
        <v>0.328125</v>
      </c>
      <c r="M20" s="207">
        <v>42.0</v>
      </c>
      <c r="N20" s="208">
        <f>M20/M26</f>
        <v>0.328125</v>
      </c>
      <c r="O20" s="207">
        <v>47.0</v>
      </c>
      <c r="P20" s="208">
        <f>O20/O26</f>
        <v>0.3671875</v>
      </c>
      <c r="Q20" s="207">
        <v>47.0</v>
      </c>
      <c r="R20" s="208">
        <f>Q20/Q26</f>
        <v>0.3671875</v>
      </c>
      <c r="S20" s="207">
        <v>47.0</v>
      </c>
      <c r="T20" s="208">
        <f>S20/S26</f>
        <v>0.3671875</v>
      </c>
      <c r="U20" s="207">
        <v>47.0</v>
      </c>
      <c r="V20" s="208">
        <f>U20/U26</f>
        <v>0.3671875</v>
      </c>
      <c r="W20" s="207">
        <v>47.0</v>
      </c>
      <c r="X20" s="208">
        <f>W20/W26</f>
        <v>0.3671875</v>
      </c>
      <c r="Y20" s="207">
        <v>59.0</v>
      </c>
      <c r="Z20" s="208">
        <f>Y20/Y26</f>
        <v>0.4609375</v>
      </c>
      <c r="AA20" s="207">
        <v>63.0</v>
      </c>
      <c r="AB20" s="208">
        <f>AA20/AA26</f>
        <v>0.4921875</v>
      </c>
      <c r="AC20" s="207">
        <v>63.0</v>
      </c>
      <c r="AD20" s="208">
        <f>AC20/AC26</f>
        <v>0.4921875</v>
      </c>
      <c r="AE20" s="207">
        <v>62.0</v>
      </c>
      <c r="AF20" s="208">
        <f>AE20/AE26</f>
        <v>0.484375</v>
      </c>
      <c r="AG20" s="207">
        <v>60.0</v>
      </c>
      <c r="AH20" s="208">
        <f>AG20/AG26</f>
        <v>0.46875</v>
      </c>
      <c r="AI20" s="207">
        <v>91.0</v>
      </c>
      <c r="AJ20" s="208">
        <f>AI20/AI26</f>
        <v>0.7109375</v>
      </c>
      <c r="AK20" s="207">
        <v>96.0</v>
      </c>
      <c r="AL20" s="208">
        <f>AK20/AK26</f>
        <v>0.75</v>
      </c>
      <c r="AM20" s="207">
        <v>96.0</v>
      </c>
      <c r="AN20" s="208">
        <f>AM20/AM26</f>
        <v>0.75</v>
      </c>
      <c r="AO20" s="207">
        <v>117.0</v>
      </c>
      <c r="AP20" s="208">
        <f>AO20/AO26</f>
        <v>0.9140625</v>
      </c>
      <c r="AQ20" s="207">
        <v>117.0</v>
      </c>
      <c r="AR20" s="208">
        <f>AQ20/AQ26</f>
        <v>0.9140625</v>
      </c>
      <c r="AS20" s="207">
        <v>117.0</v>
      </c>
      <c r="AT20" s="208">
        <f>AS20/AS26</f>
        <v>0.9140625</v>
      </c>
      <c r="AU20" s="207">
        <v>117.0</v>
      </c>
      <c r="AV20" s="208">
        <f>AU20/AU26</f>
        <v>0.9140625</v>
      </c>
      <c r="AW20" s="207">
        <v>117.0</v>
      </c>
      <c r="AX20" s="208">
        <f>AW20/AW26</f>
        <v>0.9140625</v>
      </c>
      <c r="AY20" s="207">
        <v>117.0</v>
      </c>
      <c r="AZ20" s="208">
        <f>AY20/AY26</f>
        <v>0.9140625</v>
      </c>
      <c r="BA20" s="207">
        <v>117.0</v>
      </c>
      <c r="BB20" s="208">
        <f>BA20/BA26</f>
        <v>0.9140625</v>
      </c>
      <c r="BC20" s="207">
        <v>117.0</v>
      </c>
      <c r="BD20" s="208">
        <f>BC20/BC26</f>
        <v>0.9140625</v>
      </c>
      <c r="BE20" s="207">
        <v>117.0</v>
      </c>
      <c r="BF20" s="208">
        <f>BE20/BE26</f>
        <v>0.9140625</v>
      </c>
      <c r="BG20" s="207">
        <v>117.0</v>
      </c>
      <c r="BH20" s="208">
        <f>BG20/BG26</f>
        <v>0.9140625</v>
      </c>
      <c r="BI20" s="207">
        <v>117.0</v>
      </c>
      <c r="BJ20" s="208">
        <f>BI20/BI26</f>
        <v>0.9140625</v>
      </c>
      <c r="BK20" s="207">
        <v>117.0</v>
      </c>
      <c r="BL20" s="208">
        <f>BK20/BK26</f>
        <v>0.9140625</v>
      </c>
      <c r="BM20" s="207"/>
      <c r="BN20" s="208">
        <f>BM20/BM26</f>
        <v>0</v>
      </c>
      <c r="BO20" s="207"/>
      <c r="BP20" s="208">
        <f>BO20/BO26</f>
        <v>0</v>
      </c>
    </row>
    <row r="21">
      <c r="A21" s="209" t="s">
        <v>6464</v>
      </c>
      <c r="B21" s="205">
        <f>COUNTIFS(Seeds!D:D,"=Ortografía+cast",Seeds!Y:Y,"=Geometría")+B22</f>
        <v>128</v>
      </c>
      <c r="C21" s="220">
        <f>B21/B26</f>
        <v>1</v>
      </c>
      <c r="D21" s="201"/>
      <c r="E21" s="207">
        <v>0.0</v>
      </c>
      <c r="F21" s="208">
        <f>E21/E26</f>
        <v>0</v>
      </c>
      <c r="G21" s="207">
        <v>0.0</v>
      </c>
      <c r="H21" s="208">
        <f>G21/G26</f>
        <v>0</v>
      </c>
      <c r="I21" s="207">
        <v>0.0</v>
      </c>
      <c r="J21" s="208">
        <f>I21/I26</f>
        <v>0</v>
      </c>
      <c r="K21" s="207">
        <v>0.0</v>
      </c>
      <c r="L21" s="208">
        <f>K21/K26</f>
        <v>0</v>
      </c>
      <c r="M21" s="207">
        <v>42.0</v>
      </c>
      <c r="N21" s="208">
        <f>M21/M26</f>
        <v>0.328125</v>
      </c>
      <c r="O21" s="207">
        <v>47.0</v>
      </c>
      <c r="P21" s="208">
        <f>O21/O26</f>
        <v>0.3671875</v>
      </c>
      <c r="Q21" s="207">
        <v>47.0</v>
      </c>
      <c r="R21" s="208">
        <f>Q21/Q26</f>
        <v>0.3671875</v>
      </c>
      <c r="S21" s="207">
        <v>47.0</v>
      </c>
      <c r="T21" s="208">
        <f>S21/S26</f>
        <v>0.3671875</v>
      </c>
      <c r="U21" s="207">
        <v>47.0</v>
      </c>
      <c r="V21" s="208">
        <f>U21/U26</f>
        <v>0.3671875</v>
      </c>
      <c r="W21" s="207">
        <v>47.0</v>
      </c>
      <c r="X21" s="208">
        <f>W21/W26</f>
        <v>0.3671875</v>
      </c>
      <c r="Y21" s="207">
        <v>45.0</v>
      </c>
      <c r="Z21" s="208">
        <f>Y21/Y26</f>
        <v>0.3515625</v>
      </c>
      <c r="AA21" s="207">
        <v>45.0</v>
      </c>
      <c r="AB21" s="208">
        <f>AA21/AA26</f>
        <v>0.3515625</v>
      </c>
      <c r="AC21" s="207">
        <v>63.0</v>
      </c>
      <c r="AD21" s="208">
        <f>AC21/AC26</f>
        <v>0.4921875</v>
      </c>
      <c r="AE21" s="207">
        <v>62.0</v>
      </c>
      <c r="AF21" s="208">
        <f>AE21/AE26</f>
        <v>0.484375</v>
      </c>
      <c r="AG21" s="207">
        <v>60.0</v>
      </c>
      <c r="AH21" s="208">
        <f>AG21/AG26</f>
        <v>0.46875</v>
      </c>
      <c r="AI21" s="207">
        <v>60.0</v>
      </c>
      <c r="AJ21" s="208">
        <f>AI21/AI26</f>
        <v>0.46875</v>
      </c>
      <c r="AK21" s="207">
        <v>96.0</v>
      </c>
      <c r="AL21" s="208">
        <f>AK21/AK26</f>
        <v>0.75</v>
      </c>
      <c r="AM21" s="207">
        <v>96.0</v>
      </c>
      <c r="AN21" s="208">
        <f>AM21/AM26</f>
        <v>0.75</v>
      </c>
      <c r="AO21" s="207">
        <v>96.0</v>
      </c>
      <c r="AP21" s="208">
        <f>AO21/AO26</f>
        <v>0.75</v>
      </c>
      <c r="AQ21" s="207">
        <v>105.0</v>
      </c>
      <c r="AR21" s="208">
        <f>AQ21/AQ26</f>
        <v>0.8203125</v>
      </c>
      <c r="AS21" s="207">
        <v>113.0</v>
      </c>
      <c r="AT21" s="208">
        <f>AS21/AS26</f>
        <v>0.8828125</v>
      </c>
      <c r="AU21" s="207">
        <v>113.0</v>
      </c>
      <c r="AV21" s="208">
        <f>AU21/AU26</f>
        <v>0.8828125</v>
      </c>
      <c r="AW21" s="207">
        <v>113.0</v>
      </c>
      <c r="AX21" s="208">
        <f>AW21/AW26</f>
        <v>0.8828125</v>
      </c>
      <c r="AY21" s="207">
        <v>113.0</v>
      </c>
      <c r="AZ21" s="208">
        <f>AY21/AY26</f>
        <v>0.8828125</v>
      </c>
      <c r="BA21" s="207">
        <v>115.0</v>
      </c>
      <c r="BB21" s="208">
        <f>BA21/BA26</f>
        <v>0.8984375</v>
      </c>
      <c r="BC21" s="207">
        <v>117.0</v>
      </c>
      <c r="BD21" s="208">
        <f>BC21/BC26</f>
        <v>0.9140625</v>
      </c>
      <c r="BE21" s="207">
        <v>117.0</v>
      </c>
      <c r="BF21" s="208">
        <f>BE21/BE26</f>
        <v>0.9140625</v>
      </c>
      <c r="BG21" s="207">
        <v>117.0</v>
      </c>
      <c r="BH21" s="208">
        <f>BG21/BG26</f>
        <v>0.9140625</v>
      </c>
      <c r="BI21" s="207">
        <v>117.0</v>
      </c>
      <c r="BJ21" s="208">
        <f>BI21/BI26</f>
        <v>0.9140625</v>
      </c>
      <c r="BK21" s="207">
        <v>117.0</v>
      </c>
      <c r="BL21" s="208">
        <f>BK21/BK26</f>
        <v>0.9140625</v>
      </c>
      <c r="BM21" s="207"/>
      <c r="BN21" s="208">
        <f>BM21/BM26</f>
        <v>0</v>
      </c>
      <c r="BO21" s="207"/>
      <c r="BP21" s="208">
        <f>BO21/BO26</f>
        <v>0</v>
      </c>
    </row>
    <row r="22">
      <c r="A22" s="204" t="s">
        <v>6466</v>
      </c>
      <c r="B22" s="205">
        <f>COUNTIFS(Seeds!D:D,"=JSON sin imagen",Seeds!Y:Y,"=Geometría")+B23</f>
        <v>128</v>
      </c>
      <c r="C22" s="220">
        <f>B22/B26</f>
        <v>1</v>
      </c>
      <c r="D22" s="201"/>
      <c r="E22" s="207">
        <v>0.0</v>
      </c>
      <c r="F22" s="208">
        <f>E22/E26</f>
        <v>0</v>
      </c>
      <c r="G22" s="207">
        <v>0.0</v>
      </c>
      <c r="H22" s="208">
        <f>G22/G26</f>
        <v>0</v>
      </c>
      <c r="I22" s="207">
        <v>0.0</v>
      </c>
      <c r="J22" s="208">
        <f>I22/I26</f>
        <v>0</v>
      </c>
      <c r="K22" s="207">
        <v>0.0</v>
      </c>
      <c r="L22" s="208">
        <f>K22/K26</f>
        <v>0</v>
      </c>
      <c r="M22" s="207">
        <v>8.0</v>
      </c>
      <c r="N22" s="208">
        <f>M22/M26</f>
        <v>0.0625</v>
      </c>
      <c r="O22" s="207">
        <v>37.0</v>
      </c>
      <c r="P22" s="208">
        <f>O22/O26</f>
        <v>0.2890625</v>
      </c>
      <c r="Q22" s="207">
        <v>37.0</v>
      </c>
      <c r="R22" s="208">
        <f>Q22/Q26</f>
        <v>0.2890625</v>
      </c>
      <c r="S22" s="207">
        <v>37.0</v>
      </c>
      <c r="T22" s="208">
        <f>S22/S26</f>
        <v>0.2890625</v>
      </c>
      <c r="U22" s="207">
        <v>39.0</v>
      </c>
      <c r="V22" s="208">
        <f>U22/U26</f>
        <v>0.3046875</v>
      </c>
      <c r="W22" s="207">
        <v>45.0</v>
      </c>
      <c r="X22" s="208">
        <f>W22/W26</f>
        <v>0.3515625</v>
      </c>
      <c r="Y22" s="207">
        <v>44.0</v>
      </c>
      <c r="Z22" s="208">
        <f>Y22/Y26</f>
        <v>0.34375</v>
      </c>
      <c r="AA22" s="207">
        <v>44.0</v>
      </c>
      <c r="AB22" s="208">
        <f>AA22/AA26</f>
        <v>0.34375</v>
      </c>
      <c r="AC22" s="207">
        <v>44.0</v>
      </c>
      <c r="AD22" s="208">
        <f>AC22/AC26</f>
        <v>0.34375</v>
      </c>
      <c r="AE22" s="207">
        <v>43.0</v>
      </c>
      <c r="AF22" s="208">
        <f>AE22/AE26</f>
        <v>0.3359375</v>
      </c>
      <c r="AG22" s="207">
        <v>46.0</v>
      </c>
      <c r="AH22" s="208">
        <f>AG22/AG26</f>
        <v>0.359375</v>
      </c>
      <c r="AI22" s="207">
        <v>52.0</v>
      </c>
      <c r="AJ22" s="208">
        <f>AI22/AI26</f>
        <v>0.40625</v>
      </c>
      <c r="AK22" s="207">
        <v>52.0</v>
      </c>
      <c r="AL22" s="208">
        <f>AK22/AK26</f>
        <v>0.40625</v>
      </c>
      <c r="AM22" s="207">
        <v>52.0</v>
      </c>
      <c r="AN22" s="208">
        <f>AM22/AM26</f>
        <v>0.40625</v>
      </c>
      <c r="AO22" s="207">
        <v>68.0</v>
      </c>
      <c r="AP22" s="208">
        <f>AO22/AO26</f>
        <v>0.53125</v>
      </c>
      <c r="AQ22" s="207">
        <v>98.0</v>
      </c>
      <c r="AR22" s="208">
        <f>AQ22/AQ26</f>
        <v>0.765625</v>
      </c>
      <c r="AS22" s="207">
        <v>106.0</v>
      </c>
      <c r="AT22" s="208">
        <f>AS22/AS26</f>
        <v>0.828125</v>
      </c>
      <c r="AU22" s="207">
        <v>106.0</v>
      </c>
      <c r="AV22" s="208">
        <f>AU22/AU26</f>
        <v>0.828125</v>
      </c>
      <c r="AW22" s="207">
        <v>106.0</v>
      </c>
      <c r="AX22" s="208">
        <f>AW22/AW26</f>
        <v>0.828125</v>
      </c>
      <c r="AY22" s="207">
        <v>108.0</v>
      </c>
      <c r="AZ22" s="208">
        <f>AY22/AY26</f>
        <v>0.84375</v>
      </c>
      <c r="BA22" s="207">
        <v>110.0</v>
      </c>
      <c r="BB22" s="208">
        <f>BA22/BA26</f>
        <v>0.859375</v>
      </c>
      <c r="BC22" s="207">
        <v>117.0</v>
      </c>
      <c r="BD22" s="208">
        <f>BC22/BC26</f>
        <v>0.9140625</v>
      </c>
      <c r="BE22" s="207">
        <v>117.0</v>
      </c>
      <c r="BF22" s="208">
        <f>BE22/BE26</f>
        <v>0.9140625</v>
      </c>
      <c r="BG22" s="207">
        <v>117.0</v>
      </c>
      <c r="BH22" s="208">
        <f>BG22/BG26</f>
        <v>0.9140625</v>
      </c>
      <c r="BI22" s="207">
        <v>117.0</v>
      </c>
      <c r="BJ22" s="208">
        <f>BI22/BI26</f>
        <v>0.9140625</v>
      </c>
      <c r="BK22" s="207">
        <v>117.0</v>
      </c>
      <c r="BL22" s="208">
        <f>BK22/BK26</f>
        <v>0.9140625</v>
      </c>
      <c r="BM22" s="207"/>
      <c r="BN22" s="208">
        <f>BM22/BM26</f>
        <v>0</v>
      </c>
      <c r="BO22" s="207"/>
      <c r="BP22" s="208">
        <f>BO22/BO26</f>
        <v>0</v>
      </c>
    </row>
    <row r="23">
      <c r="A23" s="204" t="s">
        <v>4937</v>
      </c>
      <c r="B23" s="205">
        <f>COUNTIFS(Seeds!D:D,"=JSON con imagen",Seeds!Y:Y,"=Geometría")+B24</f>
        <v>128</v>
      </c>
      <c r="C23" s="220">
        <f>B23/B26</f>
        <v>1</v>
      </c>
      <c r="D23" s="201"/>
      <c r="E23" s="207">
        <v>0.0</v>
      </c>
      <c r="F23" s="208">
        <f>E23/E26</f>
        <v>0</v>
      </c>
      <c r="G23" s="207">
        <v>0.0</v>
      </c>
      <c r="H23" s="208">
        <f>G23/G26</f>
        <v>0</v>
      </c>
      <c r="I23" s="207">
        <v>0.0</v>
      </c>
      <c r="J23" s="208">
        <f>I23/I26</f>
        <v>0</v>
      </c>
      <c r="K23" s="207">
        <v>0.0</v>
      </c>
      <c r="L23" s="208">
        <f>K23/K26</f>
        <v>0</v>
      </c>
      <c r="M23" s="207">
        <v>2.0</v>
      </c>
      <c r="N23" s="208">
        <f>M23/M26</f>
        <v>0.015625</v>
      </c>
      <c r="O23" s="207">
        <v>9.0</v>
      </c>
      <c r="P23" s="208">
        <f>O23/O26</f>
        <v>0.0703125</v>
      </c>
      <c r="Q23" s="207">
        <v>26.0</v>
      </c>
      <c r="R23" s="208">
        <f>Q23/Q26</f>
        <v>0.203125</v>
      </c>
      <c r="S23" s="207">
        <v>26.0</v>
      </c>
      <c r="T23" s="208">
        <f>S23/S26</f>
        <v>0.203125</v>
      </c>
      <c r="U23" s="207">
        <v>28.0</v>
      </c>
      <c r="V23" s="208">
        <f>U23/U26</f>
        <v>0.21875</v>
      </c>
      <c r="W23" s="207">
        <v>31.0</v>
      </c>
      <c r="X23" s="208">
        <f>W23/W26</f>
        <v>0.2421875</v>
      </c>
      <c r="Y23" s="207">
        <v>31.0</v>
      </c>
      <c r="Z23" s="208">
        <f>Y23/Y26</f>
        <v>0.2421875</v>
      </c>
      <c r="AA23" s="207">
        <v>31.0</v>
      </c>
      <c r="AB23" s="208">
        <f>AA23/AA26</f>
        <v>0.2421875</v>
      </c>
      <c r="AC23" s="207">
        <v>31.0</v>
      </c>
      <c r="AD23" s="208">
        <f>AC23/AC26</f>
        <v>0.2421875</v>
      </c>
      <c r="AE23" s="207">
        <v>30.0</v>
      </c>
      <c r="AF23" s="208">
        <f>AE23/AE26</f>
        <v>0.234375</v>
      </c>
      <c r="AG23" s="207">
        <v>33.0</v>
      </c>
      <c r="AH23" s="208">
        <f>AG23/AG26</f>
        <v>0.2578125</v>
      </c>
      <c r="AI23" s="207">
        <v>52.0</v>
      </c>
      <c r="AJ23" s="208">
        <f>AI23/AI26</f>
        <v>0.40625</v>
      </c>
      <c r="AK23" s="207">
        <v>52.0</v>
      </c>
      <c r="AL23" s="208">
        <f>AK23/AK26</f>
        <v>0.40625</v>
      </c>
      <c r="AM23" s="207">
        <v>52.0</v>
      </c>
      <c r="AN23" s="208">
        <f>AM23/AM26</f>
        <v>0.40625</v>
      </c>
      <c r="AO23" s="207">
        <v>66.0</v>
      </c>
      <c r="AP23" s="208">
        <f>AO23/AO26</f>
        <v>0.515625</v>
      </c>
      <c r="AQ23" s="207">
        <v>70.0</v>
      </c>
      <c r="AR23" s="208">
        <f>AQ23/AQ26</f>
        <v>0.546875</v>
      </c>
      <c r="AS23" s="207">
        <v>67.0</v>
      </c>
      <c r="AT23" s="208">
        <f>AS23/AS26</f>
        <v>0.5234375</v>
      </c>
      <c r="AU23" s="207">
        <v>67.0</v>
      </c>
      <c r="AV23" s="208">
        <f>AU23/AU26</f>
        <v>0.5234375</v>
      </c>
      <c r="AW23" s="207">
        <v>67.0</v>
      </c>
      <c r="AX23" s="208">
        <f>AW23/AW26</f>
        <v>0.5234375</v>
      </c>
      <c r="AY23" s="207">
        <v>73.0</v>
      </c>
      <c r="AZ23" s="208">
        <f>AY23/AY26</f>
        <v>0.5703125</v>
      </c>
      <c r="BA23" s="207">
        <v>77.0</v>
      </c>
      <c r="BB23" s="208">
        <f>BA23/BA26</f>
        <v>0.6015625</v>
      </c>
      <c r="BC23" s="207">
        <v>108.0</v>
      </c>
      <c r="BD23" s="208">
        <f>BC23/BC26</f>
        <v>0.84375</v>
      </c>
      <c r="BE23" s="207">
        <v>111.0</v>
      </c>
      <c r="BF23" s="208">
        <f>BE23/BE26</f>
        <v>0.8671875</v>
      </c>
      <c r="BG23" s="207">
        <v>117.0</v>
      </c>
      <c r="BH23" s="208">
        <f>BG23/BG26</f>
        <v>0.9140625</v>
      </c>
      <c r="BI23" s="207">
        <v>117.0</v>
      </c>
      <c r="BJ23" s="208">
        <f>BI23/BI26</f>
        <v>0.9140625</v>
      </c>
      <c r="BK23" s="207">
        <v>117.0</v>
      </c>
      <c r="BL23" s="208">
        <f>BK23/BK26</f>
        <v>0.9140625</v>
      </c>
      <c r="BM23" s="207"/>
      <c r="BN23" s="208">
        <f>BM23/BM26</f>
        <v>0</v>
      </c>
      <c r="BO23" s="207"/>
      <c r="BP23" s="208">
        <f>BO23/BO26</f>
        <v>0</v>
      </c>
    </row>
    <row r="24">
      <c r="A24" s="204" t="s">
        <v>34</v>
      </c>
      <c r="B24" s="205">
        <f>COUNTIFS(Seeds!D:D,"=JSON revisado",Seeds!Y:Y,"=Geometría")</f>
        <v>128</v>
      </c>
      <c r="C24" s="220">
        <f>B24/B26</f>
        <v>1</v>
      </c>
      <c r="D24" s="201"/>
      <c r="E24" s="207">
        <v>0.0</v>
      </c>
      <c r="F24" s="208">
        <f>E24/E26</f>
        <v>0</v>
      </c>
      <c r="G24" s="207">
        <v>0.0</v>
      </c>
      <c r="H24" s="208">
        <f>G24/G26</f>
        <v>0</v>
      </c>
      <c r="I24" s="207">
        <v>0.0</v>
      </c>
      <c r="J24" s="208">
        <f>I24/I26</f>
        <v>0</v>
      </c>
      <c r="K24" s="207">
        <v>0.0</v>
      </c>
      <c r="L24" s="208">
        <f>K24/K26</f>
        <v>0</v>
      </c>
      <c r="M24" s="207">
        <v>0.0</v>
      </c>
      <c r="N24" s="208">
        <f>M24/M26</f>
        <v>0</v>
      </c>
      <c r="O24" s="207">
        <v>1.0</v>
      </c>
      <c r="P24" s="208">
        <f>O24/O26</f>
        <v>0.0078125</v>
      </c>
      <c r="Q24" s="207">
        <v>1.0</v>
      </c>
      <c r="R24" s="208">
        <f>Q24/Q26</f>
        <v>0.0078125</v>
      </c>
      <c r="S24" s="207">
        <v>1.0</v>
      </c>
      <c r="T24" s="208">
        <f>S24/S26</f>
        <v>0.0078125</v>
      </c>
      <c r="U24" s="207">
        <v>3.0</v>
      </c>
      <c r="V24" s="208">
        <f>U24/U26</f>
        <v>0.0234375</v>
      </c>
      <c r="W24" s="207">
        <v>5.0</v>
      </c>
      <c r="X24" s="208">
        <f>W24/W26</f>
        <v>0.0390625</v>
      </c>
      <c r="Y24" s="207">
        <v>5.0</v>
      </c>
      <c r="Z24" s="208">
        <f>Y24/Y26</f>
        <v>0.0390625</v>
      </c>
      <c r="AA24" s="207">
        <v>5.0</v>
      </c>
      <c r="AB24" s="208">
        <f>AA24/AA26</f>
        <v>0.0390625</v>
      </c>
      <c r="AC24" s="207">
        <v>5.0</v>
      </c>
      <c r="AD24" s="208">
        <f>AC24/AC26</f>
        <v>0.0390625</v>
      </c>
      <c r="AE24" s="207">
        <v>5.0</v>
      </c>
      <c r="AF24" s="208">
        <f>AE24/AE26</f>
        <v>0.0390625</v>
      </c>
      <c r="AG24" s="207">
        <v>5.0</v>
      </c>
      <c r="AH24" s="208">
        <f>AG24/AG26</f>
        <v>0.0390625</v>
      </c>
      <c r="AI24" s="207">
        <v>5.0</v>
      </c>
      <c r="AJ24" s="208">
        <f>AI24/AI26</f>
        <v>0.0390625</v>
      </c>
      <c r="AK24" s="207">
        <v>5.0</v>
      </c>
      <c r="AL24" s="208">
        <f>AK24/AK26</f>
        <v>0.0390625</v>
      </c>
      <c r="AM24" s="207">
        <v>5.0</v>
      </c>
      <c r="AN24" s="208">
        <f>AM24/AM26</f>
        <v>0.0390625</v>
      </c>
      <c r="AO24" s="207">
        <v>8.0</v>
      </c>
      <c r="AP24" s="208">
        <f>AO24/AO26</f>
        <v>0.0625</v>
      </c>
      <c r="AQ24" s="207">
        <v>9.0</v>
      </c>
      <c r="AR24" s="208">
        <f>AQ24/AQ26</f>
        <v>0.0703125</v>
      </c>
      <c r="AS24" s="207">
        <v>35.0</v>
      </c>
      <c r="AT24" s="208">
        <f>AS24/AS26</f>
        <v>0.2734375</v>
      </c>
      <c r="AU24" s="207">
        <v>35.0</v>
      </c>
      <c r="AV24" s="208">
        <f>AU24/AU26</f>
        <v>0.2734375</v>
      </c>
      <c r="AW24" s="207">
        <v>35.0</v>
      </c>
      <c r="AX24" s="208">
        <f>AW24/AW26</f>
        <v>0.2734375</v>
      </c>
      <c r="AY24" s="207">
        <v>40.0</v>
      </c>
      <c r="AZ24" s="208">
        <f>AY24/AY26</f>
        <v>0.3125</v>
      </c>
      <c r="BA24" s="207">
        <v>46.0</v>
      </c>
      <c r="BB24" s="208">
        <f>BA24/BA26</f>
        <v>0.359375</v>
      </c>
      <c r="BC24" s="207">
        <v>70.0</v>
      </c>
      <c r="BD24" s="208">
        <f>BC24/BC26</f>
        <v>0.546875</v>
      </c>
      <c r="BE24" s="207">
        <v>70.0</v>
      </c>
      <c r="BF24" s="208">
        <f>BE24/BE26</f>
        <v>0.546875</v>
      </c>
      <c r="BG24" s="207">
        <v>81.0</v>
      </c>
      <c r="BH24" s="208">
        <f>BG24/BG26</f>
        <v>0.6328125</v>
      </c>
      <c r="BI24" s="207">
        <v>81.0</v>
      </c>
      <c r="BJ24" s="208">
        <f>BI24/BI26</f>
        <v>0.6328125</v>
      </c>
      <c r="BK24" s="207">
        <v>81.0</v>
      </c>
      <c r="BL24" s="208">
        <f>BK24/BK26</f>
        <v>0.6328125</v>
      </c>
      <c r="BM24" s="207"/>
      <c r="BN24" s="208">
        <f>BM24/BM26</f>
        <v>0</v>
      </c>
      <c r="BO24" s="207"/>
      <c r="BP24" s="208">
        <f>BO24/BO26</f>
        <v>0</v>
      </c>
    </row>
    <row r="25">
      <c r="A25" s="209" t="s">
        <v>6481</v>
      </c>
      <c r="B25" s="221">
        <f>COUNTIFS(Seeds!E:E,"=Sí",Seeds!Y:Y,"=Geometría")</f>
        <v>0</v>
      </c>
      <c r="C25" s="220">
        <f>B25/B26</f>
        <v>0</v>
      </c>
      <c r="D25" s="201"/>
      <c r="E25" s="207">
        <v>0.0</v>
      </c>
      <c r="F25" s="208">
        <f>E25/E26</f>
        <v>0</v>
      </c>
      <c r="G25" s="207">
        <v>0.0</v>
      </c>
      <c r="H25" s="208">
        <f>G25/G26</f>
        <v>0</v>
      </c>
      <c r="I25" s="207">
        <v>0.0</v>
      </c>
      <c r="J25" s="208">
        <f>I25/I26</f>
        <v>0</v>
      </c>
      <c r="K25" s="207">
        <v>0.0</v>
      </c>
      <c r="L25" s="208">
        <f>K25/K26</f>
        <v>0</v>
      </c>
      <c r="M25" s="207">
        <v>0.0</v>
      </c>
      <c r="N25" s="208">
        <f>M25/M26</f>
        <v>0</v>
      </c>
      <c r="O25" s="207">
        <v>0.0</v>
      </c>
      <c r="P25" s="208">
        <f>O25/O26</f>
        <v>0</v>
      </c>
      <c r="Q25" s="207">
        <v>5.0</v>
      </c>
      <c r="R25" s="208">
        <f>Q25/Q26</f>
        <v>0.0390625</v>
      </c>
      <c r="S25" s="207">
        <v>5.0</v>
      </c>
      <c r="T25" s="208">
        <f>S25/S26</f>
        <v>0.0390625</v>
      </c>
      <c r="U25" s="207">
        <v>5.0</v>
      </c>
      <c r="V25" s="208">
        <f>U25/U26</f>
        <v>0.0390625</v>
      </c>
      <c r="W25" s="207">
        <v>5.0</v>
      </c>
      <c r="X25" s="208">
        <f>W25/W26</f>
        <v>0.0390625</v>
      </c>
      <c r="Y25" s="207">
        <v>5.0</v>
      </c>
      <c r="Z25" s="208">
        <f>Y25/Y26</f>
        <v>0.0390625</v>
      </c>
      <c r="AA25" s="207">
        <v>5.0</v>
      </c>
      <c r="AB25" s="208">
        <f>AA25/AA26</f>
        <v>0.0390625</v>
      </c>
      <c r="AC25" s="207">
        <v>5.0</v>
      </c>
      <c r="AD25" s="208">
        <f>AC25/AC26</f>
        <v>0.0390625</v>
      </c>
      <c r="AE25" s="207">
        <v>5.0</v>
      </c>
      <c r="AF25" s="208">
        <f>AE25/AE26</f>
        <v>0.0390625</v>
      </c>
      <c r="AG25" s="207">
        <v>5.0</v>
      </c>
      <c r="AH25" s="208">
        <f>AG25/AG26</f>
        <v>0.0390625</v>
      </c>
      <c r="AI25" s="207">
        <v>5.0</v>
      </c>
      <c r="AJ25" s="208">
        <f>AI25/AI26</f>
        <v>0.0390625</v>
      </c>
      <c r="AK25" s="207">
        <v>5.0</v>
      </c>
      <c r="AL25" s="208">
        <f>AK25/AK26</f>
        <v>0.0390625</v>
      </c>
      <c r="AM25" s="207">
        <v>5.0</v>
      </c>
      <c r="AN25" s="208">
        <f>AM25/AM26</f>
        <v>0.0390625</v>
      </c>
      <c r="AO25" s="207">
        <v>5.0</v>
      </c>
      <c r="AP25" s="208">
        <f>AO25/AO26</f>
        <v>0.0390625</v>
      </c>
      <c r="AQ25" s="207">
        <v>5.0</v>
      </c>
      <c r="AR25" s="208">
        <f>AQ25/AQ26</f>
        <v>0.0390625</v>
      </c>
      <c r="AS25" s="207">
        <v>8.0</v>
      </c>
      <c r="AT25" s="208">
        <f>AS25/AS26</f>
        <v>0.0625</v>
      </c>
      <c r="AU25" s="207">
        <v>8.0</v>
      </c>
      <c r="AV25" s="208">
        <f>AU25/AU26</f>
        <v>0.0625</v>
      </c>
      <c r="AW25" s="207">
        <v>9.0</v>
      </c>
      <c r="AX25" s="208">
        <f>AW25/AW26</f>
        <v>0.0703125</v>
      </c>
      <c r="AY25" s="207">
        <v>7.0</v>
      </c>
      <c r="AZ25" s="208">
        <f>AY25/AY26</f>
        <v>0.0546875</v>
      </c>
      <c r="BA25" s="207">
        <v>7.0</v>
      </c>
      <c r="BB25" s="208">
        <f>BA25/BA26</f>
        <v>0.0546875</v>
      </c>
      <c r="BC25" s="207">
        <v>7.0</v>
      </c>
      <c r="BD25" s="208">
        <f>BC25/BC26</f>
        <v>0.0546875</v>
      </c>
      <c r="BE25" s="207">
        <v>7.0</v>
      </c>
      <c r="BF25" s="208">
        <f>BE25/BE26</f>
        <v>0.0546875</v>
      </c>
      <c r="BG25" s="207">
        <v>6.0</v>
      </c>
      <c r="BH25" s="208">
        <f>BG25/BG26</f>
        <v>0.046875</v>
      </c>
      <c r="BI25" s="207">
        <v>6.0</v>
      </c>
      <c r="BJ25" s="208">
        <f>BI25/BI26</f>
        <v>0.046875</v>
      </c>
      <c r="BK25" s="207">
        <v>0.0</v>
      </c>
      <c r="BL25" s="208">
        <f>BK25/BK26</f>
        <v>0</v>
      </c>
      <c r="BM25" s="207"/>
      <c r="BN25" s="208">
        <f>BM25/BM26</f>
        <v>0</v>
      </c>
      <c r="BO25" s="207"/>
      <c r="BP25" s="208">
        <f>BO25/BO26</f>
        <v>0</v>
      </c>
    </row>
    <row r="26">
      <c r="A26" s="209" t="s">
        <v>278</v>
      </c>
      <c r="B26" s="205">
        <f>COUNTIFS(Seeds!Y:Y,"=Geometría")-COUNTIFS(Seeds!Y:Y,"=Geometría",Seeds!D:D,"=No hacer")</f>
        <v>128</v>
      </c>
      <c r="C26" s="212">
        <f>SUM(C20:C24)/5</f>
        <v>1</v>
      </c>
      <c r="D26" s="201"/>
      <c r="E26" s="228">
        <f>B26</f>
        <v>128</v>
      </c>
      <c r="F26" s="214">
        <f>SUM(F20:F24)/7</f>
        <v>0</v>
      </c>
      <c r="G26" s="228">
        <f>B26</f>
        <v>128</v>
      </c>
      <c r="H26" s="214">
        <f>SUM(H20:H24)/7</f>
        <v>0.01785714286</v>
      </c>
      <c r="I26" s="228">
        <f>B26</f>
        <v>128</v>
      </c>
      <c r="J26" s="214">
        <f>SUM(J20:J24)/7</f>
        <v>0.04575892857</v>
      </c>
      <c r="K26" s="228">
        <f>B26</f>
        <v>128</v>
      </c>
      <c r="L26" s="214">
        <f>SUM(L20:L24)/7</f>
        <v>0.046875</v>
      </c>
      <c r="M26" s="228">
        <f>B26</f>
        <v>128</v>
      </c>
      <c r="N26" s="214">
        <f>SUM(N20:N24)/7</f>
        <v>0.1049107143</v>
      </c>
      <c r="O26" s="228">
        <f>B26</f>
        <v>128</v>
      </c>
      <c r="P26" s="214">
        <f>SUM(P20:P24)/7</f>
        <v>0.1573660714</v>
      </c>
      <c r="Q26" s="228">
        <f>B26</f>
        <v>128</v>
      </c>
      <c r="R26" s="214">
        <f>SUM(R20:R24)/7</f>
        <v>0.1763392857</v>
      </c>
      <c r="S26" s="228">
        <f>B26</f>
        <v>128</v>
      </c>
      <c r="T26" s="214">
        <f>SUM(T20:T24)/7</f>
        <v>0.1763392857</v>
      </c>
      <c r="U26" s="228">
        <f>B26</f>
        <v>128</v>
      </c>
      <c r="V26" s="214">
        <f>SUM(V20:V24)/7</f>
        <v>0.1830357143</v>
      </c>
      <c r="W26" s="228">
        <f>B26</f>
        <v>128</v>
      </c>
      <c r="X26" s="223"/>
      <c r="Y26" s="228">
        <f>B26</f>
        <v>128</v>
      </c>
      <c r="Z26" s="223"/>
      <c r="AA26" s="213">
        <f>B26</f>
        <v>128</v>
      </c>
      <c r="AB26" s="214">
        <f>SUM(AB20:AB24)/5</f>
        <v>0.29375</v>
      </c>
      <c r="AC26" s="213">
        <f>B26</f>
        <v>128</v>
      </c>
      <c r="AD26" s="214">
        <f>SUM(AD20:AD24)/5</f>
        <v>0.321875</v>
      </c>
      <c r="AE26" s="213">
        <f>B26</f>
        <v>128</v>
      </c>
      <c r="AF26" s="214">
        <f>SUM(AF20:AF24)/5</f>
        <v>0.315625</v>
      </c>
      <c r="AG26" s="213">
        <f>B26</f>
        <v>128</v>
      </c>
      <c r="AH26" s="214">
        <f>SUM(AH20:AH24)/5</f>
        <v>0.31875</v>
      </c>
      <c r="AI26" s="213">
        <f>B26</f>
        <v>128</v>
      </c>
      <c r="AJ26" s="214">
        <f>SUM(AJ20:AJ24)/5</f>
        <v>0.40625</v>
      </c>
      <c r="AK26" s="213">
        <f>B26</f>
        <v>128</v>
      </c>
      <c r="AL26" s="214">
        <f>SUM(AL20:AL24)/5</f>
        <v>0.4703125</v>
      </c>
      <c r="AM26" s="213">
        <f>B26</f>
        <v>128</v>
      </c>
      <c r="AN26" s="214">
        <f>SUM(AN20:AN24)/5</f>
        <v>0.4703125</v>
      </c>
      <c r="AO26" s="213">
        <f>B26</f>
        <v>128</v>
      </c>
      <c r="AP26" s="214">
        <f>SUM(AP20:AP24)/5</f>
        <v>0.5546875</v>
      </c>
      <c r="AQ26" s="213">
        <f>B26</f>
        <v>128</v>
      </c>
      <c r="AR26" s="214">
        <f>SUM(AR20:AR24)/5</f>
        <v>0.6234375</v>
      </c>
      <c r="AS26" s="213">
        <f>B26</f>
        <v>128</v>
      </c>
      <c r="AT26" s="214">
        <f>SUM(AT20:AT24)/5</f>
        <v>0.684375</v>
      </c>
      <c r="AU26" s="213">
        <f>B26</f>
        <v>128</v>
      </c>
      <c r="AV26" s="214">
        <f>SUM(AV20:AV24)/5</f>
        <v>0.684375</v>
      </c>
      <c r="AW26" s="213">
        <f>B26</f>
        <v>128</v>
      </c>
      <c r="AX26" s="214">
        <f>SUM(AX20:AX24)/5</f>
        <v>0.684375</v>
      </c>
      <c r="AY26" s="213">
        <f>B26</f>
        <v>128</v>
      </c>
      <c r="AZ26" s="214">
        <f>SUM(AZ20:AZ24)/5</f>
        <v>0.7046875</v>
      </c>
      <c r="BA26" s="213">
        <f>B26</f>
        <v>128</v>
      </c>
      <c r="BB26" s="214">
        <f>SUM(BB20:BB24)/5</f>
        <v>0.7265625</v>
      </c>
      <c r="BC26" s="213">
        <f>B26</f>
        <v>128</v>
      </c>
      <c r="BD26" s="214">
        <f>SUM(BD20:BD24)/5</f>
        <v>0.8265625</v>
      </c>
      <c r="BE26" s="213">
        <f>B26</f>
        <v>128</v>
      </c>
      <c r="BF26" s="214">
        <f>SUM(BF20:BF24)/5</f>
        <v>0.83125</v>
      </c>
      <c r="BG26" s="213">
        <f>B26</f>
        <v>128</v>
      </c>
      <c r="BH26" s="214">
        <f>SUM(BH20:BH24)/5</f>
        <v>0.8578125</v>
      </c>
      <c r="BI26" s="213">
        <f>B26</f>
        <v>128</v>
      </c>
      <c r="BJ26" s="214">
        <f>SUM(BJ20:BJ24)/5</f>
        <v>0.8578125</v>
      </c>
      <c r="BK26" s="213">
        <f>B26</f>
        <v>128</v>
      </c>
      <c r="BL26" s="214">
        <f>SUM(BL20:BL24)/5</f>
        <v>0.8578125</v>
      </c>
      <c r="BM26" s="213">
        <f>B26</f>
        <v>128</v>
      </c>
      <c r="BN26" s="214">
        <f>SUM(BN20:BN24)/5</f>
        <v>0</v>
      </c>
      <c r="BO26" s="213">
        <f>B26</f>
        <v>128</v>
      </c>
      <c r="BP26" s="214">
        <f>SUM(BP20:BP24)/5</f>
        <v>0</v>
      </c>
    </row>
    <row r="27">
      <c r="A27" s="215"/>
      <c r="B27" s="201"/>
      <c r="C27" s="224"/>
      <c r="D27" s="201"/>
      <c r="E27" s="215"/>
      <c r="F27" s="225"/>
      <c r="G27" s="215"/>
      <c r="H27" s="225"/>
      <c r="I27" s="215"/>
      <c r="J27" s="225"/>
      <c r="K27" s="215"/>
      <c r="L27" s="225"/>
      <c r="M27" s="215"/>
      <c r="N27" s="225"/>
      <c r="O27" s="215"/>
      <c r="P27" s="225"/>
      <c r="Q27" s="215"/>
      <c r="R27" s="225"/>
      <c r="S27" s="215"/>
      <c r="T27" s="226"/>
      <c r="U27" s="215"/>
      <c r="V27" s="226"/>
      <c r="W27" s="215"/>
      <c r="X27" s="226"/>
      <c r="Y27" s="227"/>
      <c r="Z27" s="226"/>
      <c r="AA27" s="215"/>
      <c r="AB27" s="226"/>
      <c r="AC27" s="215"/>
      <c r="AD27" s="226"/>
      <c r="AE27" s="225"/>
      <c r="AF27" s="226"/>
      <c r="AG27" s="225"/>
      <c r="AH27" s="226"/>
      <c r="AI27" s="225"/>
      <c r="AJ27" s="226"/>
      <c r="AK27" s="225"/>
      <c r="AL27" s="226"/>
      <c r="AM27" s="225"/>
      <c r="AN27" s="226"/>
      <c r="AO27" s="225"/>
      <c r="AP27" s="226"/>
      <c r="AQ27" s="225"/>
      <c r="AR27" s="226"/>
      <c r="AS27" s="225"/>
      <c r="AT27" s="226"/>
      <c r="AU27" s="225"/>
      <c r="AV27" s="226"/>
      <c r="AW27" s="225"/>
      <c r="AX27" s="226"/>
      <c r="AY27" s="225"/>
      <c r="AZ27" s="226"/>
      <c r="BA27" s="225"/>
      <c r="BB27" s="226"/>
      <c r="BC27" s="225"/>
      <c r="BD27" s="226"/>
      <c r="BE27" s="225"/>
      <c r="BF27" s="226"/>
      <c r="BG27" s="225"/>
      <c r="BH27" s="226"/>
      <c r="BI27" s="225"/>
      <c r="BJ27" s="226"/>
      <c r="BK27" s="225"/>
      <c r="BL27" s="226"/>
      <c r="BM27" s="225"/>
      <c r="BN27" s="226"/>
      <c r="BO27" s="225"/>
      <c r="BP27" s="226"/>
    </row>
    <row r="28">
      <c r="A28" s="219" t="s">
        <v>2480</v>
      </c>
      <c r="B28" s="187"/>
      <c r="C28" s="188"/>
      <c r="D28" s="201"/>
      <c r="E28" s="202">
        <v>44669.0</v>
      </c>
      <c r="F28" s="188"/>
      <c r="G28" s="202">
        <v>44676.0</v>
      </c>
      <c r="H28" s="188"/>
      <c r="I28" s="202">
        <v>44683.0</v>
      </c>
      <c r="J28" s="188"/>
      <c r="K28" s="202">
        <v>44690.0</v>
      </c>
      <c r="L28" s="188"/>
      <c r="M28" s="202">
        <v>44697.0</v>
      </c>
      <c r="N28" s="188"/>
      <c r="O28" s="202">
        <v>44704.0</v>
      </c>
      <c r="P28" s="188"/>
      <c r="Q28" s="202">
        <v>44711.0</v>
      </c>
      <c r="R28" s="188"/>
      <c r="S28" s="203">
        <v>44718.0</v>
      </c>
      <c r="T28" s="188"/>
      <c r="U28" s="203">
        <v>44725.0</v>
      </c>
      <c r="V28" s="188"/>
      <c r="W28" s="203">
        <v>44732.0</v>
      </c>
      <c r="X28" s="188"/>
      <c r="Y28" s="203">
        <v>44739.0</v>
      </c>
      <c r="Z28" s="188"/>
      <c r="AA28" s="203">
        <v>44746.0</v>
      </c>
      <c r="AB28" s="188"/>
      <c r="AC28" s="203">
        <v>44753.0</v>
      </c>
      <c r="AD28" s="188"/>
      <c r="AE28" s="203">
        <v>44760.0</v>
      </c>
      <c r="AF28" s="188"/>
      <c r="AG28" s="203">
        <v>44767.0</v>
      </c>
      <c r="AH28" s="188"/>
      <c r="AI28" s="203">
        <v>44771.0</v>
      </c>
      <c r="AJ28" s="188"/>
      <c r="AK28" s="203">
        <v>44778.0</v>
      </c>
      <c r="AL28" s="188"/>
      <c r="AM28" s="203">
        <v>44785.0</v>
      </c>
      <c r="AN28" s="188"/>
      <c r="AO28" s="203">
        <v>44792.0</v>
      </c>
      <c r="AP28" s="188"/>
      <c r="AQ28" s="203">
        <v>44799.0</v>
      </c>
      <c r="AR28" s="188"/>
      <c r="AS28" s="203">
        <v>44806.0</v>
      </c>
      <c r="AT28" s="188"/>
      <c r="AU28" s="203">
        <v>44813.0</v>
      </c>
      <c r="AV28" s="188"/>
      <c r="AW28" s="203">
        <v>44820.0</v>
      </c>
      <c r="AX28" s="188"/>
      <c r="AY28" s="203">
        <v>44827.0</v>
      </c>
      <c r="AZ28" s="188"/>
      <c r="BA28" s="203">
        <v>44834.0</v>
      </c>
      <c r="BB28" s="188"/>
      <c r="BC28" s="203">
        <v>44841.0</v>
      </c>
      <c r="BD28" s="188"/>
      <c r="BE28" s="203">
        <v>44848.0</v>
      </c>
      <c r="BF28" s="188"/>
      <c r="BG28" s="203">
        <v>44855.0</v>
      </c>
      <c r="BH28" s="188"/>
      <c r="BI28" s="203">
        <v>44862.0</v>
      </c>
      <c r="BJ28" s="188"/>
      <c r="BK28" s="203">
        <v>44911.0</v>
      </c>
      <c r="BL28" s="188"/>
      <c r="BM28" s="203">
        <v>44918.0</v>
      </c>
      <c r="BN28" s="188"/>
      <c r="BO28" s="203">
        <v>44925.0</v>
      </c>
      <c r="BP28" s="188"/>
    </row>
    <row r="29">
      <c r="A29" s="204" t="s">
        <v>6461</v>
      </c>
      <c r="B29" s="205">
        <f>COUNTIFS(Seeds!D:D,"=Pendiente de revisión",Seeds!Y:Y,"=Magnitudes y medida")+B30</f>
        <v>327</v>
      </c>
      <c r="C29" s="220">
        <f>B29/B35</f>
        <v>1</v>
      </c>
      <c r="D29" s="201"/>
      <c r="E29" s="207">
        <v>4.0</v>
      </c>
      <c r="F29" s="208">
        <f>E29/E35</f>
        <v>0.0122324159</v>
      </c>
      <c r="G29" s="207">
        <v>15.0</v>
      </c>
      <c r="H29" s="208">
        <f>G29/G35</f>
        <v>0.04587155963</v>
      </c>
      <c r="I29" s="207">
        <v>15.0</v>
      </c>
      <c r="J29" s="208">
        <f>I29/I35</f>
        <v>0.04587155963</v>
      </c>
      <c r="K29" s="207">
        <v>15.0</v>
      </c>
      <c r="L29" s="208">
        <f>K29/K35</f>
        <v>0.04587155963</v>
      </c>
      <c r="M29" s="207">
        <v>15.0</v>
      </c>
      <c r="N29" s="208">
        <f>M29/M35</f>
        <v>0.04587155963</v>
      </c>
      <c r="O29" s="207">
        <v>73.0</v>
      </c>
      <c r="P29" s="208">
        <f>O29/O35</f>
        <v>0.2232415902</v>
      </c>
      <c r="Q29" s="207">
        <v>80.0</v>
      </c>
      <c r="R29" s="208">
        <f>Q29/Q35</f>
        <v>0.244648318</v>
      </c>
      <c r="S29" s="207">
        <v>80.0</v>
      </c>
      <c r="T29" s="208">
        <f>S29/S35</f>
        <v>0.244648318</v>
      </c>
      <c r="U29" s="207">
        <v>80.0</v>
      </c>
      <c r="V29" s="208">
        <f>U29/U35</f>
        <v>0.244648318</v>
      </c>
      <c r="W29" s="207">
        <v>80.0</v>
      </c>
      <c r="X29" s="208">
        <f>W29/W35</f>
        <v>0.244648318</v>
      </c>
      <c r="Y29" s="207">
        <v>80.0</v>
      </c>
      <c r="Z29" s="208">
        <f>Y29/Y35</f>
        <v>0.244648318</v>
      </c>
      <c r="AA29" s="207">
        <v>80.0</v>
      </c>
      <c r="AB29" s="208">
        <f>AA29/AA35</f>
        <v>0.244648318</v>
      </c>
      <c r="AC29" s="207">
        <v>80.0</v>
      </c>
      <c r="AD29" s="208">
        <f>AC29/AC35</f>
        <v>0.244648318</v>
      </c>
      <c r="AE29" s="207">
        <v>97.0</v>
      </c>
      <c r="AF29" s="208">
        <f>AE29/AE35</f>
        <v>0.2966360856</v>
      </c>
      <c r="AG29" s="207">
        <v>125.0</v>
      </c>
      <c r="AH29" s="208">
        <f>AG29/AG35</f>
        <v>0.3822629969</v>
      </c>
      <c r="AI29" s="207">
        <v>179.0</v>
      </c>
      <c r="AJ29" s="208">
        <f>AI29/AI35</f>
        <v>0.5474006116</v>
      </c>
      <c r="AK29" s="207">
        <v>187.0</v>
      </c>
      <c r="AL29" s="208">
        <f>AK29/AK35</f>
        <v>0.5718654434</v>
      </c>
      <c r="AM29" s="207">
        <v>187.0</v>
      </c>
      <c r="AN29" s="208">
        <f>AM29/AM35</f>
        <v>0.5718654434</v>
      </c>
      <c r="AO29" s="207">
        <v>188.0</v>
      </c>
      <c r="AP29" s="208">
        <f>AO29/AO35</f>
        <v>0.5749235474</v>
      </c>
      <c r="AQ29" s="207">
        <v>194.0</v>
      </c>
      <c r="AR29" s="208">
        <f>AQ29/AQ35</f>
        <v>0.5932721713</v>
      </c>
      <c r="AS29" s="207">
        <v>203.0</v>
      </c>
      <c r="AT29" s="208">
        <f>AS29/AS35</f>
        <v>0.620795107</v>
      </c>
      <c r="AU29" s="207">
        <v>222.0</v>
      </c>
      <c r="AV29" s="208">
        <f>AU29/AU35</f>
        <v>0.6788990826</v>
      </c>
      <c r="AW29" s="207">
        <v>222.0</v>
      </c>
      <c r="AX29" s="208">
        <f>AW29/AW35</f>
        <v>0.6788990826</v>
      </c>
      <c r="AY29" s="207">
        <v>247.0</v>
      </c>
      <c r="AZ29" s="208">
        <f>AY29/AY35</f>
        <v>0.755351682</v>
      </c>
      <c r="BA29" s="207">
        <v>247.0</v>
      </c>
      <c r="BB29" s="208">
        <f>BA29/BA35</f>
        <v>0.755351682</v>
      </c>
      <c r="BC29" s="207">
        <v>247.0</v>
      </c>
      <c r="BD29" s="208">
        <f>BC29/BC35</f>
        <v>0.755351682</v>
      </c>
      <c r="BE29" s="207">
        <v>247.0</v>
      </c>
      <c r="BF29" s="208">
        <f>BE29/BE35</f>
        <v>0.755351682</v>
      </c>
      <c r="BG29" s="207">
        <v>247.0</v>
      </c>
      <c r="BH29" s="208">
        <f>BG29/BG35</f>
        <v>0.755351682</v>
      </c>
      <c r="BI29" s="207">
        <v>247.0</v>
      </c>
      <c r="BJ29" s="208">
        <f>BI29/BI35</f>
        <v>0.755351682</v>
      </c>
      <c r="BK29" s="207">
        <v>253.0</v>
      </c>
      <c r="BL29" s="208">
        <f>BK29/BK35</f>
        <v>0.7737003058</v>
      </c>
      <c r="BM29" s="207"/>
      <c r="BN29" s="208">
        <f>BM29/BM35</f>
        <v>0</v>
      </c>
      <c r="BO29" s="207"/>
      <c r="BP29" s="208">
        <f>BO29/BO35</f>
        <v>0</v>
      </c>
    </row>
    <row r="30">
      <c r="A30" s="209" t="s">
        <v>6464</v>
      </c>
      <c r="B30" s="205">
        <f>COUNTIFS(Seeds!D:D,"=Ortografía+cast",Seeds!Y:Y,"=Magnitudes y medida")+B31</f>
        <v>327</v>
      </c>
      <c r="C30" s="220">
        <f>B30/B35</f>
        <v>1</v>
      </c>
      <c r="D30" s="201"/>
      <c r="E30" s="207">
        <v>0.0</v>
      </c>
      <c r="F30" s="208">
        <f>E30/E35</f>
        <v>0</v>
      </c>
      <c r="G30" s="207">
        <v>0.0</v>
      </c>
      <c r="H30" s="208">
        <f>G30/G35</f>
        <v>0</v>
      </c>
      <c r="I30" s="207">
        <v>0.0</v>
      </c>
      <c r="J30" s="208">
        <f>I30/I35</f>
        <v>0</v>
      </c>
      <c r="K30" s="207">
        <v>0.0</v>
      </c>
      <c r="L30" s="208">
        <f>K30/K35</f>
        <v>0</v>
      </c>
      <c r="M30" s="207">
        <v>15.0</v>
      </c>
      <c r="N30" s="208">
        <f>M30/M35</f>
        <v>0.04587155963</v>
      </c>
      <c r="O30" s="207">
        <v>38.0</v>
      </c>
      <c r="P30" s="208">
        <f>O30/O35</f>
        <v>0.1162079511</v>
      </c>
      <c r="Q30" s="207">
        <v>73.0</v>
      </c>
      <c r="R30" s="208">
        <f>Q30/Q35</f>
        <v>0.2232415902</v>
      </c>
      <c r="S30" s="207">
        <v>73.0</v>
      </c>
      <c r="T30" s="208">
        <f>S30/S35</f>
        <v>0.2232415902</v>
      </c>
      <c r="U30" s="207">
        <v>73.0</v>
      </c>
      <c r="V30" s="208">
        <f>U30/U35</f>
        <v>0.2232415902</v>
      </c>
      <c r="W30" s="207">
        <v>73.0</v>
      </c>
      <c r="X30" s="208">
        <f>W30/W35</f>
        <v>0.2232415902</v>
      </c>
      <c r="Y30" s="207">
        <v>73.0</v>
      </c>
      <c r="Z30" s="208">
        <f>Y30/Y35</f>
        <v>0.2232415902</v>
      </c>
      <c r="AA30" s="207">
        <v>73.0</v>
      </c>
      <c r="AB30" s="208">
        <f>AA30/AA35</f>
        <v>0.2232415902</v>
      </c>
      <c r="AC30" s="207">
        <v>80.0</v>
      </c>
      <c r="AD30" s="208">
        <f>AC30/AC35</f>
        <v>0.244648318</v>
      </c>
      <c r="AE30" s="207">
        <v>77.0</v>
      </c>
      <c r="AF30" s="208">
        <f>AE30/AE35</f>
        <v>0.2354740061</v>
      </c>
      <c r="AG30" s="207">
        <v>85.0</v>
      </c>
      <c r="AH30" s="208">
        <f>AG30/AG35</f>
        <v>0.2599388379</v>
      </c>
      <c r="AI30" s="207">
        <v>85.0</v>
      </c>
      <c r="AJ30" s="208">
        <f>AI30/AI35</f>
        <v>0.2599388379</v>
      </c>
      <c r="AK30" s="207">
        <v>186.0</v>
      </c>
      <c r="AL30" s="208">
        <f>AK30/AK35</f>
        <v>0.5688073394</v>
      </c>
      <c r="AM30" s="207">
        <v>187.0</v>
      </c>
      <c r="AN30" s="208">
        <f>AM30/AM35</f>
        <v>0.5718654434</v>
      </c>
      <c r="AO30" s="207">
        <v>188.0</v>
      </c>
      <c r="AP30" s="208">
        <f>AO30/AO35</f>
        <v>0.5749235474</v>
      </c>
      <c r="AQ30" s="207">
        <v>194.0</v>
      </c>
      <c r="AR30" s="208">
        <f>AQ30/AQ35</f>
        <v>0.5932721713</v>
      </c>
      <c r="AS30" s="207">
        <v>199.0</v>
      </c>
      <c r="AT30" s="208">
        <f>AS30/AS35</f>
        <v>0.6085626911</v>
      </c>
      <c r="AU30" s="207">
        <v>217.0</v>
      </c>
      <c r="AV30" s="208">
        <f>AU30/AU35</f>
        <v>0.6636085627</v>
      </c>
      <c r="AW30" s="207">
        <v>217.0</v>
      </c>
      <c r="AX30" s="208">
        <f>AW30/AW35</f>
        <v>0.6636085627</v>
      </c>
      <c r="AY30" s="207">
        <v>242.0</v>
      </c>
      <c r="AZ30" s="208">
        <f>AY30/AY35</f>
        <v>0.7400611621</v>
      </c>
      <c r="BA30" s="207">
        <v>242.0</v>
      </c>
      <c r="BB30" s="208">
        <f>BA30/BA35</f>
        <v>0.7400611621</v>
      </c>
      <c r="BC30" s="207">
        <v>247.0</v>
      </c>
      <c r="BD30" s="208">
        <f>BC30/BC35</f>
        <v>0.755351682</v>
      </c>
      <c r="BE30" s="207">
        <v>247.0</v>
      </c>
      <c r="BF30" s="208">
        <f>BE30/BE35</f>
        <v>0.755351682</v>
      </c>
      <c r="BG30" s="207">
        <v>247.0</v>
      </c>
      <c r="BH30" s="208">
        <f>BG30/BG35</f>
        <v>0.755351682</v>
      </c>
      <c r="BI30" s="207">
        <v>247.0</v>
      </c>
      <c r="BJ30" s="208">
        <f>BI30/BI35</f>
        <v>0.755351682</v>
      </c>
      <c r="BK30" s="207">
        <v>253.0</v>
      </c>
      <c r="BL30" s="208">
        <f>BK30/BK35</f>
        <v>0.7737003058</v>
      </c>
      <c r="BM30" s="207"/>
      <c r="BN30" s="208">
        <f>BM30/BM35</f>
        <v>0</v>
      </c>
      <c r="BO30" s="207"/>
      <c r="BP30" s="208">
        <f>BO30/BO35</f>
        <v>0</v>
      </c>
    </row>
    <row r="31">
      <c r="A31" s="204" t="s">
        <v>6466</v>
      </c>
      <c r="B31" s="205">
        <f>COUNTIFS(Seeds!D:D,"=JSON sin imagen",Seeds!Y:Y,"=Magnitudes y medida")+B32</f>
        <v>327</v>
      </c>
      <c r="C31" s="220">
        <f>B31/B35</f>
        <v>1</v>
      </c>
      <c r="D31" s="201"/>
      <c r="E31" s="207">
        <v>0.0</v>
      </c>
      <c r="F31" s="208">
        <f>E31/E35</f>
        <v>0</v>
      </c>
      <c r="G31" s="207">
        <v>0.0</v>
      </c>
      <c r="H31" s="208">
        <f>G31/G35</f>
        <v>0</v>
      </c>
      <c r="I31" s="207">
        <v>0.0</v>
      </c>
      <c r="J31" s="208">
        <f>I31/I35</f>
        <v>0</v>
      </c>
      <c r="K31" s="207">
        <v>0.0</v>
      </c>
      <c r="L31" s="208">
        <f>K31/K35</f>
        <v>0</v>
      </c>
      <c r="M31" s="207">
        <v>11.0</v>
      </c>
      <c r="N31" s="208">
        <f>M31/M35</f>
        <v>0.03363914373</v>
      </c>
      <c r="O31" s="207">
        <v>17.0</v>
      </c>
      <c r="P31" s="208">
        <f>O31/O35</f>
        <v>0.05198776758</v>
      </c>
      <c r="Q31" s="207">
        <v>56.0</v>
      </c>
      <c r="R31" s="208">
        <f>Q31/Q35</f>
        <v>0.1712538226</v>
      </c>
      <c r="S31" s="207">
        <v>56.0</v>
      </c>
      <c r="T31" s="208">
        <f>S31/S35</f>
        <v>0.1712538226</v>
      </c>
      <c r="U31" s="207">
        <v>62.0</v>
      </c>
      <c r="V31" s="208">
        <f>U31/U35</f>
        <v>0.1896024465</v>
      </c>
      <c r="W31" s="207">
        <v>62.0</v>
      </c>
      <c r="X31" s="208">
        <f>W31/W35</f>
        <v>0.1896024465</v>
      </c>
      <c r="Y31" s="207">
        <v>62.0</v>
      </c>
      <c r="Z31" s="208">
        <f>Y31/Y35</f>
        <v>0.1896024465</v>
      </c>
      <c r="AA31" s="207">
        <v>62.0</v>
      </c>
      <c r="AB31" s="208">
        <f>AA31/AA35</f>
        <v>0.1896024465</v>
      </c>
      <c r="AC31" s="207">
        <v>62.0</v>
      </c>
      <c r="AD31" s="208">
        <f>AC31/AC35</f>
        <v>0.1896024465</v>
      </c>
      <c r="AE31" s="207">
        <v>64.0</v>
      </c>
      <c r="AF31" s="208">
        <f>AE31/AE35</f>
        <v>0.1957186544</v>
      </c>
      <c r="AG31" s="207">
        <v>66.0</v>
      </c>
      <c r="AH31" s="208">
        <f>AG31/AG35</f>
        <v>0.2018348624</v>
      </c>
      <c r="AI31" s="207">
        <v>80.0</v>
      </c>
      <c r="AJ31" s="208">
        <f>AI31/AI35</f>
        <v>0.244648318</v>
      </c>
      <c r="AK31" s="207">
        <v>85.0</v>
      </c>
      <c r="AL31" s="208">
        <f>AK31/AK35</f>
        <v>0.2599388379</v>
      </c>
      <c r="AM31" s="207">
        <v>120.0</v>
      </c>
      <c r="AN31" s="208">
        <f>AM31/AM35</f>
        <v>0.3669724771</v>
      </c>
      <c r="AO31" s="207">
        <v>183.0</v>
      </c>
      <c r="AP31" s="208">
        <f>AO31/AO35</f>
        <v>0.5596330275</v>
      </c>
      <c r="AQ31" s="207">
        <v>194.0</v>
      </c>
      <c r="AR31" s="208">
        <f>AQ31/AQ35</f>
        <v>0.5932721713</v>
      </c>
      <c r="AS31" s="207">
        <v>199.0</v>
      </c>
      <c r="AT31" s="208">
        <f>AS31/AS35</f>
        <v>0.6085626911</v>
      </c>
      <c r="AU31" s="207">
        <v>208.0</v>
      </c>
      <c r="AV31" s="208">
        <f>AU31/AU35</f>
        <v>0.6360856269</v>
      </c>
      <c r="AW31" s="207">
        <v>208.0</v>
      </c>
      <c r="AX31" s="208">
        <f>AW31/AW35</f>
        <v>0.6360856269</v>
      </c>
      <c r="AY31" s="207">
        <v>221.0</v>
      </c>
      <c r="AZ31" s="208">
        <f>AY31/AY35</f>
        <v>0.6758409786</v>
      </c>
      <c r="BA31" s="207">
        <v>232.0</v>
      </c>
      <c r="BB31" s="208">
        <f>BA31/BA35</f>
        <v>0.7094801223</v>
      </c>
      <c r="BC31" s="207">
        <v>242.0</v>
      </c>
      <c r="BD31" s="208">
        <f>BC31/BC35</f>
        <v>0.7400611621</v>
      </c>
      <c r="BE31" s="207">
        <v>242.0</v>
      </c>
      <c r="BF31" s="208">
        <f>BE31/BE35</f>
        <v>0.7400611621</v>
      </c>
      <c r="BG31" s="207">
        <v>247.0</v>
      </c>
      <c r="BH31" s="208">
        <f>BG31/BG35</f>
        <v>0.755351682</v>
      </c>
      <c r="BI31" s="207">
        <v>247.0</v>
      </c>
      <c r="BJ31" s="208">
        <f>BI31/BI35</f>
        <v>0.755351682</v>
      </c>
      <c r="BK31" s="207">
        <v>253.0</v>
      </c>
      <c r="BL31" s="208">
        <f>BK31/BK35</f>
        <v>0.7737003058</v>
      </c>
      <c r="BM31" s="207"/>
      <c r="BN31" s="208">
        <f>BM31/BM35</f>
        <v>0</v>
      </c>
      <c r="BO31" s="207"/>
      <c r="BP31" s="208">
        <f>BO31/BO35</f>
        <v>0</v>
      </c>
    </row>
    <row r="32">
      <c r="A32" s="204" t="s">
        <v>4937</v>
      </c>
      <c r="B32" s="205">
        <f>COUNTIFS(Seeds!D:D,"=JSON con imagen",Seeds!Y:Y,"=Magnitudes y medida")+B33</f>
        <v>327</v>
      </c>
      <c r="C32" s="220">
        <f>B32/B35</f>
        <v>1</v>
      </c>
      <c r="D32" s="201"/>
      <c r="E32" s="207">
        <v>0.0</v>
      </c>
      <c r="F32" s="208">
        <f>E32/E35</f>
        <v>0</v>
      </c>
      <c r="G32" s="207">
        <v>0.0</v>
      </c>
      <c r="H32" s="208">
        <f>G32/G35</f>
        <v>0</v>
      </c>
      <c r="I32" s="207">
        <v>0.0</v>
      </c>
      <c r="J32" s="208">
        <f>I32/I35</f>
        <v>0</v>
      </c>
      <c r="K32" s="207">
        <v>0.0</v>
      </c>
      <c r="L32" s="208">
        <f>K32/K35</f>
        <v>0</v>
      </c>
      <c r="M32" s="207">
        <v>4.0</v>
      </c>
      <c r="N32" s="208">
        <f>M32/M35</f>
        <v>0.0122324159</v>
      </c>
      <c r="O32" s="207">
        <v>17.0</v>
      </c>
      <c r="P32" s="208">
        <f>O32/O35</f>
        <v>0.05198776758</v>
      </c>
      <c r="Q32" s="207">
        <v>56.0</v>
      </c>
      <c r="R32" s="208">
        <f>Q32/Q35</f>
        <v>0.1712538226</v>
      </c>
      <c r="S32" s="207">
        <v>56.0</v>
      </c>
      <c r="T32" s="208">
        <f>S32/S35</f>
        <v>0.1712538226</v>
      </c>
      <c r="U32" s="207">
        <v>62.0</v>
      </c>
      <c r="V32" s="208">
        <f>U32/U35</f>
        <v>0.1896024465</v>
      </c>
      <c r="W32" s="207">
        <v>62.0</v>
      </c>
      <c r="X32" s="208">
        <f>W32/W35</f>
        <v>0.1896024465</v>
      </c>
      <c r="Y32" s="207">
        <v>62.0</v>
      </c>
      <c r="Z32" s="208">
        <f>Y32/Y35</f>
        <v>0.1896024465</v>
      </c>
      <c r="AA32" s="207">
        <v>62.0</v>
      </c>
      <c r="AB32" s="208">
        <f>AA32/AA35</f>
        <v>0.1896024465</v>
      </c>
      <c r="AC32" s="207">
        <v>62.0</v>
      </c>
      <c r="AD32" s="208">
        <f>AC32/AC35</f>
        <v>0.1896024465</v>
      </c>
      <c r="AE32" s="207">
        <v>63.0</v>
      </c>
      <c r="AF32" s="208">
        <f>AE32/AE35</f>
        <v>0.1926605505</v>
      </c>
      <c r="AG32" s="207">
        <v>63.0</v>
      </c>
      <c r="AH32" s="208">
        <f>AG32/AG35</f>
        <v>0.1926605505</v>
      </c>
      <c r="AI32" s="207">
        <v>79.0</v>
      </c>
      <c r="AJ32" s="208">
        <f>AI32/AI35</f>
        <v>0.2415902141</v>
      </c>
      <c r="AK32" s="207">
        <v>84.0</v>
      </c>
      <c r="AL32" s="208">
        <f>AK32/AK35</f>
        <v>0.2568807339</v>
      </c>
      <c r="AM32" s="207">
        <v>119.0</v>
      </c>
      <c r="AN32" s="208">
        <f>AM32/AM35</f>
        <v>0.3639143731</v>
      </c>
      <c r="AO32" s="207">
        <v>171.0</v>
      </c>
      <c r="AP32" s="208">
        <f>AO32/AO35</f>
        <v>0.5229357798</v>
      </c>
      <c r="AQ32" s="207">
        <v>180.0</v>
      </c>
      <c r="AR32" s="208">
        <f>AQ32/AQ35</f>
        <v>0.5504587156</v>
      </c>
      <c r="AS32" s="207">
        <v>187.0</v>
      </c>
      <c r="AT32" s="208">
        <f>AS32/AS35</f>
        <v>0.5718654434</v>
      </c>
      <c r="AU32" s="207">
        <v>195.0</v>
      </c>
      <c r="AV32" s="208">
        <f>AU32/AU35</f>
        <v>0.5963302752</v>
      </c>
      <c r="AW32" s="207">
        <v>195.0</v>
      </c>
      <c r="AX32" s="208">
        <f>AW32/AW35</f>
        <v>0.5963302752</v>
      </c>
      <c r="AY32" s="207">
        <v>204.0</v>
      </c>
      <c r="AZ32" s="208">
        <f>AY32/AY35</f>
        <v>0.623853211</v>
      </c>
      <c r="BA32" s="207">
        <v>215.0</v>
      </c>
      <c r="BB32" s="208">
        <f>BA32/BA35</f>
        <v>0.6574923547</v>
      </c>
      <c r="BC32" s="207">
        <v>242.0</v>
      </c>
      <c r="BD32" s="208">
        <f>BC32/BC35</f>
        <v>0.7400611621</v>
      </c>
      <c r="BE32" s="207">
        <v>242.0</v>
      </c>
      <c r="BF32" s="208">
        <f>BE32/BE35</f>
        <v>0.7400611621</v>
      </c>
      <c r="BG32" s="207">
        <v>247.0</v>
      </c>
      <c r="BH32" s="208">
        <f>BG32/BG35</f>
        <v>0.755351682</v>
      </c>
      <c r="BI32" s="207">
        <v>247.0</v>
      </c>
      <c r="BJ32" s="208">
        <f>BI32/BI35</f>
        <v>0.755351682</v>
      </c>
      <c r="BK32" s="207">
        <v>247.0</v>
      </c>
      <c r="BL32" s="208">
        <f>BK32/BK35</f>
        <v>0.755351682</v>
      </c>
      <c r="BM32" s="207"/>
      <c r="BN32" s="208">
        <f>BM32/BM35</f>
        <v>0</v>
      </c>
      <c r="BO32" s="207"/>
      <c r="BP32" s="208">
        <f>BO32/BO35</f>
        <v>0</v>
      </c>
    </row>
    <row r="33">
      <c r="A33" s="204" t="s">
        <v>34</v>
      </c>
      <c r="B33" s="221">
        <f>COUNTIFS(Seeds!D:D,"=JSON revisado",Seeds!Y:Y,"=Magnitudes y medida")</f>
        <v>327</v>
      </c>
      <c r="C33" s="220">
        <f>B33/B35</f>
        <v>1</v>
      </c>
      <c r="D33" s="201"/>
      <c r="E33" s="207">
        <v>0.0</v>
      </c>
      <c r="F33" s="208">
        <f>E33/E35</f>
        <v>0</v>
      </c>
      <c r="G33" s="207">
        <v>0.0</v>
      </c>
      <c r="H33" s="208">
        <f>G33/G35</f>
        <v>0</v>
      </c>
      <c r="I33" s="207">
        <v>0.0</v>
      </c>
      <c r="J33" s="208">
        <f>I33/I35</f>
        <v>0</v>
      </c>
      <c r="K33" s="207">
        <v>0.0</v>
      </c>
      <c r="L33" s="208">
        <f>K33/K35</f>
        <v>0</v>
      </c>
      <c r="M33" s="207">
        <v>0.0</v>
      </c>
      <c r="N33" s="208">
        <f>M33/M35</f>
        <v>0</v>
      </c>
      <c r="O33" s="207">
        <v>9.0</v>
      </c>
      <c r="P33" s="208">
        <f>O33/O35</f>
        <v>0.02752293578</v>
      </c>
      <c r="Q33" s="207">
        <v>9.0</v>
      </c>
      <c r="R33" s="208">
        <f>Q33/Q35</f>
        <v>0.02752293578</v>
      </c>
      <c r="S33" s="207">
        <v>9.0</v>
      </c>
      <c r="T33" s="208">
        <f>S33/S35</f>
        <v>0.02752293578</v>
      </c>
      <c r="U33" s="207">
        <v>30.0</v>
      </c>
      <c r="V33" s="208">
        <f>U33/U35</f>
        <v>0.09174311927</v>
      </c>
      <c r="W33" s="207">
        <v>36.0</v>
      </c>
      <c r="X33" s="208">
        <f>W33/W35</f>
        <v>0.1100917431</v>
      </c>
      <c r="Y33" s="207">
        <v>36.0</v>
      </c>
      <c r="Z33" s="208">
        <f>Y33/Y35</f>
        <v>0.1100917431</v>
      </c>
      <c r="AA33" s="207">
        <v>36.0</v>
      </c>
      <c r="AB33" s="208">
        <f>AA33/AA35</f>
        <v>0.1100917431</v>
      </c>
      <c r="AC33" s="207">
        <v>36.0</v>
      </c>
      <c r="AD33" s="208">
        <f>AC33/AC35</f>
        <v>0.1100917431</v>
      </c>
      <c r="AE33" s="207">
        <v>15.0</v>
      </c>
      <c r="AF33" s="208">
        <f>AE33/AE35</f>
        <v>0.04587155963</v>
      </c>
      <c r="AG33" s="207">
        <v>10.0</v>
      </c>
      <c r="AH33" s="208">
        <f>AG33/AG35</f>
        <v>0.03058103976</v>
      </c>
      <c r="AI33" s="207">
        <v>10.0</v>
      </c>
      <c r="AJ33" s="208">
        <f>AI33/AI35</f>
        <v>0.03058103976</v>
      </c>
      <c r="AK33" s="207">
        <v>10.0</v>
      </c>
      <c r="AL33" s="208">
        <f>AK33/AK35</f>
        <v>0.03058103976</v>
      </c>
      <c r="AM33" s="207">
        <v>10.0</v>
      </c>
      <c r="AN33" s="208">
        <f>AM33/AM35</f>
        <v>0.03058103976</v>
      </c>
      <c r="AO33" s="207">
        <v>26.0</v>
      </c>
      <c r="AP33" s="208">
        <f>AO33/AO35</f>
        <v>0.07951070336</v>
      </c>
      <c r="AQ33" s="207">
        <v>139.0</v>
      </c>
      <c r="AR33" s="208">
        <f>AQ33/AQ35</f>
        <v>0.4250764526</v>
      </c>
      <c r="AS33" s="207">
        <v>168.0</v>
      </c>
      <c r="AT33" s="208">
        <f>AS33/AS35</f>
        <v>0.5137614679</v>
      </c>
      <c r="AU33" s="207">
        <v>178.0</v>
      </c>
      <c r="AV33" s="208">
        <f>AU33/AU35</f>
        <v>0.5443425076</v>
      </c>
      <c r="AW33" s="207">
        <v>178.0</v>
      </c>
      <c r="AX33" s="208">
        <f>AW33/AW35</f>
        <v>0.5443425076</v>
      </c>
      <c r="AY33" s="207">
        <v>178.0</v>
      </c>
      <c r="AZ33" s="208">
        <f>AY33/AY35</f>
        <v>0.5443425076</v>
      </c>
      <c r="BA33" s="207">
        <v>196.0</v>
      </c>
      <c r="BB33" s="208">
        <f>BA33/BA35</f>
        <v>0.5993883792</v>
      </c>
      <c r="BC33" s="207">
        <v>217.0</v>
      </c>
      <c r="BD33" s="208">
        <f>BC33/BC35</f>
        <v>0.6636085627</v>
      </c>
      <c r="BE33" s="207">
        <v>217.0</v>
      </c>
      <c r="BF33" s="208">
        <f>BE33/BE35</f>
        <v>0.6636085627</v>
      </c>
      <c r="BG33" s="207">
        <v>225.0</v>
      </c>
      <c r="BH33" s="208">
        <f>BG33/BG35</f>
        <v>0.6880733945</v>
      </c>
      <c r="BI33" s="207">
        <v>230.0</v>
      </c>
      <c r="BJ33" s="208">
        <f>BI33/BI35</f>
        <v>0.7033639144</v>
      </c>
      <c r="BK33" s="207">
        <v>230.0</v>
      </c>
      <c r="BL33" s="208">
        <f>BK33/BK35</f>
        <v>0.7033639144</v>
      </c>
      <c r="BM33" s="207"/>
      <c r="BN33" s="208">
        <f>BM33/BM35</f>
        <v>0</v>
      </c>
      <c r="BO33" s="207"/>
      <c r="BP33" s="208">
        <f>BO33/BO35</f>
        <v>0</v>
      </c>
    </row>
    <row r="34">
      <c r="A34" s="209" t="s">
        <v>6481</v>
      </c>
      <c r="B34" s="205">
        <f>COUNTIFS(Seeds!E:E,"=Sí",Seeds!Y:Y,"=Magnitudes y medida")</f>
        <v>0</v>
      </c>
      <c r="C34" s="220">
        <f>B34/B35</f>
        <v>0</v>
      </c>
      <c r="D34" s="201"/>
      <c r="E34" s="207">
        <v>0.0</v>
      </c>
      <c r="F34" s="208">
        <f>E34/E35</f>
        <v>0</v>
      </c>
      <c r="G34" s="207">
        <v>0.0</v>
      </c>
      <c r="H34" s="208">
        <f>G34/G35</f>
        <v>0</v>
      </c>
      <c r="I34" s="207">
        <v>0.0</v>
      </c>
      <c r="J34" s="208">
        <f>I34/I35</f>
        <v>0</v>
      </c>
      <c r="K34" s="207">
        <v>0.0</v>
      </c>
      <c r="L34" s="208">
        <f>K34/K35</f>
        <v>0</v>
      </c>
      <c r="M34" s="207">
        <v>0.0</v>
      </c>
      <c r="N34" s="208">
        <f>M34/M35</f>
        <v>0</v>
      </c>
      <c r="O34" s="207">
        <v>0.0</v>
      </c>
      <c r="P34" s="208">
        <f>O34/O35</f>
        <v>0</v>
      </c>
      <c r="Q34" s="207">
        <v>0.0</v>
      </c>
      <c r="R34" s="208">
        <f>Q34/Q35</f>
        <v>0</v>
      </c>
      <c r="S34" s="207">
        <v>0.0</v>
      </c>
      <c r="T34" s="208">
        <f>S34/S35</f>
        <v>0</v>
      </c>
      <c r="U34" s="207">
        <v>0.0</v>
      </c>
      <c r="V34" s="208">
        <f>U34/U35</f>
        <v>0</v>
      </c>
      <c r="W34" s="207">
        <v>0.0</v>
      </c>
      <c r="X34" s="208">
        <f>W34/W35</f>
        <v>0</v>
      </c>
      <c r="Y34" s="207">
        <v>0.0</v>
      </c>
      <c r="Z34" s="208">
        <f>Y34/Y35</f>
        <v>0</v>
      </c>
      <c r="AA34" s="207">
        <v>0.0</v>
      </c>
      <c r="AB34" s="208">
        <f>AA34/AA35</f>
        <v>0</v>
      </c>
      <c r="AC34" s="207">
        <v>0.0</v>
      </c>
      <c r="AD34" s="208">
        <f>AC34/AC35</f>
        <v>0</v>
      </c>
      <c r="AE34" s="207">
        <v>0.0</v>
      </c>
      <c r="AF34" s="208">
        <f>AE34/AE35</f>
        <v>0</v>
      </c>
      <c r="AG34" s="207">
        <v>0.0</v>
      </c>
      <c r="AH34" s="208">
        <f>AG34/AG35</f>
        <v>0</v>
      </c>
      <c r="AI34" s="207">
        <v>0.0</v>
      </c>
      <c r="AJ34" s="208">
        <f>AI34/AI35</f>
        <v>0</v>
      </c>
      <c r="AK34" s="207">
        <v>0.0</v>
      </c>
      <c r="AL34" s="208">
        <f>AK34/AK35</f>
        <v>0</v>
      </c>
      <c r="AM34" s="207">
        <v>0.0</v>
      </c>
      <c r="AN34" s="208">
        <f>AM34/AM35</f>
        <v>0</v>
      </c>
      <c r="AO34" s="207">
        <v>0.0</v>
      </c>
      <c r="AP34" s="208">
        <f>AO34/AO35</f>
        <v>0</v>
      </c>
      <c r="AQ34" s="207">
        <v>0.0</v>
      </c>
      <c r="AR34" s="208">
        <f>AQ34/AQ35</f>
        <v>0</v>
      </c>
      <c r="AS34" s="207">
        <v>0.0</v>
      </c>
      <c r="AT34" s="208">
        <f>AS34/AS35</f>
        <v>0</v>
      </c>
      <c r="AU34" s="207">
        <v>0.0</v>
      </c>
      <c r="AV34" s="208">
        <f>AU34/AU35</f>
        <v>0</v>
      </c>
      <c r="AW34" s="207">
        <v>0.0</v>
      </c>
      <c r="AX34" s="208">
        <f>AW34/AW35</f>
        <v>0</v>
      </c>
      <c r="AY34" s="207">
        <v>0.0</v>
      </c>
      <c r="AZ34" s="208">
        <f>AY34/AY35</f>
        <v>0</v>
      </c>
      <c r="BA34" s="207">
        <v>0.0</v>
      </c>
      <c r="BB34" s="208">
        <f>BA34/BA35</f>
        <v>0</v>
      </c>
      <c r="BC34" s="207">
        <v>0.0</v>
      </c>
      <c r="BD34" s="208">
        <f>BC34/BC35</f>
        <v>0</v>
      </c>
      <c r="BE34" s="207">
        <v>0.0</v>
      </c>
      <c r="BF34" s="208">
        <f>BE34/BE35</f>
        <v>0</v>
      </c>
      <c r="BG34" s="207">
        <v>0.0</v>
      </c>
      <c r="BH34" s="208">
        <f>BG34/BG35</f>
        <v>0</v>
      </c>
      <c r="BI34" s="207">
        <v>5.0</v>
      </c>
      <c r="BJ34" s="208">
        <f>BI34/BI35</f>
        <v>0.01529051988</v>
      </c>
      <c r="BK34" s="207">
        <v>5.0</v>
      </c>
      <c r="BL34" s="208">
        <f>BK34/BK35</f>
        <v>0.01529051988</v>
      </c>
      <c r="BM34" s="207"/>
      <c r="BN34" s="208">
        <f>BM34/BM35</f>
        <v>0</v>
      </c>
      <c r="BO34" s="207"/>
      <c r="BP34" s="208">
        <f>BO34/BO35</f>
        <v>0</v>
      </c>
    </row>
    <row r="35">
      <c r="A35" s="209" t="s">
        <v>278</v>
      </c>
      <c r="B35" s="205">
        <f>COUNTIFS(Seeds!Y:Y,"=Magnitudes y medida")-COUNTIFS(Seeds!Y:Y,"=Magnitudes y medida",Seeds!D:D,"=No hacer")</f>
        <v>327</v>
      </c>
      <c r="C35" s="212">
        <f>SUM(C29:C33)/5</f>
        <v>1</v>
      </c>
      <c r="D35" s="201"/>
      <c r="E35" s="228">
        <f>B35</f>
        <v>327</v>
      </c>
      <c r="F35" s="222"/>
      <c r="G35" s="228">
        <f>B35</f>
        <v>327</v>
      </c>
      <c r="H35" s="222"/>
      <c r="I35" s="228">
        <f>B35</f>
        <v>327</v>
      </c>
      <c r="J35" s="222"/>
      <c r="K35" s="228">
        <f>B35</f>
        <v>327</v>
      </c>
      <c r="L35" s="222"/>
      <c r="M35" s="228">
        <f>B35</f>
        <v>327</v>
      </c>
      <c r="N35" s="229"/>
      <c r="O35" s="228">
        <f>B35</f>
        <v>327</v>
      </c>
      <c r="P35" s="222"/>
      <c r="Q35" s="228">
        <f>B35</f>
        <v>327</v>
      </c>
      <c r="R35" s="222"/>
      <c r="S35" s="228">
        <f>B35</f>
        <v>327</v>
      </c>
      <c r="T35" s="223"/>
      <c r="U35" s="228">
        <f>B35</f>
        <v>327</v>
      </c>
      <c r="V35" s="223"/>
      <c r="W35" s="228">
        <f>B35</f>
        <v>327</v>
      </c>
      <c r="X35" s="223"/>
      <c r="Y35" s="228">
        <f>B35</f>
        <v>327</v>
      </c>
      <c r="Z35" s="223"/>
      <c r="AA35" s="213">
        <f>B35</f>
        <v>327</v>
      </c>
      <c r="AB35" s="214">
        <f>SUM(AB29:AB33)/5</f>
        <v>0.1914373089</v>
      </c>
      <c r="AC35" s="213">
        <f>B35</f>
        <v>327</v>
      </c>
      <c r="AD35" s="214">
        <f>SUM(AD29:AD33)/5</f>
        <v>0.1957186544</v>
      </c>
      <c r="AE35" s="213">
        <f>B35</f>
        <v>327</v>
      </c>
      <c r="AF35" s="214">
        <f>SUM(AF29:AF33)/5</f>
        <v>0.1932721713</v>
      </c>
      <c r="AG35" s="213">
        <f>B35</f>
        <v>327</v>
      </c>
      <c r="AH35" s="214">
        <f>SUM(AH29:AH33)/5</f>
        <v>0.2134556575</v>
      </c>
      <c r="AI35" s="213">
        <f>B35</f>
        <v>327</v>
      </c>
      <c r="AJ35" s="214">
        <f>SUM(AJ29:AJ33)/5</f>
        <v>0.2648318043</v>
      </c>
      <c r="AK35" s="213">
        <f>B35</f>
        <v>327</v>
      </c>
      <c r="AL35" s="214">
        <f>SUM(AL29:AL33)/5</f>
        <v>0.3376146789</v>
      </c>
      <c r="AM35" s="213">
        <f>B35</f>
        <v>327</v>
      </c>
      <c r="AN35" s="214">
        <f>SUM(AN29:AN33)/5</f>
        <v>0.3810397554</v>
      </c>
      <c r="AO35" s="213">
        <f>B35</f>
        <v>327</v>
      </c>
      <c r="AP35" s="214">
        <f>SUM(AP29:AP33)/5</f>
        <v>0.4623853211</v>
      </c>
      <c r="AQ35" s="213">
        <f>B35</f>
        <v>327</v>
      </c>
      <c r="AR35" s="214">
        <f>SUM(AR29:AR33)/5</f>
        <v>0.5510703364</v>
      </c>
      <c r="AS35" s="213">
        <f>B35</f>
        <v>327</v>
      </c>
      <c r="AT35" s="214">
        <f>SUM(AT29:AT33)/5</f>
        <v>0.5847094801</v>
      </c>
      <c r="AU35" s="213">
        <f>B35</f>
        <v>327</v>
      </c>
      <c r="AV35" s="214">
        <f>SUM(AV29:AV33)/5</f>
        <v>0.623853211</v>
      </c>
      <c r="AW35" s="213">
        <f>B35</f>
        <v>327</v>
      </c>
      <c r="AX35" s="214">
        <f>SUM(AX29:AX33)/5</f>
        <v>0.623853211</v>
      </c>
      <c r="AY35" s="213">
        <f>B35</f>
        <v>327</v>
      </c>
      <c r="AZ35" s="214">
        <f>SUM(AZ29:AZ33)/5</f>
        <v>0.6678899083</v>
      </c>
      <c r="BA35" s="213">
        <f>B35</f>
        <v>327</v>
      </c>
      <c r="BB35" s="214">
        <f>SUM(BB29:BB33)/5</f>
        <v>0.6923547401</v>
      </c>
      <c r="BC35" s="213">
        <f>B35</f>
        <v>327</v>
      </c>
      <c r="BD35" s="214">
        <f>SUM(BD29:BD33)/5</f>
        <v>0.7308868502</v>
      </c>
      <c r="BE35" s="213">
        <f>B35</f>
        <v>327</v>
      </c>
      <c r="BF35" s="214">
        <f>SUM(BF29:BF33)/5</f>
        <v>0.7308868502</v>
      </c>
      <c r="BG35" s="213">
        <f>B35</f>
        <v>327</v>
      </c>
      <c r="BH35" s="214">
        <f>SUM(BH29:BH33)/5</f>
        <v>0.7418960245</v>
      </c>
      <c r="BI35" s="213">
        <f>B35</f>
        <v>327</v>
      </c>
      <c r="BJ35" s="214">
        <f>SUM(BJ29:BJ33)/5</f>
        <v>0.7449541284</v>
      </c>
      <c r="BK35" s="213">
        <f>B35</f>
        <v>327</v>
      </c>
      <c r="BL35" s="214">
        <f>SUM(BL29:BL33)/5</f>
        <v>0.7559633028</v>
      </c>
      <c r="BM35" s="213">
        <f>B35</f>
        <v>327</v>
      </c>
      <c r="BN35" s="214">
        <f>SUM(BN29:BN33)/5</f>
        <v>0</v>
      </c>
      <c r="BO35" s="213">
        <f>B35</f>
        <v>327</v>
      </c>
      <c r="BP35" s="214">
        <f>SUM(BP29:BP33)/5</f>
        <v>0</v>
      </c>
    </row>
    <row r="36">
      <c r="A36" s="215"/>
      <c r="B36" s="201"/>
      <c r="C36" s="224"/>
      <c r="D36" s="201"/>
      <c r="E36" s="215"/>
      <c r="F36" s="225"/>
      <c r="G36" s="215"/>
      <c r="H36" s="225"/>
      <c r="I36" s="215"/>
      <c r="J36" s="225"/>
      <c r="K36" s="215"/>
      <c r="L36" s="225"/>
      <c r="M36" s="215"/>
      <c r="N36" s="225"/>
      <c r="O36" s="215"/>
      <c r="P36" s="225"/>
      <c r="Q36" s="215"/>
      <c r="R36" s="225"/>
      <c r="S36" s="215"/>
      <c r="T36" s="226"/>
      <c r="U36" s="215"/>
      <c r="V36" s="226"/>
      <c r="W36" s="215"/>
      <c r="X36" s="226"/>
      <c r="Y36" s="227"/>
      <c r="Z36" s="226"/>
      <c r="AA36" s="215"/>
      <c r="AB36" s="226"/>
      <c r="AC36" s="215"/>
      <c r="AD36" s="226"/>
      <c r="AE36" s="225"/>
      <c r="AF36" s="226"/>
      <c r="AG36" s="225"/>
      <c r="AH36" s="226"/>
      <c r="AI36" s="225"/>
      <c r="AJ36" s="226"/>
      <c r="AK36" s="225"/>
      <c r="AL36" s="226"/>
      <c r="AM36" s="225"/>
      <c r="AN36" s="226"/>
      <c r="AO36" s="225"/>
      <c r="AP36" s="226"/>
      <c r="AQ36" s="225"/>
      <c r="AR36" s="226"/>
      <c r="AS36" s="225"/>
      <c r="AT36" s="226"/>
      <c r="AU36" s="225"/>
      <c r="AV36" s="226"/>
      <c r="AW36" s="225"/>
      <c r="AX36" s="226"/>
      <c r="AY36" s="225"/>
      <c r="AZ36" s="226"/>
      <c r="BA36" s="225"/>
      <c r="BB36" s="226"/>
      <c r="BC36" s="225"/>
      <c r="BD36" s="226"/>
      <c r="BE36" s="225"/>
      <c r="BF36" s="226"/>
      <c r="BG36" s="225"/>
      <c r="BH36" s="226"/>
      <c r="BI36" s="225"/>
      <c r="BJ36" s="226"/>
      <c r="BK36" s="225"/>
      <c r="BL36" s="226"/>
      <c r="BM36" s="225"/>
      <c r="BN36" s="226"/>
      <c r="BO36" s="225"/>
      <c r="BP36" s="226"/>
    </row>
    <row r="37">
      <c r="A37" s="219" t="s">
        <v>4736</v>
      </c>
      <c r="B37" s="187"/>
      <c r="C37" s="188"/>
      <c r="D37" s="201"/>
      <c r="E37" s="202">
        <v>44669.0</v>
      </c>
      <c r="F37" s="188"/>
      <c r="G37" s="202">
        <v>44676.0</v>
      </c>
      <c r="H37" s="188"/>
      <c r="I37" s="202">
        <v>44683.0</v>
      </c>
      <c r="J37" s="188"/>
      <c r="K37" s="202">
        <v>44690.0</v>
      </c>
      <c r="L37" s="188"/>
      <c r="M37" s="202">
        <v>44697.0</v>
      </c>
      <c r="N37" s="188"/>
      <c r="O37" s="202">
        <v>44704.0</v>
      </c>
      <c r="P37" s="188"/>
      <c r="Q37" s="202">
        <v>44711.0</v>
      </c>
      <c r="R37" s="188"/>
      <c r="S37" s="203">
        <v>44718.0</v>
      </c>
      <c r="T37" s="188"/>
      <c r="U37" s="203">
        <v>44725.0</v>
      </c>
      <c r="V37" s="188"/>
      <c r="W37" s="203">
        <v>44732.0</v>
      </c>
      <c r="X37" s="188"/>
      <c r="Y37" s="203">
        <v>44739.0</v>
      </c>
      <c r="Z37" s="188"/>
      <c r="AA37" s="203">
        <v>44746.0</v>
      </c>
      <c r="AB37" s="188"/>
      <c r="AC37" s="203">
        <v>44753.0</v>
      </c>
      <c r="AD37" s="188"/>
      <c r="AE37" s="203">
        <v>44760.0</v>
      </c>
      <c r="AF37" s="188"/>
      <c r="AG37" s="203">
        <v>44767.0</v>
      </c>
      <c r="AH37" s="188"/>
      <c r="AI37" s="203">
        <v>44771.0</v>
      </c>
      <c r="AJ37" s="188"/>
      <c r="AK37" s="203">
        <v>44778.0</v>
      </c>
      <c r="AL37" s="188"/>
      <c r="AM37" s="203">
        <v>44785.0</v>
      </c>
      <c r="AN37" s="188"/>
      <c r="AO37" s="203">
        <v>44792.0</v>
      </c>
      <c r="AP37" s="188"/>
      <c r="AQ37" s="203">
        <v>44799.0</v>
      </c>
      <c r="AR37" s="188"/>
      <c r="AS37" s="203">
        <v>44806.0</v>
      </c>
      <c r="AT37" s="188"/>
      <c r="AU37" s="203">
        <v>44813.0</v>
      </c>
      <c r="AV37" s="188"/>
      <c r="AW37" s="203">
        <v>44820.0</v>
      </c>
      <c r="AX37" s="188"/>
      <c r="AY37" s="203">
        <v>44827.0</v>
      </c>
      <c r="AZ37" s="188"/>
      <c r="BA37" s="203">
        <v>44834.0</v>
      </c>
      <c r="BB37" s="188"/>
      <c r="BC37" s="203">
        <v>44841.0</v>
      </c>
      <c r="BD37" s="188"/>
      <c r="BE37" s="203">
        <v>44848.0</v>
      </c>
      <c r="BF37" s="188"/>
      <c r="BG37" s="203">
        <v>44855.0</v>
      </c>
      <c r="BH37" s="188"/>
      <c r="BI37" s="203">
        <v>44862.0</v>
      </c>
      <c r="BJ37" s="188"/>
      <c r="BK37" s="203">
        <v>44911.0</v>
      </c>
      <c r="BL37" s="188"/>
      <c r="BM37" s="203">
        <v>44918.0</v>
      </c>
      <c r="BN37" s="188"/>
      <c r="BO37" s="203">
        <v>44925.0</v>
      </c>
      <c r="BP37" s="188"/>
    </row>
    <row r="38">
      <c r="A38" s="204" t="s">
        <v>6461</v>
      </c>
      <c r="B38" s="205">
        <f>COUNTIFS(Seeds!D:D,"=Pendiente de revisión",Seeds!Y:Y,"=Estadística y probabilidad")+B39</f>
        <v>56</v>
      </c>
      <c r="C38" s="220">
        <f>B38/B44</f>
        <v>0.9491525424</v>
      </c>
      <c r="D38" s="201"/>
      <c r="E38" s="207">
        <v>0.0</v>
      </c>
      <c r="F38" s="208">
        <f>E38/E44</f>
        <v>0</v>
      </c>
      <c r="G38" s="207">
        <v>0.0</v>
      </c>
      <c r="H38" s="208">
        <f>G38/G44</f>
        <v>0</v>
      </c>
      <c r="I38" s="207">
        <v>9.0</v>
      </c>
      <c r="J38" s="208">
        <f>I38/I44</f>
        <v>0.1525423729</v>
      </c>
      <c r="K38" s="207">
        <v>9.0</v>
      </c>
      <c r="L38" s="208">
        <f>K38/K44</f>
        <v>0.1525423729</v>
      </c>
      <c r="M38" s="207">
        <v>9.0</v>
      </c>
      <c r="N38" s="208">
        <f>M38/M44</f>
        <v>0.1525423729</v>
      </c>
      <c r="O38" s="207">
        <v>11.0</v>
      </c>
      <c r="P38" s="208">
        <f>O38/O44</f>
        <v>0.186440678</v>
      </c>
      <c r="Q38" s="207">
        <v>11.0</v>
      </c>
      <c r="R38" s="208">
        <f>Q38/Q44</f>
        <v>0.186440678</v>
      </c>
      <c r="S38" s="207">
        <v>11.0</v>
      </c>
      <c r="T38" s="208">
        <f>S38/S44</f>
        <v>0.186440678</v>
      </c>
      <c r="U38" s="207">
        <v>11.0</v>
      </c>
      <c r="V38" s="208">
        <f>U38/U44</f>
        <v>0.186440678</v>
      </c>
      <c r="W38" s="207">
        <v>11.0</v>
      </c>
      <c r="X38" s="208">
        <f>W38/W44</f>
        <v>0.186440678</v>
      </c>
      <c r="Y38" s="207">
        <v>11.0</v>
      </c>
      <c r="Z38" s="208">
        <f>Y38/Y44</f>
        <v>0.186440678</v>
      </c>
      <c r="AA38" s="207">
        <v>11.0</v>
      </c>
      <c r="AB38" s="208">
        <f>AA38/AA44</f>
        <v>0.186440678</v>
      </c>
      <c r="AC38" s="207">
        <v>11.0</v>
      </c>
      <c r="AD38" s="208">
        <f>AC38/AC44</f>
        <v>0.186440678</v>
      </c>
      <c r="AE38" s="207">
        <v>11.0</v>
      </c>
      <c r="AF38" s="208">
        <f>AE38/AE44</f>
        <v>0.186440678</v>
      </c>
      <c r="AG38" s="207">
        <v>19.0</v>
      </c>
      <c r="AH38" s="208">
        <f>AG38/AG44</f>
        <v>0.3220338983</v>
      </c>
      <c r="AI38" s="207">
        <v>23.0</v>
      </c>
      <c r="AJ38" s="208">
        <f>AI38/AI44</f>
        <v>0.3898305085</v>
      </c>
      <c r="AK38" s="207">
        <v>25.0</v>
      </c>
      <c r="AL38" s="208">
        <f>AK38/AK44</f>
        <v>0.4237288136</v>
      </c>
      <c r="AM38" s="207">
        <v>26.0</v>
      </c>
      <c r="AN38" s="208">
        <f>AM38/AM44</f>
        <v>0.4406779661</v>
      </c>
      <c r="AO38" s="207">
        <v>35.0</v>
      </c>
      <c r="AP38" s="208">
        <f>AO38/AO44</f>
        <v>0.593220339</v>
      </c>
      <c r="AQ38" s="207">
        <v>35.0</v>
      </c>
      <c r="AR38" s="208">
        <f>AQ38/AQ44</f>
        <v>0.593220339</v>
      </c>
      <c r="AS38" s="207">
        <v>35.0</v>
      </c>
      <c r="AT38" s="208">
        <f>AS38/AS44</f>
        <v>0.593220339</v>
      </c>
      <c r="AU38" s="207">
        <v>35.0</v>
      </c>
      <c r="AV38" s="208">
        <f>AU38/AU44</f>
        <v>0.593220339</v>
      </c>
      <c r="AW38" s="207">
        <v>35.0</v>
      </c>
      <c r="AX38" s="208">
        <f>AW38/AW44</f>
        <v>0.593220339</v>
      </c>
      <c r="AY38" s="207">
        <v>35.0</v>
      </c>
      <c r="AZ38" s="208">
        <f>AY38/AY44</f>
        <v>0.593220339</v>
      </c>
      <c r="BA38" s="207">
        <v>35.0</v>
      </c>
      <c r="BB38" s="208">
        <f>BA38/BA44</f>
        <v>0.593220339</v>
      </c>
      <c r="BC38" s="207">
        <v>35.0</v>
      </c>
      <c r="BD38" s="208">
        <f>BC38/BC44</f>
        <v>0.593220339</v>
      </c>
      <c r="BE38" s="207">
        <v>35.0</v>
      </c>
      <c r="BF38" s="208">
        <f>BE38/BE44</f>
        <v>0.593220339</v>
      </c>
      <c r="BG38" s="207">
        <v>35.0</v>
      </c>
      <c r="BH38" s="208">
        <f>BG38/BG44</f>
        <v>0.593220339</v>
      </c>
      <c r="BI38" s="207">
        <v>35.0</v>
      </c>
      <c r="BJ38" s="208">
        <f>BI38/BI44</f>
        <v>0.593220339</v>
      </c>
      <c r="BK38" s="207">
        <v>35.0</v>
      </c>
      <c r="BL38" s="208">
        <f>BK38/BK44</f>
        <v>0.593220339</v>
      </c>
      <c r="BM38" s="207"/>
      <c r="BN38" s="208">
        <f>BM38/BM44</f>
        <v>0</v>
      </c>
      <c r="BO38" s="207"/>
      <c r="BP38" s="208">
        <f>BO38/BO44</f>
        <v>0</v>
      </c>
    </row>
    <row r="39">
      <c r="A39" s="209" t="s">
        <v>6464</v>
      </c>
      <c r="B39" s="205">
        <f>COUNTIFS(Seeds!D:D,"=Ortografía+cast",Seeds!Y:Y,"=Estadística y probabilidad")+B40</f>
        <v>56</v>
      </c>
      <c r="C39" s="220">
        <f>B39/B44</f>
        <v>0.9491525424</v>
      </c>
      <c r="D39" s="201"/>
      <c r="E39" s="207">
        <v>0.0</v>
      </c>
      <c r="F39" s="208">
        <f>E39/E44</f>
        <v>0</v>
      </c>
      <c r="G39" s="207">
        <v>0.0</v>
      </c>
      <c r="H39" s="208">
        <f>G39/G44</f>
        <v>0</v>
      </c>
      <c r="I39" s="207">
        <v>0.0</v>
      </c>
      <c r="J39" s="208">
        <f>I39/I44</f>
        <v>0</v>
      </c>
      <c r="K39" s="207">
        <v>0.0</v>
      </c>
      <c r="L39" s="208">
        <f>K39/K44</f>
        <v>0</v>
      </c>
      <c r="M39" s="207">
        <v>9.0</v>
      </c>
      <c r="N39" s="208">
        <f>M39/M44</f>
        <v>0.1525423729</v>
      </c>
      <c r="O39" s="207">
        <v>11.0</v>
      </c>
      <c r="P39" s="208">
        <f>O39/O44</f>
        <v>0.186440678</v>
      </c>
      <c r="Q39" s="207">
        <v>11.0</v>
      </c>
      <c r="R39" s="208">
        <f>Q39/Q44</f>
        <v>0.186440678</v>
      </c>
      <c r="S39" s="207">
        <v>11.0</v>
      </c>
      <c r="T39" s="208">
        <f>S39/S44</f>
        <v>0.186440678</v>
      </c>
      <c r="U39" s="207">
        <v>11.0</v>
      </c>
      <c r="V39" s="208">
        <f>U39/U44</f>
        <v>0.186440678</v>
      </c>
      <c r="W39" s="207">
        <v>11.0</v>
      </c>
      <c r="X39" s="208">
        <f>W39/W44</f>
        <v>0.186440678</v>
      </c>
      <c r="Y39" s="207">
        <v>11.0</v>
      </c>
      <c r="Z39" s="208">
        <f>Y39/Y44</f>
        <v>0.186440678</v>
      </c>
      <c r="AA39" s="207">
        <v>11.0</v>
      </c>
      <c r="AB39" s="208">
        <f>AA39/AA44</f>
        <v>0.186440678</v>
      </c>
      <c r="AC39" s="207">
        <v>11.0</v>
      </c>
      <c r="AD39" s="208">
        <f>AC39/AC44</f>
        <v>0.186440678</v>
      </c>
      <c r="AE39" s="207">
        <v>11.0</v>
      </c>
      <c r="AF39" s="208">
        <f>AE39/AE44</f>
        <v>0.186440678</v>
      </c>
      <c r="AG39" s="207">
        <v>11.0</v>
      </c>
      <c r="AH39" s="208">
        <f>AG39/AG44</f>
        <v>0.186440678</v>
      </c>
      <c r="AI39" s="207">
        <v>11.0</v>
      </c>
      <c r="AJ39" s="208">
        <f>AI39/AI44</f>
        <v>0.186440678</v>
      </c>
      <c r="AK39" s="207">
        <v>25.0</v>
      </c>
      <c r="AL39" s="208">
        <f>AK39/AK44</f>
        <v>0.4237288136</v>
      </c>
      <c r="AM39" s="207">
        <v>26.0</v>
      </c>
      <c r="AN39" s="208">
        <f>AM39/AM44</f>
        <v>0.4406779661</v>
      </c>
      <c r="AO39" s="207">
        <v>26.0</v>
      </c>
      <c r="AP39" s="208">
        <f>AO39/AO44</f>
        <v>0.4406779661</v>
      </c>
      <c r="AQ39" s="207">
        <v>33.0</v>
      </c>
      <c r="AR39" s="208">
        <f>AQ39/AQ44</f>
        <v>0.5593220339</v>
      </c>
      <c r="AS39" s="207">
        <v>33.0</v>
      </c>
      <c r="AT39" s="208">
        <f>AS39/AS44</f>
        <v>0.5593220339</v>
      </c>
      <c r="AU39" s="207">
        <v>33.0</v>
      </c>
      <c r="AV39" s="208">
        <f>AU39/AU44</f>
        <v>0.5593220339</v>
      </c>
      <c r="AW39" s="207">
        <v>33.0</v>
      </c>
      <c r="AX39" s="208">
        <f>AW39/AW44</f>
        <v>0.5593220339</v>
      </c>
      <c r="AY39" s="207">
        <v>33.0</v>
      </c>
      <c r="AZ39" s="208">
        <f>AY39/AY44</f>
        <v>0.5593220339</v>
      </c>
      <c r="BA39" s="207">
        <v>33.0</v>
      </c>
      <c r="BB39" s="208">
        <f>BA39/BA44</f>
        <v>0.5593220339</v>
      </c>
      <c r="BC39" s="207">
        <v>33.0</v>
      </c>
      <c r="BD39" s="208">
        <f>BC39/BC44</f>
        <v>0.5593220339</v>
      </c>
      <c r="BE39" s="207">
        <v>33.0</v>
      </c>
      <c r="BF39" s="208">
        <f>BE39/BE44</f>
        <v>0.5593220339</v>
      </c>
      <c r="BG39" s="207">
        <v>33.0</v>
      </c>
      <c r="BH39" s="208">
        <f>BG39/BG44</f>
        <v>0.5593220339</v>
      </c>
      <c r="BI39" s="207">
        <v>33.0</v>
      </c>
      <c r="BJ39" s="208">
        <f>BI39/BI44</f>
        <v>0.5593220339</v>
      </c>
      <c r="BK39" s="207">
        <v>35.0</v>
      </c>
      <c r="BL39" s="208">
        <f>BK39/BK44</f>
        <v>0.593220339</v>
      </c>
      <c r="BM39" s="207"/>
      <c r="BN39" s="208">
        <f>BM39/BM44</f>
        <v>0</v>
      </c>
      <c r="BO39" s="207"/>
      <c r="BP39" s="208">
        <f>BO39/BO44</f>
        <v>0</v>
      </c>
    </row>
    <row r="40">
      <c r="A40" s="204" t="s">
        <v>6466</v>
      </c>
      <c r="B40" s="205">
        <f>COUNTIFS(Seeds!D:D,"=JSON sin imagen",Seeds!Y:Y,"=Estadística y probabilidad")+B41</f>
        <v>56</v>
      </c>
      <c r="C40" s="220">
        <f>B40/B44</f>
        <v>0.9491525424</v>
      </c>
      <c r="D40" s="201"/>
      <c r="E40" s="207">
        <v>0.0</v>
      </c>
      <c r="F40" s="208">
        <f>E40/E44</f>
        <v>0</v>
      </c>
      <c r="G40" s="207">
        <v>0.0</v>
      </c>
      <c r="H40" s="208">
        <f>G40/G44</f>
        <v>0</v>
      </c>
      <c r="I40" s="207">
        <v>0.0</v>
      </c>
      <c r="J40" s="208">
        <f>I40/I44</f>
        <v>0</v>
      </c>
      <c r="K40" s="207">
        <v>0.0</v>
      </c>
      <c r="L40" s="208">
        <f>K40/K44</f>
        <v>0</v>
      </c>
      <c r="M40" s="207">
        <v>9.0</v>
      </c>
      <c r="N40" s="208">
        <f>M40/M44</f>
        <v>0.1525423729</v>
      </c>
      <c r="O40" s="207">
        <v>9.0</v>
      </c>
      <c r="P40" s="208">
        <f>O40/O44</f>
        <v>0.1525423729</v>
      </c>
      <c r="Q40" s="207">
        <v>9.0</v>
      </c>
      <c r="R40" s="208">
        <f>Q40/Q44</f>
        <v>0.1525423729</v>
      </c>
      <c r="S40" s="207">
        <v>9.0</v>
      </c>
      <c r="T40" s="208">
        <f>S40/S44</f>
        <v>0.1525423729</v>
      </c>
      <c r="U40" s="207">
        <v>9.0</v>
      </c>
      <c r="V40" s="208">
        <f>U40/U44</f>
        <v>0.1525423729</v>
      </c>
      <c r="W40" s="207">
        <v>9.0</v>
      </c>
      <c r="X40" s="208">
        <f>W40/W44</f>
        <v>0.1525423729</v>
      </c>
      <c r="Y40" s="207">
        <v>9.0</v>
      </c>
      <c r="Z40" s="208">
        <f>Y40/Y44</f>
        <v>0.1525423729</v>
      </c>
      <c r="AA40" s="207">
        <v>9.0</v>
      </c>
      <c r="AB40" s="208">
        <f>AA40/AA44</f>
        <v>0.1525423729</v>
      </c>
      <c r="AC40" s="207">
        <v>9.0</v>
      </c>
      <c r="AD40" s="208">
        <f>AC40/AC44</f>
        <v>0.1525423729</v>
      </c>
      <c r="AE40" s="207">
        <v>11.0</v>
      </c>
      <c r="AF40" s="208">
        <f>AE40/AE44</f>
        <v>0.186440678</v>
      </c>
      <c r="AG40" s="207">
        <v>11.0</v>
      </c>
      <c r="AH40" s="208">
        <f>AG40/AG44</f>
        <v>0.186440678</v>
      </c>
      <c r="AI40" s="207">
        <v>11.0</v>
      </c>
      <c r="AJ40" s="208">
        <f>AI40/AI44</f>
        <v>0.186440678</v>
      </c>
      <c r="AK40" s="207">
        <v>11.0</v>
      </c>
      <c r="AL40" s="208">
        <f>AK40/AK44</f>
        <v>0.186440678</v>
      </c>
      <c r="AM40" s="207">
        <v>11.0</v>
      </c>
      <c r="AN40" s="208">
        <f>AM40/AM44</f>
        <v>0.186440678</v>
      </c>
      <c r="AO40" s="207">
        <v>24.0</v>
      </c>
      <c r="AP40" s="208">
        <f>AO40/AO44</f>
        <v>0.406779661</v>
      </c>
      <c r="AQ40" s="207">
        <v>28.0</v>
      </c>
      <c r="AR40" s="208">
        <f>AQ40/AQ44</f>
        <v>0.4745762712</v>
      </c>
      <c r="AS40" s="207">
        <v>28.0</v>
      </c>
      <c r="AT40" s="208">
        <f>AS40/AS44</f>
        <v>0.4745762712</v>
      </c>
      <c r="AU40" s="207">
        <v>28.0</v>
      </c>
      <c r="AV40" s="208">
        <f>AU40/AU44</f>
        <v>0.4745762712</v>
      </c>
      <c r="AW40" s="207">
        <v>28.0</v>
      </c>
      <c r="AX40" s="208">
        <f>AW40/AW44</f>
        <v>0.4745762712</v>
      </c>
      <c r="AY40" s="207">
        <v>28.0</v>
      </c>
      <c r="AZ40" s="208">
        <f>AY40/AY44</f>
        <v>0.4745762712</v>
      </c>
      <c r="BA40" s="207">
        <v>28.0</v>
      </c>
      <c r="BB40" s="208">
        <f>BA40/BA44</f>
        <v>0.4745762712</v>
      </c>
      <c r="BC40" s="207">
        <v>28.0</v>
      </c>
      <c r="BD40" s="208">
        <f>BC40/BC44</f>
        <v>0.4745762712</v>
      </c>
      <c r="BE40" s="207">
        <v>28.0</v>
      </c>
      <c r="BF40" s="208">
        <f>BE40/BE44</f>
        <v>0.4745762712</v>
      </c>
      <c r="BG40" s="207">
        <v>33.0</v>
      </c>
      <c r="BH40" s="208">
        <f>BG40/BG44</f>
        <v>0.5593220339</v>
      </c>
      <c r="BI40" s="207">
        <v>33.0</v>
      </c>
      <c r="BJ40" s="208">
        <f>BI40/BI44</f>
        <v>0.5593220339</v>
      </c>
      <c r="BK40" s="207">
        <v>35.0</v>
      </c>
      <c r="BL40" s="208">
        <f>BK40/BK44</f>
        <v>0.593220339</v>
      </c>
      <c r="BM40" s="207"/>
      <c r="BN40" s="208">
        <f>BM40/BM44</f>
        <v>0</v>
      </c>
      <c r="BO40" s="207"/>
      <c r="BP40" s="208">
        <f>BO40/BO44</f>
        <v>0</v>
      </c>
    </row>
    <row r="41">
      <c r="A41" s="204" t="s">
        <v>4937</v>
      </c>
      <c r="B41" s="205">
        <f>COUNTIFS(Seeds!D:D,"=JSON con imagen",Seeds!Y:Y,"=Estadística y probabilidad")+B42</f>
        <v>56</v>
      </c>
      <c r="C41" s="220">
        <f>B41/B44</f>
        <v>0.9491525424</v>
      </c>
      <c r="D41" s="201"/>
      <c r="E41" s="207">
        <v>0.0</v>
      </c>
      <c r="F41" s="208">
        <f>E41/E44</f>
        <v>0</v>
      </c>
      <c r="G41" s="207">
        <v>0.0</v>
      </c>
      <c r="H41" s="208">
        <f>G41/G44</f>
        <v>0</v>
      </c>
      <c r="I41" s="207">
        <v>0.0</v>
      </c>
      <c r="J41" s="208">
        <f>I41/I44</f>
        <v>0</v>
      </c>
      <c r="K41" s="207">
        <v>0.0</v>
      </c>
      <c r="L41" s="208">
        <f>K41/K44</f>
        <v>0</v>
      </c>
      <c r="M41" s="207">
        <v>9.0</v>
      </c>
      <c r="N41" s="208">
        <f>M41/M44</f>
        <v>0.1525423729</v>
      </c>
      <c r="O41" s="207">
        <v>6.0</v>
      </c>
      <c r="P41" s="208">
        <f>O41/O44</f>
        <v>0.1016949153</v>
      </c>
      <c r="Q41" s="207">
        <v>9.0</v>
      </c>
      <c r="R41" s="208">
        <f>Q41/Q44</f>
        <v>0.1525423729</v>
      </c>
      <c r="S41" s="207">
        <v>9.0</v>
      </c>
      <c r="T41" s="208">
        <f>S41/S44</f>
        <v>0.1525423729</v>
      </c>
      <c r="U41" s="207">
        <v>9.0</v>
      </c>
      <c r="V41" s="208">
        <f>U41/U44</f>
        <v>0.1525423729</v>
      </c>
      <c r="W41" s="207">
        <v>9.0</v>
      </c>
      <c r="X41" s="208">
        <f>W41/W44</f>
        <v>0.1525423729</v>
      </c>
      <c r="Y41" s="207">
        <v>9.0</v>
      </c>
      <c r="Z41" s="208">
        <f>Y41/Y44</f>
        <v>0.1525423729</v>
      </c>
      <c r="AA41" s="207">
        <v>9.0</v>
      </c>
      <c r="AB41" s="208">
        <f>AA41/AA44</f>
        <v>0.1525423729</v>
      </c>
      <c r="AC41" s="207">
        <v>9.0</v>
      </c>
      <c r="AD41" s="208">
        <f>AC41/AC44</f>
        <v>0.1525423729</v>
      </c>
      <c r="AE41" s="207">
        <v>11.0</v>
      </c>
      <c r="AF41" s="208">
        <f>AE41/AE44</f>
        <v>0.186440678</v>
      </c>
      <c r="AG41" s="207">
        <v>11.0</v>
      </c>
      <c r="AH41" s="208">
        <f>AG41/AG44</f>
        <v>0.186440678</v>
      </c>
      <c r="AI41" s="207">
        <v>11.0</v>
      </c>
      <c r="AJ41" s="208">
        <f>AI41/AI44</f>
        <v>0.186440678</v>
      </c>
      <c r="AK41" s="207">
        <v>11.0</v>
      </c>
      <c r="AL41" s="208">
        <f>AK41/AK44</f>
        <v>0.186440678</v>
      </c>
      <c r="AM41" s="207">
        <v>11.0</v>
      </c>
      <c r="AN41" s="208">
        <f>AM41/AM44</f>
        <v>0.186440678</v>
      </c>
      <c r="AO41" s="207">
        <v>23.0</v>
      </c>
      <c r="AP41" s="208">
        <f>AO41/AO44</f>
        <v>0.3898305085</v>
      </c>
      <c r="AQ41" s="207">
        <v>28.0</v>
      </c>
      <c r="AR41" s="208">
        <f>AQ41/AQ44</f>
        <v>0.4745762712</v>
      </c>
      <c r="AS41" s="207">
        <v>28.0</v>
      </c>
      <c r="AT41" s="208">
        <f>AS41/AS44</f>
        <v>0.4745762712</v>
      </c>
      <c r="AU41" s="207">
        <v>28.0</v>
      </c>
      <c r="AV41" s="208">
        <f>AU41/AU44</f>
        <v>0.4745762712</v>
      </c>
      <c r="AW41" s="207">
        <v>28.0</v>
      </c>
      <c r="AX41" s="208">
        <f>AW41/AW44</f>
        <v>0.4745762712</v>
      </c>
      <c r="AY41" s="207">
        <v>28.0</v>
      </c>
      <c r="AZ41" s="208">
        <f>AY41/AY44</f>
        <v>0.4745762712</v>
      </c>
      <c r="BA41" s="207">
        <v>28.0</v>
      </c>
      <c r="BB41" s="208">
        <f>BA41/BA44</f>
        <v>0.4745762712</v>
      </c>
      <c r="BC41" s="207">
        <v>28.0</v>
      </c>
      <c r="BD41" s="208">
        <f>BC41/BC44</f>
        <v>0.4745762712</v>
      </c>
      <c r="BE41" s="207">
        <v>28.0</v>
      </c>
      <c r="BF41" s="208">
        <f>BE41/BE44</f>
        <v>0.4745762712</v>
      </c>
      <c r="BG41" s="207">
        <v>33.0</v>
      </c>
      <c r="BH41" s="208">
        <f>BG41/BG44</f>
        <v>0.5593220339</v>
      </c>
      <c r="BI41" s="207">
        <v>33.0</v>
      </c>
      <c r="BJ41" s="208">
        <f>BI41/BI44</f>
        <v>0.5593220339</v>
      </c>
      <c r="BK41" s="207">
        <v>35.0</v>
      </c>
      <c r="BL41" s="208">
        <f>BK41/BK44</f>
        <v>0.593220339</v>
      </c>
      <c r="BM41" s="207"/>
      <c r="BN41" s="208">
        <f>BM41/BM44</f>
        <v>0</v>
      </c>
      <c r="BO41" s="207"/>
      <c r="BP41" s="208">
        <f>BO41/BO44</f>
        <v>0</v>
      </c>
    </row>
    <row r="42">
      <c r="A42" s="204" t="s">
        <v>34</v>
      </c>
      <c r="B42" s="205">
        <f>COUNTIFS(Seeds!D:D,"=JSON revisado",Seeds!Y:Y,"=Estadística y probabilidad")</f>
        <v>53</v>
      </c>
      <c r="C42" s="220">
        <f>B42/B44</f>
        <v>0.8983050847</v>
      </c>
      <c r="D42" s="201"/>
      <c r="E42" s="207">
        <v>0.0</v>
      </c>
      <c r="F42" s="208">
        <f>E42/E44</f>
        <v>0</v>
      </c>
      <c r="G42" s="207">
        <v>0.0</v>
      </c>
      <c r="H42" s="208">
        <f>G42/G44</f>
        <v>0</v>
      </c>
      <c r="I42" s="207">
        <v>0.0</v>
      </c>
      <c r="J42" s="208">
        <f>I42/I44</f>
        <v>0</v>
      </c>
      <c r="K42" s="207">
        <v>0.0</v>
      </c>
      <c r="L42" s="208">
        <f>K42/K44</f>
        <v>0</v>
      </c>
      <c r="M42" s="207">
        <v>0.0</v>
      </c>
      <c r="N42" s="208">
        <f>M42/M44</f>
        <v>0</v>
      </c>
      <c r="O42" s="207">
        <v>6.0</v>
      </c>
      <c r="P42" s="208">
        <f>O42/O44</f>
        <v>0.1016949153</v>
      </c>
      <c r="Q42" s="207">
        <v>6.0</v>
      </c>
      <c r="R42" s="208">
        <f>Q42/Q44</f>
        <v>0.1016949153</v>
      </c>
      <c r="S42" s="207">
        <v>6.0</v>
      </c>
      <c r="T42" s="208">
        <f>S42/S44</f>
        <v>0.1016949153</v>
      </c>
      <c r="U42" s="207">
        <v>6.0</v>
      </c>
      <c r="V42" s="208">
        <f>U42/U44</f>
        <v>0.1016949153</v>
      </c>
      <c r="W42" s="207">
        <v>6.0</v>
      </c>
      <c r="X42" s="208">
        <f>W42/W44</f>
        <v>0.1016949153</v>
      </c>
      <c r="Y42" s="207">
        <v>6.0</v>
      </c>
      <c r="Z42" s="208">
        <f>Y42/Y44</f>
        <v>0.1016949153</v>
      </c>
      <c r="AA42" s="207">
        <v>6.0</v>
      </c>
      <c r="AB42" s="208">
        <f>AA42/AA44</f>
        <v>0.1016949153</v>
      </c>
      <c r="AC42" s="207">
        <v>6.0</v>
      </c>
      <c r="AD42" s="208">
        <f>AC42/AC44</f>
        <v>0.1016949153</v>
      </c>
      <c r="AE42" s="207">
        <v>6.0</v>
      </c>
      <c r="AF42" s="208">
        <f>AE42/AE44</f>
        <v>0.1016949153</v>
      </c>
      <c r="AG42" s="207">
        <v>6.0</v>
      </c>
      <c r="AH42" s="208">
        <f>AG42/AG44</f>
        <v>0.1016949153</v>
      </c>
      <c r="AI42" s="207">
        <v>6.0</v>
      </c>
      <c r="AJ42" s="208">
        <f>AI42/AI44</f>
        <v>0.1016949153</v>
      </c>
      <c r="AK42" s="207">
        <v>6.0</v>
      </c>
      <c r="AL42" s="208">
        <f>AK42/AK44</f>
        <v>0.1016949153</v>
      </c>
      <c r="AM42" s="207">
        <v>6.0</v>
      </c>
      <c r="AN42" s="208">
        <f>AM42/AM44</f>
        <v>0.1016949153</v>
      </c>
      <c r="AO42" s="207">
        <v>9.0</v>
      </c>
      <c r="AP42" s="208">
        <f>AO42/AO44</f>
        <v>0.1525423729</v>
      </c>
      <c r="AQ42" s="207">
        <v>18.0</v>
      </c>
      <c r="AR42" s="208">
        <f>AQ42/AQ44</f>
        <v>0.3050847458</v>
      </c>
      <c r="AS42" s="207">
        <v>21.0</v>
      </c>
      <c r="AT42" s="208">
        <f>AS42/AS44</f>
        <v>0.3559322034</v>
      </c>
      <c r="AU42" s="207">
        <v>28.0</v>
      </c>
      <c r="AV42" s="208">
        <f>AU42/AU44</f>
        <v>0.4745762712</v>
      </c>
      <c r="AW42" s="207">
        <v>28.0</v>
      </c>
      <c r="AX42" s="208">
        <f>AW42/AW44</f>
        <v>0.4745762712</v>
      </c>
      <c r="AY42" s="207">
        <v>28.0</v>
      </c>
      <c r="AZ42" s="208">
        <f>AY42/AY44</f>
        <v>0.4745762712</v>
      </c>
      <c r="BA42" s="207">
        <v>28.0</v>
      </c>
      <c r="BB42" s="208">
        <f>BA42/BA44</f>
        <v>0.4745762712</v>
      </c>
      <c r="BC42" s="207">
        <v>28.0</v>
      </c>
      <c r="BD42" s="208">
        <f>BC42/BC44</f>
        <v>0.4745762712</v>
      </c>
      <c r="BE42" s="207">
        <v>28.0</v>
      </c>
      <c r="BF42" s="208">
        <f>BE42/BE44</f>
        <v>0.4745762712</v>
      </c>
      <c r="BG42" s="207">
        <v>33.0</v>
      </c>
      <c r="BH42" s="208">
        <f>BG42/BG44</f>
        <v>0.5593220339</v>
      </c>
      <c r="BI42" s="207">
        <v>33.0</v>
      </c>
      <c r="BJ42" s="208">
        <f>BI42/BI44</f>
        <v>0.5593220339</v>
      </c>
      <c r="BK42" s="207">
        <v>33.0</v>
      </c>
      <c r="BL42" s="208">
        <f>BK42/BK44</f>
        <v>0.5593220339</v>
      </c>
      <c r="BM42" s="207"/>
      <c r="BN42" s="208">
        <f>BM42/BM44</f>
        <v>0</v>
      </c>
      <c r="BO42" s="207"/>
      <c r="BP42" s="208">
        <f>BO42/BO44</f>
        <v>0</v>
      </c>
    </row>
    <row r="43">
      <c r="A43" s="211" t="s">
        <v>6481</v>
      </c>
      <c r="B43" s="205">
        <f>COUNTIFS(Seeds!E:E,"=Sí",Seeds!Y:Y,"=Estadística y probabilidad")</f>
        <v>0</v>
      </c>
      <c r="C43" s="220">
        <f>B43/B44</f>
        <v>0</v>
      </c>
      <c r="D43" s="201"/>
      <c r="E43" s="207">
        <v>0.0</v>
      </c>
      <c r="F43" s="208">
        <f>E43/E44</f>
        <v>0</v>
      </c>
      <c r="G43" s="207">
        <v>0.0</v>
      </c>
      <c r="H43" s="208">
        <f>G43/G44</f>
        <v>0</v>
      </c>
      <c r="I43" s="207">
        <v>0.0</v>
      </c>
      <c r="J43" s="208">
        <f>I43/I44</f>
        <v>0</v>
      </c>
      <c r="K43" s="207">
        <v>0.0</v>
      </c>
      <c r="L43" s="208">
        <f>K43/K44</f>
        <v>0</v>
      </c>
      <c r="M43" s="207">
        <v>0.0</v>
      </c>
      <c r="N43" s="208">
        <f>M43/M44</f>
        <v>0</v>
      </c>
      <c r="O43" s="207">
        <v>0.0</v>
      </c>
      <c r="P43" s="208">
        <f>O43/O44</f>
        <v>0</v>
      </c>
      <c r="Q43" s="207">
        <v>0.0</v>
      </c>
      <c r="R43" s="208">
        <f>Q43/Q44</f>
        <v>0</v>
      </c>
      <c r="S43" s="207">
        <v>0.0</v>
      </c>
      <c r="T43" s="208">
        <f>S43/S44</f>
        <v>0</v>
      </c>
      <c r="U43" s="207">
        <v>0.0</v>
      </c>
      <c r="V43" s="208">
        <f>U43/U44</f>
        <v>0</v>
      </c>
      <c r="W43" s="207">
        <v>0.0</v>
      </c>
      <c r="X43" s="208">
        <f>W43/W44</f>
        <v>0</v>
      </c>
      <c r="Y43" s="207">
        <v>0.0</v>
      </c>
      <c r="Z43" s="208">
        <f>Y43/Y44</f>
        <v>0</v>
      </c>
      <c r="AA43" s="207">
        <v>0.0</v>
      </c>
      <c r="AB43" s="208">
        <f>AA43/AA44</f>
        <v>0</v>
      </c>
      <c r="AC43" s="207">
        <v>0.0</v>
      </c>
      <c r="AD43" s="208">
        <f>AC43/AC44</f>
        <v>0</v>
      </c>
      <c r="AE43" s="207">
        <v>0.0</v>
      </c>
      <c r="AF43" s="208">
        <f>AE43/AE44</f>
        <v>0</v>
      </c>
      <c r="AG43" s="207">
        <v>0.0</v>
      </c>
      <c r="AH43" s="208">
        <f>AG43/AG44</f>
        <v>0</v>
      </c>
      <c r="AI43" s="207">
        <v>0.0</v>
      </c>
      <c r="AJ43" s="208">
        <f>AI43/AI44</f>
        <v>0</v>
      </c>
      <c r="AK43" s="207">
        <v>0.0</v>
      </c>
      <c r="AL43" s="208">
        <f>AK43/AK44</f>
        <v>0</v>
      </c>
      <c r="AM43" s="207">
        <v>0.0</v>
      </c>
      <c r="AN43" s="208">
        <f>AM43/AM44</f>
        <v>0</v>
      </c>
      <c r="AO43" s="207">
        <v>0.0</v>
      </c>
      <c r="AP43" s="208">
        <f>AO43/AO44</f>
        <v>0</v>
      </c>
      <c r="AQ43" s="207">
        <v>0.0</v>
      </c>
      <c r="AR43" s="208">
        <f>AQ43/AQ44</f>
        <v>0</v>
      </c>
      <c r="AS43" s="207">
        <v>0.0</v>
      </c>
      <c r="AT43" s="208">
        <f>AS43/AS44</f>
        <v>0</v>
      </c>
      <c r="AU43" s="207">
        <v>0.0</v>
      </c>
      <c r="AV43" s="208">
        <f>AU43/AU44</f>
        <v>0</v>
      </c>
      <c r="AW43" s="207">
        <v>0.0</v>
      </c>
      <c r="AX43" s="208">
        <f>AW43/AW44</f>
        <v>0</v>
      </c>
      <c r="AY43" s="207">
        <v>0.0</v>
      </c>
      <c r="AZ43" s="208">
        <f>AY43/AY44</f>
        <v>0</v>
      </c>
      <c r="BA43" s="207">
        <v>0.0</v>
      </c>
      <c r="BB43" s="208">
        <f>BA43/BA44</f>
        <v>0</v>
      </c>
      <c r="BC43" s="207">
        <v>0.0</v>
      </c>
      <c r="BD43" s="208">
        <f>BC43/BC44</f>
        <v>0</v>
      </c>
      <c r="BE43" s="207">
        <v>0.0</v>
      </c>
      <c r="BF43" s="208">
        <f>BE43/BE44</f>
        <v>0</v>
      </c>
      <c r="BG43" s="207">
        <v>0.0</v>
      </c>
      <c r="BH43" s="208">
        <f>BG43/BG44</f>
        <v>0</v>
      </c>
      <c r="BI43" s="207">
        <v>0.0</v>
      </c>
      <c r="BJ43" s="208">
        <f>BI43/BI44</f>
        <v>0</v>
      </c>
      <c r="BK43" s="207">
        <v>0.0</v>
      </c>
      <c r="BL43" s="208">
        <f>BK43/BK44</f>
        <v>0</v>
      </c>
      <c r="BM43" s="207"/>
      <c r="BN43" s="208">
        <f>BM43/BM44</f>
        <v>0</v>
      </c>
      <c r="BO43" s="207"/>
      <c r="BP43" s="208">
        <f>BO43/BO44</f>
        <v>0</v>
      </c>
    </row>
    <row r="44">
      <c r="A44" s="211" t="s">
        <v>278</v>
      </c>
      <c r="B44" s="205">
        <f>COUNTIFS(Seeds!Y:Y,"=Estadística y probabilidad")-COUNTIFS(Seeds!Y:Y,"=Estadística y probabilidad",Seeds!D:D,"=No hacer")</f>
        <v>59</v>
      </c>
      <c r="C44" s="212">
        <f>SUM(C38:C42)/5</f>
        <v>0.9389830508</v>
      </c>
      <c r="D44" s="201"/>
      <c r="E44" s="213">
        <f>B44</f>
        <v>59</v>
      </c>
      <c r="F44" s="222"/>
      <c r="G44" s="213">
        <f>B44</f>
        <v>59</v>
      </c>
      <c r="H44" s="222"/>
      <c r="I44" s="213">
        <f>B44</f>
        <v>59</v>
      </c>
      <c r="J44" s="222"/>
      <c r="K44" s="213">
        <f>B44</f>
        <v>59</v>
      </c>
      <c r="L44" s="222"/>
      <c r="M44" s="213">
        <f>B44</f>
        <v>59</v>
      </c>
      <c r="N44" s="222"/>
      <c r="O44" s="213">
        <f>B44</f>
        <v>59</v>
      </c>
      <c r="P44" s="222"/>
      <c r="Q44" s="213">
        <f>B44</f>
        <v>59</v>
      </c>
      <c r="R44" s="222"/>
      <c r="S44" s="213">
        <f>B44</f>
        <v>59</v>
      </c>
      <c r="T44" s="223"/>
      <c r="U44" s="213">
        <f>B44</f>
        <v>59</v>
      </c>
      <c r="V44" s="223"/>
      <c r="W44" s="213">
        <f>B44</f>
        <v>59</v>
      </c>
      <c r="X44" s="223"/>
      <c r="Y44" s="213">
        <f>B44</f>
        <v>59</v>
      </c>
      <c r="Z44" s="223"/>
      <c r="AA44" s="213">
        <f>B44</f>
        <v>59</v>
      </c>
      <c r="AB44" s="214">
        <f>SUM(AB38:AB42)/5</f>
        <v>0.1559322034</v>
      </c>
      <c r="AC44" s="213">
        <f>B44</f>
        <v>59</v>
      </c>
      <c r="AD44" s="214">
        <f>SUM(AD38:AD42)/5</f>
        <v>0.1559322034</v>
      </c>
      <c r="AE44" s="213">
        <f>B44</f>
        <v>59</v>
      </c>
      <c r="AF44" s="214">
        <f>SUM(AF38:AF42)/5</f>
        <v>0.1694915254</v>
      </c>
      <c r="AG44" s="213">
        <f>B44</f>
        <v>59</v>
      </c>
      <c r="AH44" s="214">
        <f>SUM(AH38:AH42)/5</f>
        <v>0.1966101695</v>
      </c>
      <c r="AI44" s="213">
        <f>B44</f>
        <v>59</v>
      </c>
      <c r="AJ44" s="214">
        <f>SUM(AJ38:AJ42)/5</f>
        <v>0.2101694915</v>
      </c>
      <c r="AK44" s="213">
        <f>B44</f>
        <v>59</v>
      </c>
      <c r="AL44" s="214">
        <f>SUM(AL38:AL42)/5</f>
        <v>0.2644067797</v>
      </c>
      <c r="AM44" s="213">
        <f>B44</f>
        <v>59</v>
      </c>
      <c r="AN44" s="214">
        <f>SUM(AN38:AN42)/5</f>
        <v>0.2711864407</v>
      </c>
      <c r="AO44" s="213">
        <f>B44</f>
        <v>59</v>
      </c>
      <c r="AP44" s="214">
        <f>SUM(AP38:AP42)/5</f>
        <v>0.3966101695</v>
      </c>
      <c r="AQ44" s="213">
        <f>B44</f>
        <v>59</v>
      </c>
      <c r="AR44" s="214">
        <f>SUM(AR38:AR42)/5</f>
        <v>0.4813559322</v>
      </c>
      <c r="AS44" s="213">
        <f>B44</f>
        <v>59</v>
      </c>
      <c r="AT44" s="214">
        <f>SUM(AT38:AT42)/5</f>
        <v>0.4915254237</v>
      </c>
      <c r="AU44" s="213">
        <f>B44</f>
        <v>59</v>
      </c>
      <c r="AV44" s="214">
        <f>SUM(AV38:AV42)/5</f>
        <v>0.5152542373</v>
      </c>
      <c r="AW44" s="213">
        <f>B44</f>
        <v>59</v>
      </c>
      <c r="AX44" s="214">
        <f>SUM(AX38:AX42)/5</f>
        <v>0.5152542373</v>
      </c>
      <c r="AY44" s="213">
        <f>B44</f>
        <v>59</v>
      </c>
      <c r="AZ44" s="214">
        <f>SUM(AZ38:AZ42)/5</f>
        <v>0.5152542373</v>
      </c>
      <c r="BA44" s="213">
        <f>B44</f>
        <v>59</v>
      </c>
      <c r="BB44" s="214">
        <f>SUM(BB38:BB42)/5</f>
        <v>0.5152542373</v>
      </c>
      <c r="BC44" s="213">
        <f>B44</f>
        <v>59</v>
      </c>
      <c r="BD44" s="214">
        <f>SUM(BD38:BD42)/5</f>
        <v>0.5152542373</v>
      </c>
      <c r="BE44" s="213">
        <f>B44</f>
        <v>59</v>
      </c>
      <c r="BF44" s="214">
        <f>SUM(BF38:BF42)/5</f>
        <v>0.5152542373</v>
      </c>
      <c r="BG44" s="213">
        <f>B44</f>
        <v>59</v>
      </c>
      <c r="BH44" s="214">
        <f>SUM(BH38:BH42)/5</f>
        <v>0.5661016949</v>
      </c>
      <c r="BI44" s="213">
        <f>B44</f>
        <v>59</v>
      </c>
      <c r="BJ44" s="214">
        <f>SUM(BJ38:BJ42)/5</f>
        <v>0.5661016949</v>
      </c>
      <c r="BK44" s="213">
        <f>B44</f>
        <v>59</v>
      </c>
      <c r="BL44" s="214">
        <f>SUM(BL38:BL42)/5</f>
        <v>0.586440678</v>
      </c>
      <c r="BM44" s="213">
        <f>B44</f>
        <v>59</v>
      </c>
      <c r="BN44" s="214">
        <f>SUM(BN38:BN42)/5</f>
        <v>0</v>
      </c>
      <c r="BO44" s="213">
        <f>B44</f>
        <v>59</v>
      </c>
      <c r="BP44" s="214">
        <f>SUM(BP38:BP42)/5</f>
        <v>0</v>
      </c>
    </row>
  </sheetData>
  <mergeCells count="165">
    <mergeCell ref="BK10:BL10"/>
    <mergeCell ref="BM10:BN10"/>
    <mergeCell ref="AW10:AX10"/>
    <mergeCell ref="AY10:AZ10"/>
    <mergeCell ref="BA10:BB10"/>
    <mergeCell ref="BC10:BD10"/>
    <mergeCell ref="BE10:BF10"/>
    <mergeCell ref="BG10:BH10"/>
    <mergeCell ref="BI10:BJ10"/>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BG1:BH1"/>
    <mergeCell ref="BI1:BJ1"/>
    <mergeCell ref="BK1:BL1"/>
    <mergeCell ref="BM1:BN1"/>
    <mergeCell ref="BO1:BP1"/>
    <mergeCell ref="AS1:AT1"/>
    <mergeCell ref="AU1:AV1"/>
    <mergeCell ref="AW1:AX1"/>
    <mergeCell ref="AY1:AZ1"/>
    <mergeCell ref="BA1:BB1"/>
    <mergeCell ref="BC1:BD1"/>
    <mergeCell ref="BE1:BF1"/>
    <mergeCell ref="A1:C1"/>
    <mergeCell ref="E1:F1"/>
    <mergeCell ref="G1:H1"/>
    <mergeCell ref="I1:J1"/>
    <mergeCell ref="K1:L1"/>
    <mergeCell ref="M1:N1"/>
    <mergeCell ref="O1:P1"/>
    <mergeCell ref="A10:C10"/>
    <mergeCell ref="E10:F10"/>
    <mergeCell ref="G10:H10"/>
    <mergeCell ref="I10:J10"/>
    <mergeCell ref="K10:L10"/>
    <mergeCell ref="M10:N10"/>
    <mergeCell ref="O10:P10"/>
    <mergeCell ref="Q10:R10"/>
    <mergeCell ref="S10:T10"/>
    <mergeCell ref="U10:V10"/>
    <mergeCell ref="W10:X10"/>
    <mergeCell ref="Y10:Z10"/>
    <mergeCell ref="AA10:AB10"/>
    <mergeCell ref="AC10:AD10"/>
    <mergeCell ref="BO10:BP10"/>
    <mergeCell ref="AS10:AT10"/>
    <mergeCell ref="AU10:AV10"/>
    <mergeCell ref="AE10:AF10"/>
    <mergeCell ref="AG10:AH10"/>
    <mergeCell ref="AI10:AJ10"/>
    <mergeCell ref="AK10:AL10"/>
    <mergeCell ref="AM10:AN10"/>
    <mergeCell ref="AO10:AP10"/>
    <mergeCell ref="AQ10:AR10"/>
    <mergeCell ref="Q19:R19"/>
    <mergeCell ref="S19:T19"/>
    <mergeCell ref="U19:V19"/>
    <mergeCell ref="W19:X19"/>
    <mergeCell ref="Y19:Z19"/>
    <mergeCell ref="AA19:AB19"/>
    <mergeCell ref="AC19:AD19"/>
    <mergeCell ref="AE19:AF19"/>
    <mergeCell ref="AG19:AH19"/>
    <mergeCell ref="AI19:AJ19"/>
    <mergeCell ref="AK19:AL19"/>
    <mergeCell ref="AM19:AN19"/>
    <mergeCell ref="AO19:AP19"/>
    <mergeCell ref="AQ19:AR19"/>
    <mergeCell ref="BG19:BH19"/>
    <mergeCell ref="BI19:BJ19"/>
    <mergeCell ref="BK19:BL19"/>
    <mergeCell ref="BM19:BN19"/>
    <mergeCell ref="BO19:BP19"/>
    <mergeCell ref="AS19:AT19"/>
    <mergeCell ref="AU19:AV19"/>
    <mergeCell ref="AW19:AX19"/>
    <mergeCell ref="AY19:AZ19"/>
    <mergeCell ref="BA19:BB19"/>
    <mergeCell ref="BC19:BD19"/>
    <mergeCell ref="BE19:BF19"/>
    <mergeCell ref="A19:C19"/>
    <mergeCell ref="E19:F19"/>
    <mergeCell ref="G19:H19"/>
    <mergeCell ref="I19:J19"/>
    <mergeCell ref="K19:L19"/>
    <mergeCell ref="M19:N19"/>
    <mergeCell ref="O19:P19"/>
    <mergeCell ref="AS37:AT37"/>
    <mergeCell ref="AU37:AV37"/>
    <mergeCell ref="AE37:AF37"/>
    <mergeCell ref="AG37:AH37"/>
    <mergeCell ref="AI37:AJ37"/>
    <mergeCell ref="AK37:AL37"/>
    <mergeCell ref="AM37:AN37"/>
    <mergeCell ref="AO37:AP37"/>
    <mergeCell ref="AQ37:AR37"/>
    <mergeCell ref="BK37:BL37"/>
    <mergeCell ref="BM37:BN37"/>
    <mergeCell ref="AW37:AX37"/>
    <mergeCell ref="AY37:AZ37"/>
    <mergeCell ref="BA37:BB37"/>
    <mergeCell ref="BC37:BD37"/>
    <mergeCell ref="BE37:BF37"/>
    <mergeCell ref="BG37:BH37"/>
    <mergeCell ref="BI37:BJ37"/>
    <mergeCell ref="Q28:R28"/>
    <mergeCell ref="S28:T28"/>
    <mergeCell ref="U28:V28"/>
    <mergeCell ref="W28:X28"/>
    <mergeCell ref="Y28:Z28"/>
    <mergeCell ref="AA28:AB28"/>
    <mergeCell ref="AC28:AD28"/>
    <mergeCell ref="AE28:AF28"/>
    <mergeCell ref="AG28:AH28"/>
    <mergeCell ref="AI28:AJ28"/>
    <mergeCell ref="AK28:AL28"/>
    <mergeCell ref="AM28:AN28"/>
    <mergeCell ref="AO28:AP28"/>
    <mergeCell ref="AQ28:AR28"/>
    <mergeCell ref="BG28:BH28"/>
    <mergeCell ref="BI28:BJ28"/>
    <mergeCell ref="BK28:BL28"/>
    <mergeCell ref="BM28:BN28"/>
    <mergeCell ref="BO28:BP28"/>
    <mergeCell ref="AS28:AT28"/>
    <mergeCell ref="AU28:AV28"/>
    <mergeCell ref="AW28:AX28"/>
    <mergeCell ref="AY28:AZ28"/>
    <mergeCell ref="BA28:BB28"/>
    <mergeCell ref="BC28:BD28"/>
    <mergeCell ref="BE28:BF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Q37:R37"/>
    <mergeCell ref="S37:T37"/>
    <mergeCell ref="U37:V37"/>
    <mergeCell ref="W37:X37"/>
    <mergeCell ref="Y37:Z37"/>
    <mergeCell ref="AA37:AB37"/>
    <mergeCell ref="AC37:AD37"/>
    <mergeCell ref="BO37:BP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230"/>
      <c r="B1" s="231"/>
      <c r="C1" s="232" t="s">
        <v>33</v>
      </c>
      <c r="D1" s="232" t="s">
        <v>48</v>
      </c>
      <c r="E1" s="233" t="s">
        <v>66</v>
      </c>
      <c r="F1" s="233" t="s">
        <v>278</v>
      </c>
    </row>
    <row r="2">
      <c r="A2" s="234" t="s">
        <v>6482</v>
      </c>
      <c r="B2" s="235" t="s">
        <v>6483</v>
      </c>
      <c r="C2" s="236">
        <f>COUNTIFS(Seeds!C:C,"=Identificar",Seeds!Z:Z,"*ct-chart*",Seeds!Z:Z,"*bar*")</f>
        <v>5</v>
      </c>
      <c r="D2" s="236">
        <f>COUNTIFS(Seeds!C:C,"=Evocar",Seeds!Z:Z,"=*ct-chart*",Seeds!Z:Z,"*bar*")</f>
        <v>4</v>
      </c>
      <c r="E2" s="236">
        <f>COUNTIFS(Seeds!C:C,"=Aplicar",Seeds!Z:Z,"=*ct-chart*",Seeds!Z:Z,"*bar*")</f>
        <v>0</v>
      </c>
      <c r="F2" s="236">
        <f t="shared" ref="F2:F20" si="1">SUM(C2:E2)</f>
        <v>9</v>
      </c>
    </row>
    <row r="3">
      <c r="A3" s="234" t="s">
        <v>6484</v>
      </c>
      <c r="B3" s="237" t="s">
        <v>6485</v>
      </c>
      <c r="C3" s="236">
        <f>COUNTIFS(Seeds!C:C,"=Identificar",Seeds!Z:Z,"*ct-chart*",Seeds!Z:Z,"*line*")</f>
        <v>5</v>
      </c>
      <c r="D3" s="236">
        <f>COUNTIFS(Seeds!C:C,"=Evocar",Seeds!Z:Z,"=*ct-chart*",Seeds!Z:Z,"*line*")</f>
        <v>2</v>
      </c>
      <c r="E3" s="236">
        <f>COUNTIFS(Seeds!C:C,"=Aplicar",Seeds!Z:Z,"=*ct-chart*",Seeds!Z:Z,"*line*")</f>
        <v>0</v>
      </c>
      <c r="F3" s="236">
        <f t="shared" si="1"/>
        <v>7</v>
      </c>
    </row>
    <row r="4">
      <c r="A4" s="234" t="s">
        <v>6486</v>
      </c>
      <c r="B4" s="235" t="s">
        <v>6487</v>
      </c>
      <c r="C4" s="236">
        <f>COUNTIFS(Seeds!C:C,"=Identificar",Seeds!Z:Z,"*ct-chart*",Seeds!Z:Z,"*pie*")</f>
        <v>0</v>
      </c>
      <c r="D4" s="236">
        <f>COUNTIFS(Seeds!C:C,"=Evocar",Seeds!Z:Z,"=*ct-chart*",Seeds!Z:Z,"*pie*")</f>
        <v>0</v>
      </c>
      <c r="E4" s="236">
        <f>COUNTIFS(Seeds!C:C,"=Aplicar",Seeds!Z:Z,"=*ct-chart*",Seeds!Z:Z,"*pie*")</f>
        <v>0</v>
      </c>
      <c r="F4" s="236">
        <f t="shared" si="1"/>
        <v>0</v>
      </c>
    </row>
    <row r="5">
      <c r="A5" s="234" t="s">
        <v>6488</v>
      </c>
      <c r="B5" s="235" t="s">
        <v>6489</v>
      </c>
      <c r="C5" s="236">
        <f>COUNTIFS(Seeds!C:C,"=Identificar",Seeds!Z:Z,"*Choice matrix – inline*")</f>
        <v>30</v>
      </c>
      <c r="D5" s="236">
        <f>COUNTIFS(Seeds!C:C,"=Evocar",Seeds!Z:Z,"=*Choice matrix – inline*")</f>
        <v>0</v>
      </c>
      <c r="E5" s="236">
        <f>COUNTIFS(Seeds!C:C,"=Aplicar",Seeds!Z:Z,"=*Choice matrix – inline*")</f>
        <v>0</v>
      </c>
      <c r="F5" s="236">
        <f t="shared" si="1"/>
        <v>30</v>
      </c>
    </row>
    <row r="6">
      <c r="A6" s="234" t="s">
        <v>6490</v>
      </c>
      <c r="B6" s="235" t="s">
        <v>4121</v>
      </c>
      <c r="C6" s="236">
        <f>COUNTIFS(Seeds!C:C,"=Identificar",Seeds!Z:Z,"*clock*")</f>
        <v>0</v>
      </c>
      <c r="D6" s="236">
        <f>COUNTIFS(Seeds!C:C,"=Evocar",Seeds!Z:Z,"=*clock*")</f>
        <v>2</v>
      </c>
      <c r="E6" s="236">
        <f>COUNTIFS(Seeds!C:C,"=Aplicar",Seeds!Z:Z,"=*clock*")</f>
        <v>0</v>
      </c>
      <c r="F6" s="236">
        <f t="shared" si="1"/>
        <v>2</v>
      </c>
    </row>
    <row r="7">
      <c r="A7" s="234" t="s">
        <v>6491</v>
      </c>
      <c r="B7" s="235" t="s">
        <v>563</v>
      </c>
      <c r="C7" s="236">
        <f>COUNTIFS(Seeds!C:C,"=Identificar",Seeds!Z:Z,"*Cloze with drag &amp; drop*",Seeds!Z:Z,"*calculateoperation*")</f>
        <v>41</v>
      </c>
      <c r="D7" s="236">
        <f>COUNTIFS(Seeds!C:C,"=Evocar",Seeds!Z:Z,"=*Cloze with drag &amp; drop*",Seeds!Z:Z,"*calculateoperation*")</f>
        <v>12</v>
      </c>
      <c r="E7" s="236">
        <f>COUNTIFS(Seeds!C:C,"=Aplicar",Seeds!Z:Z,"=*Cloze with drag &amp; drop*",Seeds!Z:Z,"*calculateoperation*")</f>
        <v>22</v>
      </c>
      <c r="F7" s="236">
        <f t="shared" si="1"/>
        <v>75</v>
      </c>
    </row>
    <row r="8">
      <c r="A8" s="234" t="s">
        <v>6492</v>
      </c>
      <c r="B8" s="235" t="s">
        <v>1577</v>
      </c>
      <c r="C8" s="236">
        <f>COUNTIFS(Seeds!C:C,"=Identificar",Seeds!Z:Z,"*Cloze with drop down*")</f>
        <v>24</v>
      </c>
      <c r="D8" s="236">
        <f>COUNTIFS(Seeds!C:C,"=Evocar",Seeds!Z:Z,"=*Cloze with drop down*")</f>
        <v>9</v>
      </c>
      <c r="E8" s="236">
        <f>COUNTIFS(Seeds!C:C,"=Aplicar",Seeds!Z:Z,"=*Cloze with drop down*")</f>
        <v>15</v>
      </c>
      <c r="F8" s="236">
        <f t="shared" si="1"/>
        <v>48</v>
      </c>
    </row>
    <row r="9">
      <c r="A9" s="234" t="s">
        <v>50</v>
      </c>
      <c r="B9" s="235" t="s">
        <v>50</v>
      </c>
      <c r="C9" s="236">
        <f>COUNTIFS(Seeds!C:C,"=Identificar",Seeds!Z:Z,"*Cloze with text*")</f>
        <v>0</v>
      </c>
      <c r="D9" s="236">
        <f>COUNTIFS(Seeds!C:C,"=Evocar",Seeds!Z:Z,"=*Cloze with text*")</f>
        <v>72</v>
      </c>
      <c r="E9" s="236">
        <f>COUNTIFS(Seeds!C:C,"=Aplicar",Seeds!Z:Z,"=*Cloze with text*")</f>
        <v>31</v>
      </c>
      <c r="F9" s="236">
        <f t="shared" si="1"/>
        <v>103</v>
      </c>
    </row>
    <row r="10">
      <c r="A10" s="234" t="s">
        <v>6493</v>
      </c>
      <c r="B10" s="235" t="s">
        <v>6494</v>
      </c>
      <c r="C10" s="236">
        <f>COUNTIFS(Seeds!C:C,"=Identificar",Seeds!Z:Z,"*counting*")</f>
        <v>0</v>
      </c>
      <c r="D10" s="236">
        <f>COUNTIFS(Seeds!C:C,"=Evocar",Seeds!Z:Z,"=*counting*")</f>
        <v>0</v>
      </c>
      <c r="E10" s="236">
        <f>COUNTIFS(Seeds!C:C,"=Aplicar",Seeds!Z:Z,"=*counting*")</f>
        <v>0</v>
      </c>
      <c r="F10" s="236">
        <f t="shared" si="1"/>
        <v>0</v>
      </c>
    </row>
    <row r="11">
      <c r="A11" s="234" t="s">
        <v>6495</v>
      </c>
      <c r="B11" s="235" t="s">
        <v>6496</v>
      </c>
      <c r="C11" s="236">
        <f>COUNTIFS(Seeds!C:C,"=Identificar",Seeds!Z:Z,"*equivLiteral*")</f>
        <v>9</v>
      </c>
      <c r="D11" s="236">
        <f>COUNTIFS(Seeds!C:C,"=Evocar",Seeds!Z:Z,"=*equivLiteral*")</f>
        <v>199</v>
      </c>
      <c r="E11" s="236">
        <f>COUNTIFS(Seeds!C:C,"=Aplicar",Seeds!Z:Z,"=*equivLiteral*")</f>
        <v>332</v>
      </c>
      <c r="F11" s="236">
        <f t="shared" si="1"/>
        <v>540</v>
      </c>
    </row>
    <row r="12">
      <c r="A12" s="234" t="s">
        <v>6497</v>
      </c>
      <c r="B12" s="235" t="s">
        <v>6498</v>
      </c>
      <c r="C12" s="236">
        <f>COUNTIFS(Seeds!C:C,"=Identificar",Seeds!Z:Z,"*equivSymbolic*")</f>
        <v>0</v>
      </c>
      <c r="D12" s="236">
        <f>COUNTIFS(Seeds!C:C,"=Evocar",Seeds!Z:Z,"=*equivSymbolic*")</f>
        <v>3</v>
      </c>
      <c r="E12" s="236">
        <f>COUNTIFS(Seeds!C:C,"=Aplicar",Seeds!Z:Z,"=*equivSymbolic*")</f>
        <v>12</v>
      </c>
      <c r="F12" s="236">
        <f t="shared" si="1"/>
        <v>15</v>
      </c>
    </row>
    <row r="13">
      <c r="A13" s="234" t="s">
        <v>6499</v>
      </c>
      <c r="B13" s="235" t="s">
        <v>6500</v>
      </c>
      <c r="C13" s="236">
        <f>COUNTIFS(Seeds!C:C,"=Identificar",Seeds!Z:Z,"*labelImage*")</f>
        <v>3</v>
      </c>
      <c r="D13" s="236">
        <f>COUNTIFS(Seeds!C:C,"=Evocar",Seeds!Z:Z,"=*labelImage*")</f>
        <v>5</v>
      </c>
      <c r="E13" s="236">
        <f>COUNTIFS(Seeds!C:C,"=Aplicar",Seeds!Z:Z,"=*labelImage*")</f>
        <v>0</v>
      </c>
      <c r="F13" s="236">
        <f t="shared" si="1"/>
        <v>8</v>
      </c>
    </row>
    <row r="14">
      <c r="A14" s="234" t="s">
        <v>6501</v>
      </c>
      <c r="B14" s="235" t="s">
        <v>6501</v>
      </c>
      <c r="C14" s="236">
        <f>COUNTIFS(Seeds!C:C,"=Identificar",Seeds!Z:Z,"*Match list*")</f>
        <v>26</v>
      </c>
      <c r="D14" s="236">
        <f>COUNTIFS(Seeds!C:C,"=Evocar",Seeds!Z:Z,"=*Match list*")</f>
        <v>0</v>
      </c>
      <c r="E14" s="236">
        <f>COUNTIFS(Seeds!C:C,"=Aplicar",Seeds!Z:Z,"=*Match list*")</f>
        <v>0</v>
      </c>
      <c r="F14" s="236">
        <f t="shared" si="1"/>
        <v>26</v>
      </c>
    </row>
    <row r="15">
      <c r="A15" s="234" t="s">
        <v>6502</v>
      </c>
      <c r="B15" s="235" t="s">
        <v>3489</v>
      </c>
      <c r="C15" s="236">
        <f>COUNTIFS(Seeds!C:C,"=Identificar",Seeds!Z:Z,"*Multiple choice – multiple response*")</f>
        <v>17</v>
      </c>
      <c r="D15" s="236">
        <f>COUNTIFS(Seeds!C:C,"=Evocar",Seeds!Z:Z,"=*Multiple choice – multiple response*")</f>
        <v>3</v>
      </c>
      <c r="E15" s="236">
        <f>COUNTIFS(Seeds!C:C,"=Aplicar",Seeds!Z:Z,"=*Multiple choice – multiple response*")</f>
        <v>0</v>
      </c>
      <c r="F15" s="236">
        <f t="shared" si="1"/>
        <v>20</v>
      </c>
    </row>
    <row r="16">
      <c r="A16" s="234" t="s">
        <v>6503</v>
      </c>
      <c r="B16" s="235" t="s">
        <v>307</v>
      </c>
      <c r="C16" s="236">
        <f>COUNTIFS(Seeds!C:C,"=Identificar",Seeds!Z:Z,"*Multiple choice – standard*")</f>
        <v>129</v>
      </c>
      <c r="D16" s="236">
        <f>COUNTIFS(Seeds!C:C,"=Evocar",Seeds!Z:Z,"=*Multiple choice – standard*")</f>
        <v>27</v>
      </c>
      <c r="E16" s="236">
        <f>COUNTIFS(Seeds!C:C,"=Aplicar",Seeds!Z:Z,"=*Multiple choice – standard*")</f>
        <v>82</v>
      </c>
      <c r="F16" s="236">
        <f t="shared" si="1"/>
        <v>238</v>
      </c>
    </row>
    <row r="17">
      <c r="A17" s="234" t="s">
        <v>6504</v>
      </c>
      <c r="B17" s="235" t="s">
        <v>6505</v>
      </c>
      <c r="C17" s="236">
        <f>COUNTIFS(Seeds!C:C,"=Identificar",Seeds!Z:Z,"*numberline*")</f>
        <v>3</v>
      </c>
      <c r="D17" s="236">
        <f>COUNTIFS(Seeds!C:C,"=Evocar",Seeds!Z:Z,"=*numberline*")</f>
        <v>0</v>
      </c>
      <c r="E17" s="236">
        <f>COUNTIFS(Seeds!C:C,"=Aplicar",Seeds!Z:Z,"=*numberline*")</f>
        <v>0</v>
      </c>
      <c r="F17" s="236">
        <f t="shared" si="1"/>
        <v>3</v>
      </c>
    </row>
    <row r="18">
      <c r="A18" s="234" t="s">
        <v>6506</v>
      </c>
      <c r="B18" s="235" t="s">
        <v>6507</v>
      </c>
      <c r="C18" s="236">
        <f>COUNTIFS(Seeds!C:C,"=Identificar",Seeds!Z:Z,"*orderNumbers*")</f>
        <v>1</v>
      </c>
      <c r="D18" s="236">
        <f>COUNTIFS(Seeds!C:C,"=Evocar",Seeds!Z:Z,"=*orderNumbers*")</f>
        <v>3</v>
      </c>
      <c r="E18" s="236">
        <f>COUNTIFS(Seeds!C:C,"=Aplicar",Seeds!Z:Z,"=*orderNumbers*")</f>
        <v>8</v>
      </c>
      <c r="F18" s="236">
        <f t="shared" si="1"/>
        <v>12</v>
      </c>
    </row>
    <row r="19">
      <c r="A19" s="234" t="s">
        <v>6508</v>
      </c>
      <c r="B19" s="235" t="s">
        <v>4461</v>
      </c>
      <c r="C19" s="236">
        <f>COUNTIFS(Seeds!C:C,"=Identificar",Seeds!Z:Z,"*pathway*")</f>
        <v>3</v>
      </c>
      <c r="D19" s="236">
        <f>COUNTIFS(Seeds!C:C,"=Evocar",Seeds!Z:Z,"=*pathway*")</f>
        <v>0</v>
      </c>
      <c r="E19" s="236">
        <f>COUNTIFS(Seeds!C:C,"=Aplicar",Seeds!Z:Z,"=*pathway*")</f>
        <v>0</v>
      </c>
      <c r="F19" s="236">
        <f t="shared" si="1"/>
        <v>3</v>
      </c>
    </row>
    <row r="20">
      <c r="A20" s="234" t="s">
        <v>6509</v>
      </c>
      <c r="B20" s="235" t="s">
        <v>4900</v>
      </c>
      <c r="C20" s="236">
        <f>COUNTIFS(Seeds!C:C,"=Identificar",Seeds!Z:Z,"*pictograph*")</f>
        <v>12</v>
      </c>
      <c r="D20" s="236">
        <f>COUNTIFS(Seeds!C:C,"=Evocar",Seeds!Z:Z,"=*pictograph*")</f>
        <v>6</v>
      </c>
      <c r="E20" s="236">
        <f>COUNTIFS(Seeds!C:C,"=Aplicar",Seeds!Z:Z,"=*pictograph*")</f>
        <v>0</v>
      </c>
      <c r="F20" s="236">
        <f t="shared" si="1"/>
        <v>18</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3" max="3" width="17.75"/>
  </cols>
  <sheetData>
    <row r="1">
      <c r="A1" s="238" t="str">
        <f>Seeds!AA1</f>
        <v>Referencia para ID</v>
      </c>
      <c r="B1" s="239" t="str">
        <f>Seeds!Z1</f>
        <v>JSON</v>
      </c>
      <c r="C1" s="239" t="str">
        <f t="shared" ref="C1:C881" si="1">#REF!</f>
        <v>#REF!</v>
      </c>
      <c r="D1" s="240" t="s">
        <v>6510</v>
      </c>
    </row>
    <row r="2" ht="15.75" customHeight="1">
      <c r="A2" s="241" t="str">
        <f>Seeds!AA2</f>
        <v>M3-NyO-1a-I-1</v>
      </c>
      <c r="B2" s="242" t="str">
        <f>Seeds!Z2</f>
        <v>{"id":"M3-NyO-1a-I-1","stimulus":"&lt;p&gt;Arrastra la forma escrita de cada número donde corresponda.&lt;/p&gt;","hint":"&lt;p&gt;La posición de cada cifra determina la forma en la que se lee.&lt;/p&gt;","feedback":"&lt;p&gt;La posición de cada cifra determina la forma en la que se lee. Por eso 40 se lee de una manera diferente a 400.&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Lemonlib.numToWords({{Q3}},'es').slice(1,)"}],"isNumToWords":true,"uniques":true},"algorithm":{"name":"linkOperationResult","params":{"invert":true},"template":"match list"}}</v>
      </c>
      <c r="C2" s="242" t="str">
        <f t="shared" si="1"/>
        <v>#REF!</v>
      </c>
      <c r="D2" s="243" t="str">
        <f t="shared" ref="D2:D881" si="2">IF(B2=C2,0,1)</f>
        <v>#REF!</v>
      </c>
    </row>
    <row r="3" ht="15.75" customHeight="1">
      <c r="A3" s="241" t="str">
        <f>Seeds!AA3</f>
        <v>M3-NyO-1a-E-1</v>
      </c>
      <c r="B3" s="242" t="str">
        <f>Seeds!Z3</f>
        <v>{"id":"M3-NyO-1a-E-1","stimulus":"&lt;p&gt;¿Cómo se escribe este número? Completa el hueco.&lt;/p&gt;","template":"&lt;p&gt;{{T1}}: {{T2}} {{response}}&lt;/p&gt;","hint":"&lt;p&gt;La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 Lemonlib.numToWords({{Q1}}*1000+{{Q2}}*100,'es')","temp":true},{"name":"A1","label":"{{function}}","function":"Lemonlib.numToWords({{Q3}},'es')"}],"uniques":true},"algorithm":{"name":"calculateOperation","template":"Cloze with text"}}</v>
      </c>
      <c r="C3" s="242" t="str">
        <f t="shared" si="1"/>
        <v>#REF!</v>
      </c>
      <c r="D3" s="243" t="str">
        <f t="shared" si="2"/>
        <v>#REF!</v>
      </c>
    </row>
    <row r="4" ht="15.75" customHeight="1">
      <c r="A4" s="241" t="str">
        <f>Seeds!AA4</f>
        <v>M3-NyO-1a-E-2</v>
      </c>
      <c r="B4" s="242" t="str">
        <f>Seeds!Z4</f>
        <v>{"id":"M3-NyO-1a-E-2","stimulus":"&lt;p&gt;¿Cómo se escribe este número? Completa el hueco.&lt;/p&gt;","template":"&lt;p&gt;{{T1}}: {{T2}} {{response}} y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temp":true},{"name":"T3","label":"{{function}}","function":"Lemonlib.numToWords({{Q4}},'es')","temp":true},{"name":"A1","label":"{{function}}","function":"Lemonlib.numToWords({{Q3}}*10,'es')"}],"uniques":true},"algorithm":{"name":"calculateOperation","template":"Cloze with text"}}</v>
      </c>
      <c r="C4" s="242" t="str">
        <f t="shared" si="1"/>
        <v>#REF!</v>
      </c>
      <c r="D4" s="243" t="str">
        <f t="shared" si="2"/>
        <v>#REF!</v>
      </c>
    </row>
    <row r="5" ht="15.75" customHeight="1">
      <c r="A5" s="241" t="str">
        <f>Seeds!AA5</f>
        <v>M3-NyO-1a-E-3</v>
      </c>
      <c r="B5" s="242" t="str">
        <f>Seeds!Z5</f>
        <v>{"id":"M3-NyO-1a-E-3","stimulus":"&lt;p&gt;¿Cómo se escribe este número? Completa el hueco.&lt;/p&gt;","template":"&lt;p&gt;{{T1}}: {{T2}} {{response}} {{T3}}&lt;/p&gt;","hint":"&lt;p&gt;La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 Lemonlib.numToWords({{Q1}}*1000,'es')","temp":true},{"name":"T3","label":"{{function}}","function":"Lemonlib.numToWords({{Q3}},'es')","temp":true},{"name":"A1","label":"{{function}}","function":"Lemonlib.numToWords({{Q2}}*100,'es')"}],"uniques":true},"algorithm":{"name":"calculateOperation","template":"Cloze with text"}}</v>
      </c>
      <c r="C5" s="242" t="str">
        <f t="shared" si="1"/>
        <v>#REF!</v>
      </c>
      <c r="D5" s="243" t="str">
        <f t="shared" si="2"/>
        <v>#REF!</v>
      </c>
    </row>
    <row r="6" ht="15.75" customHeight="1">
      <c r="A6" s="241" t="str">
        <f>Seeds!AA6</f>
        <v>M3-NyO-1a-E-4</v>
      </c>
      <c r="B6" s="242" t="str">
        <f>Seeds!Z6</f>
        <v>{"id":"M3-NyO-1a-E-4","stimulus":"&lt;p&gt;¿Cómo se escribe este número? Completa el hueco.&lt;/p&gt;","template":"&lt;p&gt;{{T1}}: {{response}} {{T2}}&lt;/p&gt;","hint":"&lt;p&gt;La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 Lemonlib.numToWords({{Q2}},'es')","temp":true},{"name":"A1","label":"{{function}}","function":"Lemonlib.numToWords({{Q1}}*1000,'es')"}],"uniques":true},"algorithm":{"name":"calculateOperation","template":"Cloze with text"}}</v>
      </c>
      <c r="C6" s="242" t="str">
        <f t="shared" si="1"/>
        <v>#REF!</v>
      </c>
      <c r="D6" s="243" t="str">
        <f t="shared" si="2"/>
        <v>#REF!</v>
      </c>
    </row>
    <row r="7" ht="15.75" customHeight="1">
      <c r="A7" s="241" t="str">
        <f>Seeds!AA7</f>
        <v>M3-NyO-1a-A-1</v>
      </c>
      <c r="B7" s="242" t="str">
        <f>Seeds!Z7</f>
        <v>{"id":"M3-NyO-1a-A-1","stimulus":"&lt;p&gt;Una empresa asegura que ha vendido {{T1}} cuerdas de guitarra en todo el mundo durante el último mes. Completa el hueco.&lt;/p&gt;","template":"Ha vendido {{T2}} {{response}} y {{T3}} cuerdas.","hint":"&lt;p&gt;La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3,"max":9,"step":1},{"name":"Q4","label":null,"min":1,"max":9,"step":1}],"calculated":[{"name":"T1","label":"","function":"{{Q1}}*1000+{{Q2}}*100+{{Q3}}*10+{{Q4}}","temp":true},{"name":"T2","label":"{{function}}","function":" Lemonlib.numToWords({{Q1}}*1000+{{Q2}}*100,'es','female')","temp":true},{"name":"T3","label":"{{function}}","function":" Lemonlib.numToWords({{Q4}},'es','female')","temp":true},{"name":"A1","label":"{{function}}","function":"Lemonlib.numToWords({{Q3}}*10,'es','female')"}],"uniques":true},"algorithm":{"name":"calculateOperation","template":"Cloze with text"}}</v>
      </c>
      <c r="C7" s="242" t="str">
        <f t="shared" si="1"/>
        <v>#REF!</v>
      </c>
      <c r="D7" s="243" t="str">
        <f t="shared" si="2"/>
        <v>#REF!</v>
      </c>
    </row>
    <row r="8" ht="15.75" customHeight="1">
      <c r="A8" s="241" t="str">
        <f>Seeds!AA8</f>
        <v>M3-NyO-1a-A-2</v>
      </c>
      <c r="B8" s="242" t="str">
        <f>Seeds!Z8</f>
        <v>{"id":"M3-NyO-1a-A-2","stimulus":"&lt;p&gt;En una oficina, este año se han impreso {{T1}} páginas. Completa el hueco.&lt;/p&gt;","template":"Se han impreso {{T2}} {{response}} {{T3}} páginas.","hint":"&lt;p&gt;La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 Lemonlib.numToWords({{Q3}},'es','female')","temp":true},{"name":"A1","label":"{{function}}","function":"Lemonlib.numToWords({{Q2}}*100,'es','female')"}],"uniques":true},"algorithm":{"name":"calculateOperation","template":"Cloze with text"}}</v>
      </c>
      <c r="C8" s="242" t="str">
        <f t="shared" si="1"/>
        <v>#REF!</v>
      </c>
      <c r="D8" s="243" t="str">
        <f t="shared" si="2"/>
        <v>#REF!</v>
      </c>
    </row>
    <row r="9" ht="15.75" customHeight="1">
      <c r="A9" s="241" t="str">
        <f>Seeds!AA9</f>
        <v>M3-NyO-1a-A-3</v>
      </c>
      <c r="B9" s="242" t="str">
        <f>Seeds!Z9</f>
        <v>{"id":"M3-NyO-1a-A-3","stimulus":"&lt;p&gt;Abril ha recorrido {{T1}} m montada en su bicicleta. Completa el hueco.&lt;/p&gt;","template":"Ha recorrido {{response}} {{T2}} m.","hint":"&lt;p&gt;La posición de cada cifra determina la forma en la que se lee.&lt;/p&gt;","feedback":"&lt;p&gt;La posición de cada cifra determina la forma en la que se lee. Por eso 40 se lee de una manera diferente a 400.&lt;/p&gt;","seed":{"parameters":[{"name":"Q1","label":null,"min":1,"max":9,"step":1},{"name":"Q2","label":null,"min":100,"max":999,"step":1}],"calculated":[{"name":"T1","label":"","function":"{{Q1}}*1000+{{Q2}}","temp":true},{"name":"T2","label":"{{function}}","function":"Lemonlib.numToWords({{Q2}},'es')","temp":true},{"name":"A1","label":"{{function}}","function":"Lemonlib.numToWords({{Q1}}*1000,'es')"}],"uniques":true},"algorithm":{"name":"calculateOperation","template":"Cloze with text"}}</v>
      </c>
      <c r="C9" s="242" t="str">
        <f t="shared" si="1"/>
        <v>#REF!</v>
      </c>
      <c r="D9" s="243" t="str">
        <f t="shared" si="2"/>
        <v>#REF!</v>
      </c>
    </row>
    <row r="10" ht="15.75" customHeight="1">
      <c r="A10" s="241" t="str">
        <f>Seeds!AA10</f>
        <v>M3-NyO-1a-A-4</v>
      </c>
      <c r="B10" s="242" t="str">
        <f>Seeds!Z10</f>
        <v>{"id":"M3-NyO-1a-A-4","stimulus":"&lt;p&gt;Ayer durante la hora punta, viajaron en el metro de una ciudad {{T1}} personas. Completa el hueco.&lt;/p&gt;","template":"Viajaron {{T2}} {{response}} personas.","hint":"&lt;p&gt;La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30,"step":1}],"calculated":[{"name":"T1","label":"","function":"{{Q1}}*1000+{{Q2}}*100+{{Q3}}","temp":true},{"name":"T2","label":"{{function}}","function":"Lemonlib.numToWords({{Q1}}*1000+{{Q2}}*100,'es','female')","temp":true},{"name":"A1","label":"{{function}}","function":"Lemonlib.numToWords({{Q3}},'es','female')"}],"uniques":true},"algorithm":{"name":"calculateOperation","template":"Cloze with text"}}</v>
      </c>
      <c r="C10" s="242" t="str">
        <f t="shared" si="1"/>
        <v>#REF!</v>
      </c>
      <c r="D10" s="243" t="str">
        <f t="shared" si="2"/>
        <v>#REF!</v>
      </c>
    </row>
    <row r="11" ht="15.75" customHeight="1">
      <c r="A11" s="241" t="str">
        <f>Seeds!AA11</f>
        <v>M3-NyO-1a-A-5</v>
      </c>
      <c r="B11" s="242" t="str">
        <f>Seeds!Z11</f>
        <v>{"id":"M3-NyO-1a-A-5","stimulus":"&lt;p&gt;Un biólogo ha contado {{T1}} hormigas dentro de un hormiguero. Completa el hueco.&lt;/p&gt;","template":"Hay {{T2}} {{response}} {{T3}} hormigas.","hint":"&lt;p&gt;La posición de cada cifra determina la forma en la que se lee.&lt;/p&gt;","feedback":"&lt;p&gt;La posición de cada cifra determina la forma en la que se lee. Por eso 40 se lee de una manera diferente a 400.&lt;/p&gt;","seed":{"parameters":[{"name":"Q1","label":null,"min":1,"max":9,"step":1},{"name":"Q2","label":null,"min":2,"max":9,"step":1},{"name":"Q3","label":null,"min":10,"max":99,"step":1}],"calculated":[{"name":"T1","label":"","function":"{{Q1}}*1000+{{Q2}}*100+{{Q3}}","temp":true},{"name":"T2","label":"{{function}}","function":"Lemonlib.numToWords({{Q1}}*1000,'es','female')","temp":true},{"name":"T3","label":"{{function}}","function":"Lemonlib.numToWords({{Q3}},'es','female')","temp":true},{"name":"A1","label":"{{function}}","function":"Lemonlib.numToWords({{Q2}}*100,'es','female')"}],"uniques":true},"algorithm":{"name":"calculateOperation","template":"Cloze with text"}}</v>
      </c>
      <c r="C11" s="242" t="str">
        <f t="shared" si="1"/>
        <v>#REF!</v>
      </c>
      <c r="D11" s="243" t="str">
        <f t="shared" si="2"/>
        <v>#REF!</v>
      </c>
    </row>
    <row r="12" ht="15.75" customHeight="1">
      <c r="A12" s="241" t="str">
        <f>Seeds!AA12</f>
        <v>M3-NyO-1b-I-1</v>
      </c>
      <c r="B12" s="242" t="str">
        <f>Seeds!Z12</f>
        <v>{"id":"M3-NyO-1b-I-1","stimulus":"&lt;p&gt;Arrastra cada número hasta su forma escrita.&lt;/p&gt;","hint":"&lt;p&gt;El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name":"Q2","label":null,"min":1000,"max":9999,"step":1},{"name":"Q3","label":null,"min":1000,"max":9999,"step":1}],"calculated":[{"name":"A1","label":"{{Q1}}","function":"Lemonlib.numToWords({{Q1}},'es')[0].toUpperCase() + Lemonlib.numToWords({{Q1}},'es').slice(1,)"},{"name":"A2","label":"{{Q2}}","function":"Lemonlib.numToWords({{Q2}},'es')[0].toUpperCase() + Lemonlib.numToWords({{Q2}},'es').slice(1,)"},{"name":"A3","label":"{{Q3}}","function":"Lemonlib.numToWords({{Q3}},'es')[0].toUpperCase() + Lemonlib.numToWords({{Q3}},'es').slice(1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false},"template":"match list"}}</v>
      </c>
      <c r="C12" s="242" t="str">
        <f t="shared" si="1"/>
        <v>#REF!</v>
      </c>
      <c r="D12" s="243" t="str">
        <f t="shared" si="2"/>
        <v>#REF!</v>
      </c>
    </row>
    <row r="13" ht="15.75" customHeight="1">
      <c r="A13" s="241" t="str">
        <f>Seeds!AA13</f>
        <v>M3-NyO-1b-E-1</v>
      </c>
      <c r="B13" s="242" t="str">
        <f>Seeds!Z13</f>
        <v>{"id":"M3-NyO-1b-E-1","stimulus":"&lt;p&gt;Escribe la forma numérica de esta expresión escrita.&lt;/p&gt;","template":"&lt;p&gt;La forma numérica de &lt;i&gt;{{T1}}&lt;/i&gt; es: {{response}}&lt;/p&gt;","hint":"&lt;p&gt;El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3" s="242" t="str">
        <f t="shared" si="1"/>
        <v>#REF!</v>
      </c>
      <c r="D13" s="243" t="str">
        <f t="shared" si="2"/>
        <v>#REF!</v>
      </c>
    </row>
    <row r="14" ht="15.75" customHeight="1">
      <c r="A14" s="241" t="str">
        <f>Seeds!AA14</f>
        <v>M3-NyO-1b-A-1</v>
      </c>
      <c r="B14" s="242" t="str">
        <f>Seeds!Z14</f>
        <v>{"id":"M3-NyO-1b-A-1","stimulus":"&lt;p&gt;En una biblioteca tienen {{T1}} libros. Escribe este número con cifras.&lt;/p&gt;","template":"&lt;p&gt;En la biblioteca hay {{response}} libros.&lt;/p&gt;","hint":"&lt;p&gt;El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4" s="242" t="str">
        <f t="shared" si="1"/>
        <v>#REF!</v>
      </c>
      <c r="D14" s="243" t="str">
        <f t="shared" si="2"/>
        <v>#REF!</v>
      </c>
    </row>
    <row r="15" ht="15.75" customHeight="1">
      <c r="A15" s="241" t="str">
        <f>Seeds!AA15</f>
        <v>M3-NyO-1b-A-2</v>
      </c>
      <c r="B15" s="242" t="str">
        <f>Seeds!Z15</f>
        <v>{"id":"M3-NyO-1b-A-2","stimulus":"&lt;p&gt;La nueva actualización del videojuego favorito de Raquel ocupa {{T1}} kilobytes. Escribe esta cantidad con cifras.&lt;/p&gt;","template":"&lt;p&gt;La actualización ocupa {{response}} kilobytes.&lt;/p&gt;","hint":"&lt;p&gt;El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5" s="242" t="str">
        <f t="shared" si="1"/>
        <v>#REF!</v>
      </c>
      <c r="D15" s="243" t="str">
        <f t="shared" si="2"/>
        <v>#REF!</v>
      </c>
    </row>
    <row r="16" ht="15.75" customHeight="1">
      <c r="A16" s="241" t="str">
        <f>Seeds!AA16</f>
        <v>M3-NyO-1b-A-3</v>
      </c>
      <c r="B16" s="242" t="str">
        <f>Seeds!Z16</f>
        <v>{"id":"M3-NyO-1b-A-3","stimulus":"&lt;p&gt;En un vertedero se han acumulado {{T1}} toneladas de basura tecnológica. Escribe esta cantidad con cifras.&lt;/p&gt;","template":"&lt;p&gt;En el vertedero hay {{response}} toneladas.&lt;/p&gt;","hint":"&lt;p&gt;El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label":"{{function}}","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6" s="242" t="str">
        <f t="shared" si="1"/>
        <v>#REF!</v>
      </c>
      <c r="D16" s="243" t="str">
        <f t="shared" si="2"/>
        <v>#REF!</v>
      </c>
    </row>
    <row r="17" ht="15.75" customHeight="1">
      <c r="A17" s="241" t="str">
        <f>Seeds!AA17</f>
        <v>M3-NyO-1b-A-4</v>
      </c>
      <c r="B17" s="242" t="str">
        <f>Seeds!Z17</f>
        <v>{"id":"M3-NyO-1b-A-4","stimulus":"&lt;p&gt;Un carpintero tiene en su inventario {{T1}} clavos. Escribe esa cantidad con cifras.&lt;/p&gt;","template":"&lt;p&gt;El carpintero tiene {{response}} clavos.&lt;/p&gt;","hint":"&lt;p&gt;El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7" s="242" t="str">
        <f t="shared" si="1"/>
        <v>#REF!</v>
      </c>
      <c r="D17" s="243" t="str">
        <f t="shared" si="2"/>
        <v>#REF!</v>
      </c>
    </row>
    <row r="18" ht="15.75" customHeight="1">
      <c r="A18" s="241" t="str">
        <f>Seeds!AA18</f>
        <v>M3-NyO-1b-A-5</v>
      </c>
      <c r="B18" s="242" t="str">
        <f>Seeds!Z18</f>
        <v>{"id":"M3-NyO-1b-A-5","stimulus":"&lt;p&gt;El nuevo vídeo musical de un cantante recibió {{T1}} visitas en su primera hora de lanzamiento. Expresa esa cantidad con cifras.&lt;/p&gt;","template":"&lt;p&gt;El vídeo recibió {{response}} visitas en una hora.&lt;/p&gt;","hint":"&lt;p&gt;El valor de cada cifra es posicional, es decir, depende del lugar que ocupa en el número.&lt;/p&gt;","feedback":"&lt;p&gt;El valor de cada cifra es posicional, es decir, depende del lugar que ocupa en el número.&lt;/p&gt;&lt;table style=\"width: 100%;\"&gt;&lt;tbody&gt;&lt;tr&gt;&lt;td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{{T7}} + {{T8}} + {{T9}} + {{T5}}&lt;/p&gt;","seed":{"parameters":[{"name":"Q1","label":null,"min":1000,"max":9999,"step":1}],"calculated":[{"name":"A1","function":"{{Q1}}"},{"name":"T1","label":"","function":"Lemonlib.numToWords({{Q1}},'es')","temp":true},{"name":"T2","label":"","function":"math.floor({{Q1}}/1000)","temp":true},{"name":"T3","label":"","function":"math.floor({{Q1}}/100)-math.floor({{Q1}}/1000)*10","temp":true},{"name":"T4","label":"","function":"math.floor({{Q1}}/10)-math.floor({{Q1}}/100)*10","temp":true},{"name":"T5","label":"","function":"{{Q1}}-math.floor({{Q1}}/10)*10","temp":true},{"name":"T7","label":"","function":"{{Q1}}-math.floor({{Q1}}/10000)*10000-({{Q1}}-math.floor({{Q1}}/1000)*1000)","temp":true},{"name":"T8","label":"","function":"{{Q1}}-math.floor({{Q1}}/1000)*1000-({{Q1}}-math.floor({{Q1}}/100)*100)","temp":true},{"name":"T9","label":"","function":"{{Q1}}-math.floor({{Q1}}/100)*100-({{Q1}}-math.floor({{Q1}}/10)*10)","temp":true}],"uniques":true},"algorithm":{"name":"calculateOperation","params":{"method":"equivLiteral","keyboard":"NUMERICAL"}}}</v>
      </c>
      <c r="C18" s="242" t="str">
        <f t="shared" si="1"/>
        <v>#REF!</v>
      </c>
      <c r="D18" s="243" t="str">
        <f t="shared" si="2"/>
        <v>#REF!</v>
      </c>
    </row>
    <row r="19" ht="15.75" customHeight="1">
      <c r="A19" s="241" t="str">
        <f>Seeds!AA19</f>
        <v>M3-NyO-36a-I-1</v>
      </c>
      <c r="B19" s="242" t="str">
        <f>Seeds!Z19</f>
        <v>{
    "id": "M3-NyO-36a-I-1",
    "stimulus": "&lt;p&gt;Selecciona si las siguientes descomposiciones son correctas o incorrectas.&lt;/p&gt;",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"{{Q1}}{{Q2}} {{Q3}}{{Q4}}0 = {{Q1}} × 10 000 + {{Q2}} × 1 000 + {{Q3}} × 100 + {{Q4}} × 10",
                "function": ""
            },
            {
                "name": "A2",
                "label": "{{Q3}}{{Q5}} 0{{Q7}}0 = {{Q3}} × 10 000 + {{Q5}} × 1 000 + {{Q7}} × 10",
                "function": ""
            },
            {
                "name": "A3",
                "label": "{{Q4}}0 {{Q1}}00 = {{Q4}} × 10 000 + {{Q1}} × 100 ",
                "function": ""
            },
            {
                "name": "A4",
                "label": "{{Q2}}{{Q8}} {{Q3}}{{Q7}}0 = {{Q2}} × 10 000 + {{Q8}} × 1 000 + {{Q3}} × 100 ",
                "function": "",
                "incorrect": true,
                "feedback": "&lt;p&gt;La descomposición correcta es:&lt;/p&gt;&lt;p&gt;{{Q2}}{{Q8}} {{Q3}}{{Q7}}0 = {{Q2}} × 10 000 + {{Q8}} × 1 000 + {{Q3}} × 100 + {{Q7}} × 10&lt;/p&gt;"
            },
            {
                "name": "A5",
                "label": "{{Q5}}0 {{Q6}}0{{Q7}} = {{Q5}} × 10 000 + {{Q6}} × 10 000 + {{Q7}} × 10 000 ",
                "function": "",
                "incorrect": true,
                "feedback": "&lt;p&gt;La descomposición correcta es:&lt;/p&gt;&lt;p&gt;{{Q5}}0 {{Q6}}0{{Q7}} = {{Q5}} × 10 000 + {{Q6}} × 100 + {{Q7}}&lt;/p&gt;"
            },
            {
                "name": "A6",
                "label": "{{Q6}}{{Q8}} {{Q4}}0{{Q8}} = {{Q6}} × 10 000 + {{Q8}} × 1 000 + {{Q4}} × 100 + {{Q8}} × 10 ",
                "function": "",
                "incorrect": true,
                "feedback": "&lt;p&gt;La descomposición correcta es:&lt;/p&gt;&lt;p&gt;{{Q6}}{{Q8}} {{Q4}}0{{Q8}} = {{Q6}} × 10 000 + {{Q8}} × 1 000 + {{Q4}} × 100 + {{Q8}}&lt;/p&gt;"
            }
        ],
        "uniques": true
    },
    "algorithm": {
        "name": "trueFalse",
        "template": "Choice matrix – inline",
        "params": {
            "countCorrect": 2,
            "countIncorrect": 1,
            "options": [
                "Correcto",
                "Incorrecto"
            ]
        }
    }
}</v>
      </c>
      <c r="C19" s="242" t="str">
        <f t="shared" si="1"/>
        <v>#REF!</v>
      </c>
      <c r="D19" s="243" t="str">
        <f t="shared" si="2"/>
        <v>#REF!</v>
      </c>
    </row>
    <row r="20" ht="15.75" customHeight="1">
      <c r="A20" s="241" t="str">
        <f>Seeds!AA20</f>
        <v>M3-NyO-36a-E-1</v>
      </c>
      <c r="B20" s="242" t="str">
        <f>Seeds!Z20</f>
        <v>{"id":"M3-NyO-36a-E-1","stimulus":"&lt;p&gt;Descompón este número siguiendo el ejemplo:&lt;/p&gt;&lt;p style=\"text-align: center\"&gt;123 = 100 + 20 + 3&lt;/p&gt;","template":"&lt;p style=\"text-align: center\"&gt;{{Q1}}{{Q2}} {{Q3}}0{{Q4}}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1000"},{"name":"A3","label":"{{function}}","function":"{{Q3}}*100"},{"name":"A4","label":"{{function}}","function":"{{Q4}}"}],"uniques":true},"algorithm":{"name":"calculateOperation","params":{"method":"equivLiteral","keyboard":"NUMERICAL"}}}</v>
      </c>
      <c r="C20" s="242" t="str">
        <f t="shared" si="1"/>
        <v>#REF!</v>
      </c>
      <c r="D20" s="243" t="str">
        <f t="shared" si="2"/>
        <v>#REF!</v>
      </c>
    </row>
    <row r="21" ht="15.75" customHeight="1">
      <c r="A21" s="241" t="str">
        <f>Seeds!AA21</f>
        <v>M3-NyO-36a-E-2</v>
      </c>
      <c r="B21" s="242" t="str">
        <f>Seeds!Z21</f>
        <v>{
    "id": "M3-NyO-36a-E-2",
    "stimulus": "&lt;p&gt;Descompón este número siguiendo el ejemplo:&lt;/p&gt;&lt;p style=\"text-align: center\"&gt;123 = 100 + 20 + 3&lt;/p&gt;",
    "template": "&lt;p style=\"text-align: center\"&gt;{{Q1}}0 0{{Q2}}0 = {{response}} + {{response}}&lt;/p&gt;",
    "hint": "&lt;p&gt;Un número puede descomponerse como la suma de sus cifras multiplicadas por 1, 10, 100, &lt;span class=\"no-break\"&gt;1 000&lt;/span&gt; o &lt;span class=\"no-break\"&gt;10 000,&lt;/span&gt; según su posición en el número.&lt;/p&gt;",
    "feedback": "&lt;p&gt;Un número puede descomponerse como la suma de sus cifras multiplicadas por 1, 10, 100, &lt;span class=\"no-break\"&gt;1 000&lt;/span&gt; o &lt;span class=\"no-break\"&gt;10 000,&lt;/span&gt; según su posición en el número.&lt;/p&gt;",
    "seed": {
        "parameters": [
            {
                "name": "Q1",
                "label": null,
                "min": 1,
                "max": 9,
                "step": 1
            },
            {
                "name": "Q2",
                "label": null,
                "min": 1,
                "max": 9,
                "step": 1
            }
        ],
        "calculated": [
            {
                "name": "A1",
                "label": "{{function}}",
                "function": "{{Q1}}*10000"
            },
            {
                "name": "A2",
                "label": "{{function}}",
                "function": "{{Q2}}*10"
            }
        ],
        "uniques": true
    },
    "algorithm": {
        "name": "calculateOperation",
        "params": {
            "method": "equivLiteral",
            "keyboard": "NUMERICAL"
        }
    }
}</v>
      </c>
      <c r="C21" s="242" t="str">
        <f t="shared" si="1"/>
        <v>#REF!</v>
      </c>
      <c r="D21" s="243" t="str">
        <f t="shared" si="2"/>
        <v>#REF!</v>
      </c>
    </row>
    <row r="22" ht="15.75" customHeight="1">
      <c r="A22" s="241" t="str">
        <f>Seeds!AA22</f>
        <v>M3-NyO-36a-E-3</v>
      </c>
      <c r="B22" s="242" t="str">
        <f>Seeds!Z22</f>
        <v>{"id":"M3-NyO-36a-E-3","stimulus":"&lt;p&gt;Descompón este número siguiendo el ejemplo:&lt;/p&gt;&lt;p style=\"text-align: center\"&gt;123 = 100 + 20 + 3&lt;/p&gt;","template":"&lt;p style=\"text-align: center\"&gt;{{Q1}}0 {{Q2}}{{Q3}}{{Q4}} = {{response}} + {{response}} + {{response}} + {{response}}&lt;/p&gt;","hint":"&lt;p&gt;Un número puede descomponerse como la suma de sus cifras multiplicadas por 1, 10, 100, &lt;span class=\"no-break\"&gt;1 000&lt;/span&gt; o &lt;span class=\"no-break\"&gt;10 000,&lt;/span&gt; según su posición en el número.&lt;/p&gt;","feedback":"&lt;p&gt;Un número puede descomponerse como la suma de sus cifras multiplicadas por 1, 10, 100, &lt;span class=\"no-break\"&gt;1 000&lt;/span&gt; o &lt;span class=\"no-break\"&gt;10 000,&lt;/span&gt; según su posición en el número.&lt;/p&gt;","seed":{"parameters":[{"name":"Q1","label":null,"min":1,"max":9,"step":1},{"name":"Q2","label":null,"min":1,"max":9,"step":1},{"name":"Q3","label":null,"min":1,"max":9,"step":1},{"name":"Q4","label":null,"min":1,"max":9,"step":1}],"calculated":[{"name":"A1","label":"{{function}}","function":"{{Q1}}*10000"},{"name":"A2","label":"{{function}}","function":"{{Q2}}*100"},{"name":"A3","label":"{{function}}","function":"{{Q3}}*10"},{"name":"A4","label":"{{function}}","function":"{{Q4}}"}],"uniques":true},"algorithm":{"name":"calculateOperation","params":{"method":"equivLiteral","keyboard":"NUMERICAL"}}}</v>
      </c>
      <c r="C22" s="242" t="str">
        <f t="shared" si="1"/>
        <v>#REF!</v>
      </c>
      <c r="D22" s="243" t="str">
        <f t="shared" si="2"/>
        <v>#REF!</v>
      </c>
    </row>
    <row r="23" ht="15.75" customHeight="1">
      <c r="A23" s="241" t="str">
        <f>Seeds!AA23</f>
        <v>M3-NyO-36a-A-1</v>
      </c>
      <c r="B23" s="242" t="str">
        <f>Seeds!Z23</f>
        <v>{"id":"M3-NyO-36a-A-1","stimulus":"&lt;p&gt;La ONU ha enviado {{T1}} trabajadores humanitarios a países en vías de desarrollo el último mes. Descompón el número de trabajadores siguiendo este ejemplo: 34 = 3 × 10 + 4.&lt;/p&gt;","template":"&lt;p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10","temp":true},{"name":"A1","label":"{{function}}","function":"{{Q1}}\\times10000+{{Q2}}\\times1000+{{Q3}}\\times100+{{Q4}}\\times10"},{"name":"T1","label":"{{function}}","function":"{{Q1}}*10000 + {{Q2}}*1000 + {{Q3}}*100 + {{Q4}}*10","temp":true},{"name":"T2","label":"{{function}}","function":"{{Q1}}*10000","temp":true},{"name":"T3","label":"{{function}}","function":"{{Q2}}*1000","temp":true},{"name":"T4","label":"{{function}}","function":"{{Q3}}*100","temp":true},{"name":"T5","label":"{{function}}","function":"{{Q4}}*10","temp":true}],"uniques":true},"algorithm":{"name":"calculateOperation","params":{"method":"equivLiteral","keyboard":"INTERMEDIATE"}}}</v>
      </c>
      <c r="C23" s="242" t="str">
        <f t="shared" si="1"/>
        <v>#REF!</v>
      </c>
      <c r="D23" s="243" t="str">
        <f t="shared" si="2"/>
        <v>#REF!</v>
      </c>
    </row>
    <row r="24" ht="15.75" customHeight="1">
      <c r="A24" s="241" t="str">
        <f>Seeds!AA24</f>
        <v>M3-NyO-36a-A-2</v>
      </c>
      <c r="B24" s="242" t="str">
        <f>Seeds!Z24</f>
        <v>{"id":"M3-NyO-36a-A-2","stimulus":"&lt;p&gt;En el primer mes de venta al público, se han vendido {{T1}} unidades de una consola. Descompón esa cantidad siguiendo este ejemplo: 45 = 4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function":"{{Q1}}*10000","temp":true},{"name":"T3","function":"{{Q2}}*1000","temp":true},{"name":"T4","function":"{{Q3}}*100","temp":true},{"name":"T5","function":"{{Q4}}*10","temp":true}],"uniques":true},"algorithm":{"name":"calculateOperation","params":{"method":"equivLiteral","keyboard":"INTERMEDIATE"}}}</v>
      </c>
      <c r="C24" s="242" t="str">
        <f t="shared" si="1"/>
        <v>#REF!</v>
      </c>
      <c r="D24" s="243" t="str">
        <f t="shared" si="2"/>
        <v>#REF!</v>
      </c>
    </row>
    <row r="25" ht="15.75" customHeight="1">
      <c r="A25" s="241" t="str">
        <f>Seeds!AA25</f>
        <v>M3-NyO-36a-A-3</v>
      </c>
      <c r="B25" s="242" t="str">
        <f>Seeds!Z25</f>
        <v>{"id":"M3-NyO-36a-A-3","stimulus":"&lt;p&gt;Una avioneta ha volado a una altura media de {{T1}} m durante una prueba de vuelo. Descompón esta distancia siguiendo este ejemplo: 23 = 2 × 10 + 3.&lt;/p&gt;","template":"&lt;p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5" s="242" t="str">
        <f t="shared" si="1"/>
        <v>#REF!</v>
      </c>
      <c r="D25" s="243" t="str">
        <f t="shared" si="2"/>
        <v>#REF!</v>
      </c>
    </row>
    <row r="26" ht="15.75" customHeight="1">
      <c r="A26" s="241" t="str">
        <f>Seeds!AA26</f>
        <v>M3-NyO-36a-A-4</v>
      </c>
      <c r="B26" s="242" t="str">
        <f>Seeds!Z26</f>
        <v>{"id":"M3-NyO-36a-A-4","stimulus":"&lt;p&gt;Raúl tiene {{T1}} figuritas en su colección. Descompón esta cantidad siguiendo este ejemplo: 65 = 6 × 10 + 5.&lt;/p&gt;","template":"&lt;p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6" s="242" t="str">
        <f t="shared" si="1"/>
        <v>#REF!</v>
      </c>
      <c r="D26" s="243" t="str">
        <f t="shared" si="2"/>
        <v>#REF!</v>
      </c>
    </row>
    <row r="27" ht="15.75" customHeight="1">
      <c r="A27" s="241" t="str">
        <f>Seeds!AA27</f>
        <v>M3-NyO-36a-A-5</v>
      </c>
      <c r="B27" s="242" t="str">
        <f>Seeds!Z27</f>
        <v>{"id":"M3-NyO-36a-A-5","stimulus":"&lt;p&gt;Paola ha preparado {{T1}} &lt;i&gt;cupcakes&lt;/i&gt; de colores para un evento. Descompón esta cantidad, siguiendo este ejemplo: 27 = 2 × 10 + 7&lt;/p&gt;","template":"&lt;p style=\"text-align: center\"&gt;{{T1}} = {{response}}&lt;/p&gt;","hint":"&lt;p&gt;Un número puede descomponerse como la suma de sus cifras multiplicadas por 1, 10, 100, 1 000 o 10 000, según su posición en el número.&lt;/p&gt;","feedback":"&lt;p&gt;Un número puede descomponerse como la suma de sus cifras multiplicadas por 1, 10, 100, 1 000, etcétera, según su posición en el número. En este caso:&lt;/p&gt;&lt;p style=\"text-align: center\"&gt;{{T1}} = {{T2}} + {{T3}} + {{T4}} + {{T5}} = {{T6}}&lt;/p&gt;","seed":{"parameters":[{"name":"Q1","label":null,"min":1,"max":9,"step":1},{"name":"Q2","label":null,"min":1,"max":9,"step":1},{"name":"Q3","label":null,"min":1,"max":9,"step":1},{"name":"Q4","label":null,"min":1,"max":9,"step":1}],"calculated":[{"name":"T6","function":"{{Q1}} × 10000 + {{Q2}} × 1000 + {{Q3}} × 100 + {{Q4}} × 10","temp":true},{"name":"A1","label":"{{Q1}}","function":"{{Q1}}\\times10000+{{Q2}}\\times1000+{{Q3}}\\times100+{{Q4}}\\times10"},{"name":"T1","label":"{{function}}","function":"{{Q1}}*10000 + {{Q2}}*1000 + {{Q3}}*100 +{{Q4}}*10","temp":true},{"name":"T2","label":"{{function}}","function":"{{Q1}}*10000","temp":true},{"name":"T3","label":"{{function}}","function":"{{Q2}}*1000","temp":true},{"name":"T4","label":"{{function}}","function":"{{Q3}}*100","temp":true},{"name":"T5","label":"{{function}}","function":"{{Q4}}*10","temp":true}],"uniques":true},"algorithm":{"name":"calculateOperation","params":{"method":"equivLiteral","keyboard":"INTERMEDIATE"}}}</v>
      </c>
      <c r="C27" s="242" t="str">
        <f t="shared" si="1"/>
        <v>#REF!</v>
      </c>
      <c r="D27" s="243" t="str">
        <f t="shared" si="2"/>
        <v>#REF!</v>
      </c>
    </row>
    <row r="28" ht="15.75" customHeight="1">
      <c r="A28" s="241" t="str">
        <f>Seeds!AA28</f>
        <v>M3-NyO-36b-I-1</v>
      </c>
      <c r="B28" s="242" t="str">
        <f>Seeds!Z28</f>
        <v>{
    "id": "M3-NyO-36b-I-1",
    "stimulus": "&lt;p&gt;Selecciona el resultado de este cálculo.&lt;/p&gt;&lt;p style=\"text-align: center\"&gt;{{Q1}} × 1 000 + {{Q2}} × 100 + {{Q3}} × 10 + {{Q4}} = ...&lt;/p&gt;",
    "hint": "&lt;p&gt;Un número puede descomponerse como la suma de sus cifras multiplicadas por 1, 10, 100 y &lt;span class=\"no-break\"&gt;1 000.&lt;/span&gt;&lt;/p&gt;",
    "feedback": "&lt;p&gt;Un número puede descomponerse como la suma de sus cifras multiplicadas por 1, 10, 100 y &lt;span class=\"no-break\"&gt;1 000.&lt;/span&gt;&lt;/p&gt;&lt;p style=\"text-align: center\"&gt;{{Q1}} × 1 000 + {{Q2}} × 100 + {{Q3}} × 10 + {{Q4}} = {{T11}} + {{T12}} + {{T13}} + {{Q4}} = {{A1}}&lt;/p&gt;",
    "seed": {
        "parameters": [
            {
                "name": "Q1",
                "label": null,
                "min": 1,
                "max": 9,
                "step": 1
            },
            {
                "name": "Q2",
                "label": null,
                "min": 1,
                "max": 9,
                "step": 1
            },
            {
                "name": "Q3",
                "label": null,
                "min": 1,
                "max": 9,
                "step": 1
            },
            {
                "name": "Q4",
                "label": null,
                "min": 1,
                "max": 9,
                "step": 1
            }
        ],
        "calculated": [
            {
                "name": "T11",
                "label": "{{function}}",
                "function": "{{Q1}}*1000",
                "temp": true
            },
            {
                "name": "T12",
                "label": "{{function}}",
                "function": "{{Q2}}*100",
                "temp": true
            },
            {
                "name": "T13",
                "label": "{{function}}",
                "function": "{{Q3}}*10",
                "temp": true
            },
            {
                "name": "A1",
                "label": "{{function}}",
                "function": "{{Q1}}*1000 + {{Q2}}*100 + {{Q3}}*10 +{{Q4}}"
            },
            {
                "name": "A2",
                "label": "{{function}}",
                "function": "{{Q3}}*1000 + {{Q2}}*100 + {{Q1}}*10 +{{Q4}}",
                "incorrect": true
            },
            {
                "name": "A3",
                "label": "{{function}}",
                "function": "{{Q1}}*1000 + {{Q4}}*100 + {{Q3}}*10 +{{Q3}}",
                "incorrect": true
            },
            {
                "name": "A4",
                "label": "{{function}}",
                "function": "{{Q2}}*1000 + {{Q1}}*100 + {{Q3}}*10 +{{Q4}}",
                "incorrect": true
            }
        ],
        "uniques": true
    },
    "algorithm": {
        "name": "trueFalse",
        "template": "Multiple choice – standard",
        "params": {
            "countCorrect": 1,
            "countIncorrect": 2,
            "showCheckIcon": false,
            "columns": 3
        }
    }
}</v>
      </c>
      <c r="C28" s="242" t="str">
        <f t="shared" si="1"/>
        <v>#REF!</v>
      </c>
      <c r="D28" s="243" t="str">
        <f t="shared" si="2"/>
        <v>#REF!</v>
      </c>
    </row>
    <row r="29" ht="15.75" customHeight="1">
      <c r="A29" s="241" t="str">
        <f>Seeds!AA29</f>
        <v>M3-NyO-36b-E-1</v>
      </c>
      <c r="B29" s="242" t="str">
        <f>Seeds!Z29</f>
        <v>{"id":"M3-NyO-36b-E-1","stimulus":"&lt;p&gt;Completa la siguiente igualdad.&lt;/p&gt;","template":"&lt;p style=\"text-align: center\"&gt;{{Q1}} × 1 000 + {{Q2}} × 100 + {{Q3}} × 10 + {{Q4}} = {{response}}&lt;/p&gt;","hint":"&lt;p&gt;Un número puede descomponerse como la suma de sus cifras multiplicadas por 1, 10, 100 y &lt;span class=\"no-break\"&gt;1 000.&lt;/span&gt;&lt;/p&gt;","feedback":"&lt;p&gt;Un número puede descomponerse como la suma de sus cifras multiplicadas por 1, 10, 100 y 1 000.&lt;/p&gt;&lt;p style=\"text-align: center\"&gt;{{Q1}} × 1 000 + {{Q2}} × 100 + {{Q3}} × 10 + {{Q4}} = {{T11}} + {{T12}} + {{T13}} + {{Q4}} = {{A1}}&lt;/p&gt;","seed":{"parameters":[{"name":"Q1","label":null,"min":1,"max":9,"step":1},{"name":"Q2","label":null,"min":0,"max":9,"step":1},{"name":"Q3","label":null,"min":0,"max":9,"step":1},{"name":"Q4","label":null,"min":0,"max":9,"step":1}],"calculated":[{"name":"T11","label":"{{function}}","function":"{{Q1}}*1000","temp":true},{"name":"T12","label":"{{function}}","function":"{{Q2}}*100","temp":true},{"name":"T13","label":"{{function}}","function":"{{Q3}}*10","temp":true},{"name":"A1","label":"{{function}}","function":"{{Q1}}*1000 + {{Q2}}*100 + {{Q3}}*10 +{{Q4}}"}],"uniques":true},"algorithm":{"name":"calculateOperation","params":{"method":"equivLiteral","keyboard":"NUMERICAL"}}}</v>
      </c>
      <c r="C29" s="242" t="str">
        <f t="shared" si="1"/>
        <v>#REF!</v>
      </c>
      <c r="D29" s="243" t="str">
        <f t="shared" si="2"/>
        <v>#REF!</v>
      </c>
    </row>
    <row r="30" ht="15.75" customHeight="1">
      <c r="A30" s="241" t="str">
        <f>Seeds!AA30</f>
        <v>M3-NyO-36b-A-1</v>
      </c>
      <c r="B30" s="242" t="str">
        <f>Seeds!Z30</f>
        <v>{"id":"M3-NyO-36b-A-1","stimulus":"&lt;p&gt;La fotocopiadora de una oficina ha impreso {{Q1}} × &lt;span class=\"no-break\"&gt;1 000&lt;/span&gt; fotocopias por la mañana, {{Q2}} × 100 a mediodía y {{Q3}} durante la noche. ¿Cuántas fotocopias ha hecho en el día?&lt;/p&gt;","template":"&lt;p&gt;Ha hecho {{response}} fotocopias.&lt;/p&gt;","hint":"&lt;p&gt;Un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{{T1}} + {{T2}} + {{Q3}} = {{A1}}&lt;/p&gt;","seed":{"parameters":[{"name":"Q1","label":null,"min":1,"max":9,"step":1},{"name":"Q2","label":null,"min":1,"max":9,"step":1},{"name":"Q3","label":null,"min":1,"max":9,"step":1}],"calculated":[{"name":"T1","label":"{{function}}","function":"{{Q1}}*1000","temp":true},{"name":"T2","label":"{{function}}","function":"{{Q2}}*100","temp":true},{"name":"A1","label":"{{function}}","function":"{{Q1}}*1000 + {{Q2}}*100+{{Q3}}"}],"uniques":true},"algorithm":{"name":"calculateOperation","params":{"method":"equivLiteral","keyboard":"NUMERICAL"}}}</v>
      </c>
      <c r="C30" s="242" t="str">
        <f t="shared" si="1"/>
        <v>#REF!</v>
      </c>
      <c r="D30" s="243" t="str">
        <f t="shared" si="2"/>
        <v>#REF!</v>
      </c>
    </row>
    <row r="31" ht="15.75" customHeight="1">
      <c r="A31" s="241" t="str">
        <f>Seeds!AA31</f>
        <v>M3-NyO-36b-A-2</v>
      </c>
      <c r="B31" s="242" t="str">
        <f>Seeds!Z31</f>
        <v>{"id":"M3-NyO-36b-A-2","stimulus":"&lt;p&gt;Desde que se ha publicado, un vídeo educativo ha recibido {{Q1}} × &lt;span class=\"no-break\"&gt;1 000&lt;/span&gt; visitas en su primera hora, {{Q2}} × 10 en la segunda y {{Q3}} en la tercera. ¿Cuántas visitas ha tenido el vídeo?&lt;/p&gt;","template":"&lt;p&gt;Ha tenido {{response}} visitas.&lt;/p&gt;","hint":"&lt;p&gt;Un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 + {{Q3}} = {{T1}} + {{T2}} + {{Q3}} = {{A1}}&lt;/p&gt;","seed":{"parameters":[{"name":"Q1","label":null,"min":1,"max":9,"step":1},{"name":"Q2","label":null,"min":1,"max":9,"step":1},{"name":"Q3","label":null,"min":1,"max":9,"step":1}],"calculated":[{"name":"T1","label":"{{function}}","function":"{{Q1}}*1000","temp":true},{"name":"T2","label":"{{function}}","function":"{{Q2}}*10","temp":true},{"name":"A1","label":"{{function}}","function":"{{Q1}}*1000+{{Q2}}*10+{{Q3}}"}],"uniques":true},"algorithm":{"name":"calculateOperation","params":{"method":"equivLiteral","keyboard":"NUMERICAL"}}}</v>
      </c>
      <c r="C31" s="242" t="str">
        <f t="shared" si="1"/>
        <v>#REF!</v>
      </c>
      <c r="D31" s="243" t="str">
        <f t="shared" si="2"/>
        <v>#REF!</v>
      </c>
    </row>
    <row r="32" ht="15.75" customHeight="1">
      <c r="A32" s="241" t="str">
        <f>Seeds!AA32</f>
        <v>M3-NyO-36b-A-3</v>
      </c>
      <c r="B32" s="242" t="str">
        <f>Seeds!Z32</f>
        <v>{"id":"M3-NyO-36b-A-3","stimulus":"&lt;p&gt;Juana ha llenado su piscina hinchable en tres días. En el primero utilizó {{Q1}} × &lt;span class=\"no-break\"&gt;1 000 l&lt;/span&gt; de agua, en el segundo, {{Q2}} × 100 l y en el tercero, {{Q3}} × 10 l. ¿Cuántos litros de agua contiene la piscina?&lt;/p&gt;","template":"&lt;p&gt;Contiene {{response}} l de agua.&lt;/p&gt;","hint":"&lt;p&gt;Un número puede descomponerse como la suma de sus cifras multiplicadas por 1, 10, 100 y &lt;span class=\"no-break\"&gt;1 000.&lt;/span&gt;&lt;/p&gt;","feedback":"&lt;p&gt;Un número puede descomponerse como la suma de sus cifras multiplicadas por 1, 10, 100 y &lt;span class=\"no-break\"&gt;1 000.&lt;/span&gt;&lt;/p&gt;&lt;p style=\"text-align: center\"&gt;{{Q1}} × 1 000 + {{Q2}} × 100 + {{Q3}} × 10 = {{T1}} + {{T2}} + {{T3}} = {{A1}}&lt;/p&gt;","seed":{"parameters":[{"name":"Q1","label":null,"list":[1,2]},{"name":"Q2","label":null,"min":1,"max":9,"step":1},{"name":"Q3","label":null,"min":1,"max":9,"step":1}],"calculated":[{"name":"T1","label":"{{function}}","function":"{{Q1}}*1000","temp":true},{"name":"T2","label":"{{function}}","function":"{{Q2}}*100","temp":true},{"name":"T3","label":"{{function}}","function":"{{Q3}}*10","temp":true},{"name":"A1","label":"{{function}}","function":"{{Q1}}*1000+{{Q2}}*100+{{Q3}}*10"}],"uniques":true},"algorithm":{"name":"calculateOperation","params":{"method":"equivLiteral","keyboard":"NUMERICAL"}}}</v>
      </c>
      <c r="C32" s="242" t="str">
        <f t="shared" si="1"/>
        <v>#REF!</v>
      </c>
      <c r="D32" s="243" t="str">
        <f t="shared" si="2"/>
        <v>#REF!</v>
      </c>
    </row>
    <row r="33" ht="15.75" customHeight="1">
      <c r="A33" s="241" t="str">
        <f>Seeds!AA33</f>
        <v>M3-NyO-2a-I-1</v>
      </c>
      <c r="B33" s="242" t="str">
        <f>Seeds!Z33</f>
        <v>{"id":"M3-NyO-2a-I-1","stimulus":"&lt;p&gt;Arrastra cada expresión escrita al número correspondiente.&lt;/p&gt;","hint":"&lt;p&gt;El valor de cada cifra es posicional, es decir, depende del lugar que ocupa en el número.&lt;/p&gt;","feedback":"&lt;p&gt;El valor de cada cifra es posicional, es decir, depende del lugar que ocupa en el número. Por ejemplo:&lt;/p&gt;&lt;table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center;\"&gt;{{T1}}&lt;/div&gt;&lt;/td&gt;&lt;td style=\"width: 20.0000%;\"&gt;&lt;div style=\"text-align: center;\"&gt;{{T2}}&lt;/div&gt;&lt;/td&gt;&lt;td style=\"width: 20.0000%;\"&gt;&lt;div style=\"text-align: center;\"&gt;{{T3}}&lt;/div&gt;&lt;/td&gt;&lt;td style=\"width: 20.0000%;\"&gt;&lt;div style=\"text-align: center;\"&gt;{{T4}}&lt;/div&gt;&lt;/td&gt;&lt;td style=\"width: 20.0000%;\"&gt;&lt;div style=\"text-align: center;\"&gt;{{T5}}&lt;/div&gt;&lt;/td&gt;&lt;/tr&gt;&lt;/tbody&gt;&lt;/table&gt;&lt;p&gt;{{Q1}} = {{T6}} + {{T7}} + {{T8}} + {{T9}} + {{T5}}&lt;/p&gt;","seed":{"parameters":[{"name":"Q1","label":null,"min":10000,"max":99999,"step":1},{"name":"Q2","label":null,"min":10000,"max":99999,"step":1},{"name":"Q3","label":null,"min":10000,"max":99999,"step":1},{"name":"Q4","label":null,"min":10000,"max":99999,"step":1},{"name":"Q5","label":null,"min":10000,"max":99999,"step":1}],"calculated":[{"name":"A1","label":"{{Q1}}","function":"Lemonlib.numToWords({{Q1}},'es')"},{"name":"A2","label":"{{Q2}}","function":"Lemonlib.numToWords({{Q2}},'es')"},{"name":"A3","label":"{{Q3}}","function":"Lemonlib.numToWords({{Q3}},'es')"},{"name":"A4","label":"{{Q4}}","function":"Lemonlib.numToWords({{Q4}},'es')"},{"name":"A5","label":"{{Q5}}","function":"Lemonlib.numToWords({{Q5}},'es')"},{"name":"T1","label":"","function":"math.floor({{Q1}}/10000)","temp":true},{"name":"T2","label":"","function":"math.floor({{Q1}}/1000)-math.floor({{Q1}}/10000)*10","temp":true},{"name":"T3","label":"","function":"math.floor({{Q1}}/100)-math.floor({{Q1}}/1000)*10","temp":true},{"name":"T4","label":"","function":"math.floor({{Q1}}/10)-math.floor({{Q1}}/100)*10","temp":true},{"name":"T5","label":"","function":"{{Q1}}-math.floor({{Q1}}/10)*10","temp":true},{"name":"T6","label":"","function":"{{Q1}}-math.floor({{Q1}}/100000)*100000-({{Q1}}-math.floor({{Q1}}/10000)*10000)","temp":true},{"name":"T7","label":"","function":"{{Q1}}-math.floor({{Q1}}/10000)*10000-({{Q1}}-math.floor({{Q1}}/1000)*1000)","temp":true},{"name":"T8","label":"","function":"{{Q1}}-math.floor({{Q1}}/1000)*1000-({{Q1}}-math.floor({{Q1}}/100)*100)","temp":true},{"name":"T9","label":"","function":"{{Q1}}-math.floor({{Q1}}/100)*100-({{Q1}}-math.floor({{Q1}}/10)*10)","temp":true}],"isNumToWords":true,"uniques":true},"algorithm":{"name":"linkOperationResult","params":{"invert":true},"template":"Match list"}}</v>
      </c>
      <c r="C33" s="242" t="str">
        <f t="shared" si="1"/>
        <v>#REF!</v>
      </c>
      <c r="D33" s="243" t="str">
        <f t="shared" si="2"/>
        <v>#REF!</v>
      </c>
    </row>
    <row r="34" ht="15.75" customHeight="1">
      <c r="A34" s="241" t="str">
        <f>Seeds!AA34</f>
        <v>M3-NyO-2a-E-1</v>
      </c>
      <c r="B34" s="242" t="str">
        <f>Seeds!Z34</f>
        <v>{"id":"M3-NyO-2a-E-1","stimulus":"&lt;p&gt;¿Cómo se escribe este número? Completa el hueco.&lt;/p&gt;","template":"{{T1}}: {{T2}} {{response}} y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'es')"},{"name":"T1","label":"","function":"{{Q1}}*10000+{{Q2}}*1000+{{Q3}}*100+{{Q4}}*10+{{Q5}}","temp":true},{"name":"T2","label":"{{function}}","function":"Lemonlib.numToWords({{Q1}}*10000+{{Q2}}*1000+{{Q3}}*100, 'es')","temp":true},{"name":"T3","label":"","function":"Lemonlib.numToWords({{Q5}}, 'es')","temp":true}],"uniques":true},"algorithm":{"name":"calculateOperation","template":"Cloze with text"}}</v>
      </c>
      <c r="C34" s="242" t="str">
        <f t="shared" si="1"/>
        <v>#REF!</v>
      </c>
      <c r="D34" s="243" t="str">
        <f t="shared" si="2"/>
        <v>#REF!</v>
      </c>
    </row>
    <row r="35" ht="15.75" customHeight="1">
      <c r="A35" s="241" t="str">
        <f>Seeds!AA35</f>
        <v>M3-NyO-2a-E-2</v>
      </c>
      <c r="B35" s="242" t="str">
        <f>Seeds!Z35</f>
        <v>{"id":"M3-NyO-2a-E-2","stimulus":"&lt;p&gt;¿Cómo se escribe este número? Completa el hueco.&lt;/p&gt;","template":"{{T1}}: {{T2}} {{response}}","hint":"&lt;p&gt;El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'es')"},{"name":"T1","label":"","function":"{{Q1}}*10000+{{Q2}}*1000+{{Q3}}*100+{{Q4}}*10+{{Q5}}","temp":true},{"name":"T2","label":"{{function}}","function":"Lemonlib.numToWords({{Q1}}*10000+{{Q2}}*1000+{{Q3}}*100, 'es')","temp":true}],"uniques":true},"algorithm":{"name":"calculateOperation","template":"Cloze with text"}}</v>
      </c>
      <c r="C35" s="242" t="str">
        <f t="shared" si="1"/>
        <v>#REF!</v>
      </c>
      <c r="D35" s="243" t="str">
        <f t="shared" si="2"/>
        <v>#REF!</v>
      </c>
    </row>
    <row r="36" ht="15.75" customHeight="1">
      <c r="A36" s="241" t="str">
        <f>Seeds!AA36</f>
        <v>M3-NyO-2a-E-3</v>
      </c>
      <c r="B36" s="242" t="str">
        <f>Seeds!Z36</f>
        <v>{"id":"M3-NyO-2a-E-3","stimulus":"&lt;p&gt;¿Cómo se escribe este número? Completa el hueco.&lt;/p&gt;","template":"{{T1}}: {{T2}}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background-color:#FEA487;\"&gt;&lt;div style=\"text-align: center;\"&gt;&lt;strong style=\"text-align: center;\"&gt;&lt;span style=\"color: rgb(255, 255, 255);\"&gt;DM&lt;/span&gt;&lt;/strong&gt;&lt;/div&gt;&lt;/td&gt;&lt;td style=\"width: 20.0000%;background-color:#FEA487;\"&gt;&lt;div style=\"text-align: center;\"&gt;&lt;strong&gt;&lt;span style=\"color: rgb(255, 255, 255);\"&gt;UM&lt;/span&gt;&lt;/strong&gt;&lt;/div&gt;&lt;/td&gt;&lt;td style=\"width: 20.0000%;background-color:#FEA487;\"&gt;&lt;div style=\"text-align: center;\"&gt;&lt;strong&gt;&lt;span style=\"color: rgb(255, 255, 255);\"&gt;C&lt;/span&gt;&lt;/strong&gt;&lt;/div&gt;&lt;/td&gt;&lt;td style=\"width: 20.0000%;background-color:#FEA487;\"&gt;&lt;div style=\"text-align: center;\"&gt;&lt;strong&gt;&lt;span style=\"color: rgb(255, 255, 255);\"&gt;D&lt;/span&gt;&lt;/strong&gt;&lt;/div&gt;&lt;/td&gt;&lt;td style=\"width: 20.0000%;background-color:#FEA487;\"&gt;&lt;div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 'es')"},{"name":"T1","label":"","function":"{{Q1}}*10000+{{Q2}}*1000+{{Q3}}*100+{{Q4}}*10+{{Q5}}","temp":true},{"name":"T2","label":"{{function}}","function":"Lemonlib.numToWords({{Q1}}*10000+{{Q2}}*1000, 'es')","temp":true},{"name":"T3","label":"","function":"Lemonlib.numToWords({{Q4}}*10+{{Q5}}, 'es')","temp":true}],"uniques":true},"algorithm":{"name":"calculateOperation","template":"Cloze with text"}}</v>
      </c>
      <c r="C36" s="242" t="str">
        <f t="shared" si="1"/>
        <v>#REF!</v>
      </c>
      <c r="D36" s="243" t="str">
        <f t="shared" si="2"/>
        <v>#REF!</v>
      </c>
    </row>
    <row r="37" ht="15.75" customHeight="1">
      <c r="A37" s="241" t="str">
        <f>Seeds!AA37</f>
        <v>M3-NyO-2a-E-4</v>
      </c>
      <c r="B37" s="242" t="str">
        <f>Seeds!Z37</f>
        <v>{"id":"M3-NyO-2a-E-4","stimulus":"&lt;p&gt;¿Cómo se escribe este número? Completa el hueco.&lt;/p&gt;","template":"{{T1}}: {{response}} mil {{T2}}","hint":"&lt;p&gt;El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2,"max":9,"step":1},{"name":"Q3","label":null,"min":1,"max":9,"step":1},{"name":"Q4","label":null,"min":1,"max":9,"step":1},{"name":"Q5","label":null,"min":1,"max":9,"step":1}],"calculated":[{"name":"T1","label":"","function":"{{Q1}}*10000+{{Q2}}*1000+{{Q3}}*100+{{Q4}}*10+{{Q5}}","temp":true},{"name":"T2","label":"{{function}}","function":"Lemonlib.numToWords({{Q3}}*100+{{Q4}}*10+{{Q5}}, 'es')","temp":true},{"name":"A1","label":"{{function}}","function":"Lemonlib.numToWords({{Q1}}*10+{{Q2}}, 'es')"}],"uniques":true},"algorithm":{"name":"calculateOperation","template":"Cloze with text"}}</v>
      </c>
      <c r="C37" s="242" t="str">
        <f t="shared" si="1"/>
        <v>#REF!</v>
      </c>
      <c r="D37" s="243" t="str">
        <f t="shared" si="2"/>
        <v>#REF!</v>
      </c>
    </row>
    <row r="38" ht="15.75" customHeight="1">
      <c r="A38" s="241" t="str">
        <f>Seeds!AA38</f>
        <v>M3-NyO-2a-E-5</v>
      </c>
      <c r="B38" s="242" t="str">
        <f>Seeds!Z38</f>
        <v>{"id":"M3-NyO-2a-E-5","stimulus":"&lt;p&gt;¿Cómo se escribe este número? Completa el hueco.&lt;/p&gt;","template":"{{T1}}: {{T2}} y {{response}} {{T3}}","hint":"&lt;p&gt;El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v>
      </c>
      <c r="C38" s="242" t="str">
        <f t="shared" si="1"/>
        <v>#REF!</v>
      </c>
      <c r="D38" s="243" t="str">
        <f t="shared" si="2"/>
        <v>#REF!</v>
      </c>
    </row>
    <row r="39" ht="15.75" customHeight="1">
      <c r="A39" s="241" t="str">
        <f>Seeds!AA39</f>
        <v>M3-NyO-2a-A-1</v>
      </c>
      <c r="B39" s="242" t="str">
        <f>Seeds!Z39</f>
        <v>{"id":"M3-NyO-2a-A-1","stimulus":"&lt;p&gt;A la final de una competición de fútbol han asistido {{T1}} personas. Completa el hueco.&lt;/p&gt;","template":"En el estadio hubo {{T2}} {{response}} y {{T3}} personas.","hint":"&lt;p&gt;El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3,"max":9,"step":1},{"name":"Q5","label":null,"min":1,"max":9,"step":1}],"calculated":[{"name":"A1","label":"{{function}}","function":"Lemonlib.numToWords({{Q4}}*10, 'es','female')"},{"name":"T1","label":"","function":"{{Q1}}*10000+{{Q2}}*1000+{{Q3}}*100+{{Q4}}*10+{{Q5}}","temp":true},{"name":"T2","label":"{{function}}","function":"Lemonlib.numToWords({{Q1}}*10000+{{Q2}}*1000+{{Q3}}*100, 'es','female')","temp":true},{"name":"T3","label":"","function":"Lemonlib.numToWords({{Q5}}, 'es','female')","temp":true}],"uniques":true},"algorithm":{"name":"calculateOperation","template":"Cloze with text"}}</v>
      </c>
      <c r="C39" s="242" t="str">
        <f t="shared" si="1"/>
        <v>#REF!</v>
      </c>
      <c r="D39" s="243" t="str">
        <f t="shared" si="2"/>
        <v>#REF!</v>
      </c>
    </row>
    <row r="40" ht="15.75" customHeight="1">
      <c r="A40" s="241" t="str">
        <f>Seeds!AA40</f>
        <v>M3-NyO-2a-A-2</v>
      </c>
      <c r="B40" s="242" t="str">
        <f>Seeds!Z40</f>
        <v>{"id":"M3-NyO-2a-A-2","stimulus":"&lt;p&gt;En una playa hay {{T1}} personas. Completa el hueco.&lt;/p&gt;","template":"&lt;p&gt;Hay {{T2}} {{response}} personas.&lt;/p&gt;","hint":"&lt;p&gt;El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2,"step":1},{"name":"Q5","label":null,"min":1,"max":9,"step":1}],"calculated":[{"name":"A1","label":"{{function}}","function":"Lemonlib.numToWords({{Q4}}*10+{{Q5}}, 'es','female')"},{"name":"T1","label":"","function":"{{Q1}}*10000+{{Q2}}*1000+{{Q3}}*100+{{Q4}}*10+{{Q5}}","temp":true},{"name":"T2","label":"{{function}}","function":"Lemonlib.numToWords({{Q1}}*10000+{{Q2}}*1000+{{Q3}}*100, 'es','female')","temp":true}],"uniques":true},"algorithm":{"name":"calculateOperation","template":"Cloze with text"}}</v>
      </c>
      <c r="C40" s="242" t="str">
        <f t="shared" si="1"/>
        <v>#REF!</v>
      </c>
      <c r="D40" s="243" t="str">
        <f t="shared" si="2"/>
        <v>#REF!</v>
      </c>
    </row>
    <row r="41" ht="15.75" customHeight="1">
      <c r="A41" s="241" t="str">
        <f>Seeds!AA41</f>
        <v>M3-NyO-2a-A-3</v>
      </c>
      <c r="B41" s="242" t="str">
        <f>Seeds!Z41</f>
        <v>{"id":"M3-NyO-2a-A-3","stimulus":"&lt;p&gt;Ricardo ha conseguido {{T1}} monedas doradas en un videojuego. Completa el hueco.&lt;/p&gt;","template":"&lt;p&gt;Ha conseguido {{T2}} {{response}} {{T3}} monedas.&lt;/p&gt;","hint":"&lt;p&gt;El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min":1,"max":9,"step":1},{"name":"Q2","label":null,"min":1,"max":9,"step":1},{"name":"Q3","label":null,"min":2,"max":9,"step":1},{"name":"Q4","label":null,"min":1,"max":9,"step":1},{"name":"Q5","label":null,"min":1,"max":9,"step":1}],"calculated":[{"name":"A1","label":"{{function}}","function":"Lemonlib.numToWords({{Q3}}*100,'es', 'female')"},{"name":"T1","label":"","function":"{{Q1}}*10000+{{Q2}}*1000+{{Q3}}*100+{{Q4}}*10+{{Q5}}","temp":true},{"name":"T2","label":"","function":"Lemonlib.numToWords({{Q1}}*10000+{{Q2}}*1000, 'es', 'female')","temp":true},{"name":"T3","label":"","function":"Lemonlib.numToWords({{Q4}}*10+{{Q5}}, 'es', 'female')","temp":true}],"uniques":true},"algorithm":{"name":"calculateOperation","template":"Cloze with text"}}</v>
      </c>
      <c r="C41" s="242" t="str">
        <f t="shared" si="1"/>
        <v>#REF!</v>
      </c>
      <c r="D41" s="243" t="str">
        <f t="shared" si="2"/>
        <v>#REF!</v>
      </c>
    </row>
    <row r="42" ht="15.75" customHeight="1">
      <c r="A42" s="241" t="str">
        <f>Seeds!AA42</f>
        <v>M3-NyO-2a-A-4</v>
      </c>
      <c r="B42" s="242" t="str">
        <f>Seeds!Z42</f>
        <v>{"id":"M3-NyO-2a-A-4","stimulus":"&lt;p&gt;Una fábrica produce {{T1}} galletas al día. Completa el hueco.&lt;/p&gt;","template":"&lt;p&gt;Produce {{response}} mil {{T2}} galletas.&lt;/p&gt;","hint":"&lt;p&gt;El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[1,2]},{"name":"Q2","label":null,"min":1,"max":9,"step":1},{"name":"Q3","label":null,"min":1,"max":9,"step":1},{"name":"Q4","label":null,"min":1,"max":9,"step":1},{"name":"Q5","label":null,"min":1,"max":9,"step":1}],"calculated":[{"name":"T1","label":"","function":"{{Q1}}*10000+{{Q2}}*1000+{{Q3}}*100+{{Q4}}*10+{{Q5}}","temp":true},{"name":"T2","label":"{{function}}","function":"Lemonlib.numToWords({{Q3}}*100+{{Q4}}*10+{{Q5}}, 'es','female')","temp":true},{"name":"A1","label":"{{function}}","function":"Lemonlib.numToWords({{Q1}}*10+{{Q2}}, 'es','female')"}],"uniques":true},"algorithm":{"name":"calculateOperation","template":"Cloze with text"}}</v>
      </c>
      <c r="C42" s="242" t="str">
        <f t="shared" si="1"/>
        <v>#REF!</v>
      </c>
      <c r="D42" s="243" t="str">
        <f t="shared" si="2"/>
        <v>#REF!</v>
      </c>
    </row>
    <row r="43" ht="15.75" customHeight="1">
      <c r="A43" s="241" t="str">
        <f>Seeds!AA43</f>
        <v>M3-NyO-2a-A-5</v>
      </c>
      <c r="B43" s="242" t="str">
        <f>Seeds!Z43</f>
        <v>{"id":"M3-NyO-2a-A-5","stimulus":"&lt;p&gt;El &lt;i&gt;influencer&lt;/i&gt; favorito de Mercedes tiene {{T1}} seguidores. Completa el hueco.&lt;/p&gt;","template":"Tiene {{T2}} y {{response}} {{T3}} seguidores.","hint":"&lt;p&gt;El valor de cada cifra es posicional, es decir, depende del lugar que ocupa en el número.&lt;/p&gt;","feedback":"&lt;p&gt;El valor de cada cifra es posicional, es decir, depende del lugar que ocupa en el número:&lt;/p&gt;&lt;table style=\"width: 100%;\"&gt;&lt;tbody&gt;&lt;tr&gt;&lt;td style=\"width: 20%; background-color:#9FC1FD;\"&gt;&lt;div style=\"text-align: center;\"&gt;&lt;strong style=\"text-align: center;\"&gt;&lt;span style=\"color: rgb(255, 255, 255);\"&gt;DM&lt;/span&gt;&lt;/strong&gt;&lt;/div&gt;&lt;/td&gt;&lt;td style=\"width: 20.0000%;background-color:#9FC1FD;\"&gt;&lt;div style=\"text-align: center;\"&gt;&lt;strong&gt;&lt;span style=\"color: rgb(255, 255, 255);\"&gt;UM&lt;/span&gt;&lt;/strong&gt;&lt;/div&gt;&lt;/td&gt;&lt;td style=\"width: 20.0000%;background-color:#9FC1FD;\"&gt;&lt;div style=\"text-align: center;\"&gt;&lt;strong&gt;&lt;span style=\"color: rgb(255, 255, 255);\"&gt;C&lt;/span&gt;&lt;/strong&gt;&lt;/div&gt;&lt;/td&gt;&lt;td style=\"width: 20.0000%;background-color:#9FC1FD;\"&gt;&lt;div style=\"text-align: center;\"&gt;&lt;strong&gt;&lt;span style=\"color: rgb(255, 255, 255);\"&gt;D&lt;/span&gt;&lt;/strong&gt;&lt;/div&gt;&lt;/td&gt;&lt;td style=\"width: 20.0000%;background-color:#9FC1FD;\"&gt;&lt;div style=\"text-align: center;\"&gt;&lt;strong&gt;&lt;span style=\"color: rgb(255, 255, 255);\"&gt;U&lt;/span&gt;&lt;/strong&gt;&lt;span style=\"color: rgb(255, 255, 255);\"&gt;&lt;/span&gt;&lt;/div&gt;&lt;/td&gt;&lt;/tr&gt;&lt;tr&gt;&lt;td style=\"width: 20.0000%;\"&gt;&lt;div style=\"text-align: center;\"&gt;{{Q1}}&lt;/div&gt;&lt;/td&gt;&lt;td style=\"width: 20.0000%;\"&gt;&lt;div style=\"text-align: center;\"&gt;{{Q2}}&lt;/div&gt;&lt;/td&gt;&lt;td style=\"width: 20.0000%;\"&gt;&lt;div style=\"text-align: center;\"&gt;{{Q3}}&lt;/div&gt;&lt;/td&gt;&lt;td style=\"width: 20.0000%;\"&gt;&lt;div style=\"text-align: center;\"&gt;{{Q4}}&lt;/div&gt;&lt;/td&gt;&lt;td style=\"width: 20.0000%;\"&gt;&lt;div style=\"text-align: center;\"&gt;{{Q5}}&lt;/div&gt;&lt;/td&gt;&lt;/tr&gt;&lt;/tbody&gt;&lt;/table&gt;","seed":{"parameters":[{"name":"Q1","label":null,"list":[3,4,5,6,7,8,9]},{"name":"Q2","label":null,"min":2,"max":9,"step":1},{"name":"Q3","label":null,"min":1,"max":9,"step":1},{"name":"Q4","label":null,"min":1,"max":9,"step":1},{"name":"Q5","label":null,"min":1,"max":9,"step":1}],"calculated":[{"name":"T1","label":"","function":"{{Q1}}*10000+{{Q2}}*1000+{{Q3}}*100+{{Q4}}*10+{{Q5}}","temp":true},{"name":"T2","label":"{{function}}","function":"Lemonlib.numToWords({{Q1}}*10, 'es')","temp":true},{"name":"T3","label":"{{function}}","function":"Lemonlib.numToWords({{Q3}}*100+{{Q4}}*10+{{Q5}}, 'es')","temp":true},{"name":"A1","label":"{{function}}","function":"Lemonlib.numToWords({{Q2}}*1000, 'es')"}],"uniques":true},"algorithm":{"name":"calculateOperation","template":"Cloze with text"}}</v>
      </c>
      <c r="C43" s="242" t="str">
        <f t="shared" si="1"/>
        <v>#REF!</v>
      </c>
      <c r="D43" s="243" t="str">
        <f t="shared" si="2"/>
        <v>#REF!</v>
      </c>
    </row>
    <row r="44" ht="15.75" customHeight="1">
      <c r="A44" s="241" t="str">
        <f>Seeds!AA44</f>
        <v>M3-NyO-2b-I-1</v>
      </c>
      <c r="B44" s="242" t="str">
        <f>Seeds!Z44</f>
        <v>{"id":"M3-NyO-2b-I-1","stimulus":"&lt;p&gt;Arrastra cada número a la expresión escrita correspondiente.&lt;/p&gt;","hint":"&lt;p&gt;La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name":"Q2","label":null,"min":1000,"max":99999,"step":1},{"name":"Q3","label":null,"min":1000,"max":99999,"step":1}],"calculated":[{"name":"A1","label":"{{Q1}}","function":"Lemonlib.numToWords({{Q1}},'es')[0].toUpperCase() + Lemonlib.numToWords({{Q1}},'es').slice(1,)"},{"name":"A2","label":"{{Q2}}","function":"Lemonlib.numToWords({{Q2}},'es')[0].toUpperCase() + Lemonlib.numToWords({{Q2}},'es').slice(1,)"},{"name":"A3","label":"{{Q3}}","function":"Lemonlib.numToWords({{Q3}},'es')[0].toUpperCase() + Lemonlib.numToWords({{Q3}},'es').slice(1,)"}],"isNumToWords":true,"uniques":true},"algorithm":{"name":"linkOperationResult","params":{"invert":false},"template":"Match list"}}</v>
      </c>
      <c r="C44" s="242" t="str">
        <f t="shared" si="1"/>
        <v>#REF!</v>
      </c>
      <c r="D44" s="243" t="str">
        <f t="shared" si="2"/>
        <v>#REF!</v>
      </c>
    </row>
    <row r="45" ht="15.75" customHeight="1">
      <c r="A45" s="241" t="str">
        <f>Seeds!AA45</f>
        <v>M3-NyO-2b-E-1</v>
      </c>
      <c r="B45" s="242" t="str">
        <f>Seeds!Z45</f>
        <v>{"id":"M3-NyO-2b-E-1","stimulus":"&lt;p&gt;Escribe la siguiente expresión escrita en forma de número.&lt;/p&gt;","template":"&lt;p&gt;La forma numérica de {{T1}} es: {{response}}&lt;/p&gt;","hint":"&lt;p&gt;La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v>
      </c>
      <c r="C45" s="242" t="str">
        <f t="shared" si="1"/>
        <v>#REF!</v>
      </c>
      <c r="D45" s="243" t="str">
        <f t="shared" si="2"/>
        <v>#REF!</v>
      </c>
    </row>
    <row r="46" ht="15.75" customHeight="1">
      <c r="A46" s="241" t="str">
        <f>Seeds!AA46</f>
        <v>M3-NyO-2b-A-1</v>
      </c>
      <c r="B46" s="242" t="str">
        <f>Seeds!Z46</f>
        <v>{"id":"M3-NyO-2b-A-1","stimulus":"&lt;p&gt;La población de una determinada ciudad es de {{T1}} habitantes. Escribe esa expresión en forma numérica.&lt;/p&gt;","template":"&lt;p&gt;La población es de {{response}} habitantes.&lt;/p&gt;","hint":"&lt;p&gt;La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max":99999,"step":1}],"calculated":[{"name":"A1","label":"{{Q1}}","function":"{{Q1}}"},{"name":"T1","label":"","function":"Lemonlib.numToWords({{Q1}},'es')","temp":true}],"uniques":true},"algorithm":{"name":"calculateOperation","params":{"method":"equivLiteral","keyboard":"NUMERICAL"}}}</v>
      </c>
      <c r="C46" s="242" t="str">
        <f t="shared" si="1"/>
        <v>#REF!</v>
      </c>
      <c r="D46" s="243" t="str">
        <f t="shared" si="2"/>
        <v>#REF!</v>
      </c>
    </row>
    <row r="47" ht="15.75" customHeight="1">
      <c r="A47" s="241" t="str">
        <f>Seeds!AA47</f>
        <v>M3-NyO-2b-A-2</v>
      </c>
      <c r="B47" s="242" t="str">
        <f>Seeds!Z47</f>
        <v>{"id":"M3-NyO-2b-A-2","stimulus":"&lt;p&gt;La asistencia a un partido de fútbol ha sido de {{T1}} espectadores. Escribe esa expresión en forma numérica.&lt;/p&gt;","template":"&lt;p&gt;La asistencia al partido ha sido de {{response}} espectadores.&lt;/p&gt;","hint":"&lt;p&gt;La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5000,"max":80000,"step":1}],"calculated":[{"name":"A1","label":"{{Q1}}","function":"{{Q1}}"},{"name":"T1","label":"","function":"Lemonlib.numToWords({{Q1}},'es')","temp":true}],"uniques":true},"algorithm":{"name":"calculateOperation","params":{"method":"equivLiteral","keyboard":"NUMERICAL"}}}</v>
      </c>
      <c r="C47" s="242" t="str">
        <f t="shared" si="1"/>
        <v>#REF!</v>
      </c>
      <c r="D47" s="243" t="str">
        <f t="shared" si="2"/>
        <v>#REF!</v>
      </c>
    </row>
    <row r="48" ht="15.75" customHeight="1">
      <c r="A48" s="241" t="str">
        <f>Seeds!AA48</f>
        <v>M3-NyO-2b-A-3</v>
      </c>
      <c r="B48" s="242" t="str">
        <f>Seeds!Z48</f>
        <v>{"id":"M3-NyO-2b-A-3","stimulus":"&lt;p&gt;Un grupo de &lt;i&gt;rock&lt;/i&gt; ha vendido {{T1}} entradas para un concierto. Escribe esa expresión en forma numérica.&lt;/p&gt;","template":"&lt;p&gt;Se han vendido {{response}} entradas.&lt;/p&gt;","hint":"&lt;p&gt;La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20000,"step":10}],"calculated":[{"name":"A1","label":"{{Q1}}","function":"{{Q1}}"},{"name":"T1","label":"","function":"Lemonlib.numToWords({{Q1}},'es')","temp":true}],"uniques":true},"algorithm":{"name":"calculateOperation","params":{"method":"equivLiteral","keyboard":"NUMERICAL"}}}</v>
      </c>
      <c r="C48" s="242" t="str">
        <f t="shared" si="1"/>
        <v>#REF!</v>
      </c>
      <c r="D48" s="243" t="str">
        <f t="shared" si="2"/>
        <v>#REF!</v>
      </c>
    </row>
    <row r="49" ht="15.75" customHeight="1">
      <c r="A49" s="241" t="str">
        <f>Seeds!AA49</f>
        <v>M3-NyO-2b-A-4</v>
      </c>
      <c r="B49" s="242" t="str">
        <f>Seeds!Z49</f>
        <v>{"id":"M3-NyO-2b-A-4","stimulus":"&lt;p&gt;El número de personas con menos de {{Q2}} años en una comunidad autónoma es de {{T1}}. Escribe esa expresión en forma numérica.&lt;/p&gt;","template":"&lt;p&gt;Hay {{response}} personas con menos de {{Q2}} años.&lt;/p&gt;","hint":"&lt;p&gt;La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50000,"step":1},{"name":"Q2","list":["10","20","30","40","50"]}],"calculated":[{"name":"A1","label":"{{Q1}}","function":"{{Q1}}"},{"name":"T1","label":"","function":"Lemonlib.numToWords({{Q1}},'es')","temp":true}],"uniques":true},"algorithm":{"name":"calculateOperation","params":{"method":"equivLiteral","keyboard":"NUMERICAL"}}}</v>
      </c>
      <c r="C49" s="242" t="str">
        <f t="shared" si="1"/>
        <v>#REF!</v>
      </c>
      <c r="D49" s="243" t="str">
        <f t="shared" si="2"/>
        <v>#REF!</v>
      </c>
    </row>
    <row r="50" ht="15.75" customHeight="1">
      <c r="A50" s="241" t="str">
        <f>Seeds!AA50</f>
        <v>M3-NyO-2b-A-5</v>
      </c>
      <c r="B50" s="242" t="str">
        <f>Seeds!Z50</f>
        <v>{"id":"M3-NyO-2b-A-5","stimulus":"&lt;p&gt;En una excavación se han encontrado restos fósiles con unos {{T1}} años de antigüedad. Escribe esa expresión en forma numérica.&lt;/p&gt;","template":"&lt;p&gt;Los restos fósiles tienen unos {{response}} años de antigüedad.&lt;/p&gt;","hint":"&lt;p&gt;La posición de cada cifra condiciona la forma en la que se lee un número.&lt;/p&gt;","feedback":"&lt;p&gt;La posición de cada cifra condiciona la forma en la que se lee el número: la primera cifra desde la derecha es la unidad, la segunda es la decena, la tercera es la centena, la cuarta es la unidad de millar y la quinta es la decena de millar.&lt;/p&gt;","seed":{"parameters":[{"name":"Q1","label":null,"min":10000,"max":90000,"step":5000}],"calculated":[{"name":"A1","label":"{{Q1}}","function":"{{Q1}}"},{"name":"T1","label":"","function":"Lemonlib.numToWords({{Q1}},'es')","temp":true}],"uniques":true},"algorithm":{"name":"calculateOperation","params":{"method":"equivLiteral","keyboard":"NUMERICAL"}}}</v>
      </c>
      <c r="C50" s="242" t="str">
        <f t="shared" si="1"/>
        <v>#REF!</v>
      </c>
      <c r="D50" s="243" t="str">
        <f t="shared" si="2"/>
        <v>#REF!</v>
      </c>
    </row>
    <row r="51" ht="15.75" customHeight="1">
      <c r="A51" s="241" t="str">
        <f>Seeds!AA51</f>
        <v>M3-NyO-3a-I-1</v>
      </c>
      <c r="B51" s="242" t="str">
        <f>Seeds!Z51</f>
        <v>{"id":"M3-NyO-3a-I-1","stimulus":"&lt;p&gt;Indica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max":7499,"step":1},{"name":"Q2","label":null,"min":7500,"max":7999,"step":1},{"name":"Q3","label":null,"min":1000,"max":1499,"step":1},{"name":"Q4","label":null,"min":1500,"max":1999,"step":1},{"name":"Q5","label":null,"min":1000,"max":4999,"step":1},{"name":"Q6","label":null,"min":5000,"max":9999,"step":1},{"name":"Q7","label":null,"min":1000,"max":3999,"step":1},{"name":"Q8","label":null,"min":4000,"max":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51" s="242" t="str">
        <f t="shared" si="1"/>
        <v>#REF!</v>
      </c>
      <c r="D51" s="243" t="str">
        <f t="shared" si="2"/>
        <v>#REF!</v>
      </c>
    </row>
    <row r="52" ht="15.75" customHeight="1">
      <c r="A52" s="241" t="str">
        <f>Seeds!AA52</f>
        <v>M3-NyO-3a-E-1</v>
      </c>
      <c r="B52" s="242" t="str">
        <f>Seeds!Z52</f>
        <v>{"id":"M3-NyO-3a-E-1","stimulus":"&lt;p&gt;Completa los huecos para ordenar estos tres números: {{Q1}}, {{Q2}} y {{Q3}}.&lt;/p&gt;","template":"&lt;p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{{Q3}})"},{"name":"A2","label":"{{function}}","function":"{{Q1}}+{{Q2}}+{{Q3}}-math.min({{Q1}}, {{Q2}}, {{Q3}})-math.max({{Q1}}, {{Q2}}, {{Q3}})"},{"name":"A3","label":"{{function}}","function":"math.min({{Q1}}, {{Q2}}, {{Q3}})"}],"uniques":true},"algorithm":{"name":"calculateOperation","params":{"method":"equivLiteral","keyboard":"NUMERICAL"}}}</v>
      </c>
      <c r="C52" s="242" t="str">
        <f t="shared" si="1"/>
        <v>#REF!</v>
      </c>
      <c r="D52" s="243" t="str">
        <f t="shared" si="2"/>
        <v>#REF!</v>
      </c>
    </row>
    <row r="53" ht="15.75" customHeight="1">
      <c r="A53" s="241" t="str">
        <f>Seeds!AA53</f>
        <v>M3-NyO-3a-A-1</v>
      </c>
      <c r="B53" s="242" t="str">
        <f>Seeds!Z53</f>
        <v>{"id":"M3-NyO-3a-A-1","stimulus":"&lt;p&gt;En la primera carrera por la igualdad en el pueblo de Inma se inscribieron {{Q1}} corredores. En el segundo año participaron {{Q2}} personas, y en el tercero, {{Q3}}. Escribe el número de corredores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53" s="242" t="str">
        <f t="shared" si="1"/>
        <v>#REF!</v>
      </c>
      <c r="D53" s="243" t="str">
        <f t="shared" si="2"/>
        <v>#REF!</v>
      </c>
    </row>
    <row r="54" ht="15.75" customHeight="1">
      <c r="A54" s="241" t="str">
        <f>Seeds!AA54</f>
        <v>M3-NyO-3a-A-2</v>
      </c>
      <c r="B54" s="242" t="str">
        <f>Seeds!Z54</f>
        <v>{"id":"M3-NyO-3a-A-2","stimulus":"&lt;p&gt;En las elecciones para alcaldesa la primera candidata obtuvo {{Q1}} votos, la segunda consiguió {{Q2}} votos y la tercera, {{Q3}}. Escribe el número de votos siguiendo el orden.&lt;/p&gt;","template":"&lt;p style=\"text-align: center\"&gt;{{response}} &lt; {{response}} &lt;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in({{Q1}}, {{Q2}}, {{Q3}})"},{"name":"A2","label":"{{function}}","function":"{{Q1}}+{{Q2}}+{{Q3}}-math.max({{Q1}}, {{Q2}}, {{Q3}})-math.min({{Q1}}, {{Q2}}, {{Q3}})"},{"name":"A3","label":"{{function}}","function":"math.max({{Q1}}, {{Q2}}, {{Q3}})"}],"uniques":true},"algorithm":{"name":"calculateOperation","params":{"method":"equivLiteral","keyboard":"NUMERICAL"}}}</v>
      </c>
      <c r="C54" s="242" t="str">
        <f t="shared" si="1"/>
        <v>#REF!</v>
      </c>
      <c r="D54" s="243" t="str">
        <f t="shared" si="2"/>
        <v>#REF!</v>
      </c>
    </row>
    <row r="55" ht="15.75" customHeight="1">
      <c r="A55" s="241" t="str">
        <f>Seeds!AA55</f>
        <v>M3-NyO-3a-A-3</v>
      </c>
      <c r="B55" s="242" t="str">
        <f>Seeds!Z55</f>
        <v>{"id":"M3-NyO-3a-A-3","stimulus":"&lt;p&gt;Nicolás vendió durante su primera semana de trabajo {{Q1}} kg de leña, en la segunda, {{Q2}} kg y en la tercera, {{Q3}} kg. Escribe los kilogramos que ha vendido de madera siguiendo el orden.&lt;/p&gt;","template":"&lt;p style=\"text-align: center\"&gt;{{response}} &gt; {{response}} &gt; {{response}}&lt;/p&gt;","hint":"&lt;p&gt;Si dos números tienen el mismo número de cifras, hay que comparar cada una empezando desde la izquierda. Si uno de los dos tiene más cifras que el otro, entonces ese es el mayor.&lt;/p&gt;","feedback":"&lt;p&gt;Si dos números tienen el mismo número de cifras, hay que comparar cada una empezando desde la izquierda. Si uno de los dos tiene más cifras que el otro, entonces ese es el mayor.&lt;/p&gt;","seed":{"parameters":[{"name":"Q1","label":null,"min":1000,"max":9999,"step":1},{"name":"Q2","label":null,"min":1000,"max":9999,"step":1},{"name":"Q3","label":null,"min":1000,"max":9999,"step":1}],"calculated":[{"name":"A1","label":"{{function}}","function":"math.max({{Q1}}, {{Q2}}, {{Q3}})"},{"name":"A2","label":"{{function}}","function":"{{Q1}}+{{Q2}}+{{Q3}}-math.max({{Q1}}, {{Q2}}, {{Q3}})-math.min({{Q1}}, {{Q2}}, {{Q3}})"},{"name":"A3","label":"{{function}}","function":"math.min({{Q1}}, {{Q2}}, {{Q3}})"}],"uniques":true},"algorithm":{"name":"calculateOperation","params":{"method":"equivLiteral","keyboard":"NUMERICAL"}}}</v>
      </c>
      <c r="C55" s="242" t="str">
        <f t="shared" si="1"/>
        <v>#REF!</v>
      </c>
      <c r="D55" s="243" t="str">
        <f t="shared" si="2"/>
        <v>#REF!</v>
      </c>
    </row>
    <row r="56" ht="15.75" customHeight="1">
      <c r="A56" s="241" t="str">
        <f>Seeds!AA56</f>
        <v>M3-NyO-3b-I-1</v>
      </c>
      <c r="B56" s="242" t="str">
        <f>Seeds!Z56</f>
        <v>{"id":"M3-NyO-3b-I-1","stimulus":"&lt;p&gt;Coloca estos números en la recta.&lt;/p&gt;","feedback":"&lt;p&gt;A cada número le corresponde una posición en la recta numérica.&lt;/p&gt;","hint":"&lt;p&gt;A cada número le corresponde una posición en la recta numérica.&lt;/p&gt;","algorithm":{"name":"numberline","params":{"min":1545,"divisions":21,"distance":2,"numbers":3,"frequency":2}}}</v>
      </c>
      <c r="C56" s="242" t="str">
        <f t="shared" si="1"/>
        <v>#REF!</v>
      </c>
      <c r="D56" s="243" t="str">
        <f t="shared" si="2"/>
        <v>#REF!</v>
      </c>
    </row>
    <row r="57" ht="15.75" customHeight="1">
      <c r="A57" s="241" t="str">
        <f>Seeds!AA57</f>
        <v>M3-NyO-3b-I-2</v>
      </c>
      <c r="B57" s="242" t="str">
        <f>Seeds!Z57</f>
        <v>{"id":"M3-NyO-3b-I-2","stimulus":"&lt;p&gt;Coloca estos números en la recta.&lt;/p&gt;","feedback":"&lt;p&gt;A cada número le corresponde una posición en la recta numérica.&lt;/p&gt;","hint":"&lt;p&gt;A cada número le corresponde una posición en la recta numérica.&lt;/p&gt;","algorithm":{"name":"numberline","params":{"min":7321,"divisions":30,"distance":2,"numbers":3,"frequency":2}}}</v>
      </c>
      <c r="C57" s="242" t="str">
        <f t="shared" si="1"/>
        <v>#REF!</v>
      </c>
      <c r="D57" s="243" t="str">
        <f t="shared" si="2"/>
        <v>#REF!</v>
      </c>
    </row>
    <row r="58" ht="15.75" customHeight="1">
      <c r="A58" s="241" t="str">
        <f>Seeds!AA58</f>
        <v>M3-NyO-3b-I-3</v>
      </c>
      <c r="B58" s="242" t="str">
        <f>Seeds!Z58</f>
        <v>{"id":"M3-NyO-3b-I-3","stimulus":"&lt;p&gt;Coloca estos números en la recta.&lt;/p&gt;","feedback":"&lt;p&gt;A cada número le corresponde una posición en la recta numérica.&lt;/p&gt;","hint":"&lt;p&gt;A cada número le corresponde una posición en la recta numérica.&lt;/p&gt;","algorithm":{"name":"numberline","params":{"min":8492,"divisions":25,"distance":1,"numbers":3,"frequency":2}}}</v>
      </c>
      <c r="C58" s="242" t="str">
        <f t="shared" si="1"/>
        <v>#REF!</v>
      </c>
      <c r="D58" s="243" t="str">
        <f t="shared" si="2"/>
        <v>#REF!</v>
      </c>
    </row>
    <row r="59" ht="15.75" customHeight="1">
      <c r="A59" s="241" t="str">
        <f>Seeds!AA59</f>
        <v>M3-NyO-34a-I-1</v>
      </c>
      <c r="B59" s="242" t="str">
        <f>Seeds!Z59</f>
        <v>{"id":"M3-NyO-34a-I-1","stimulus":"&lt;p&gt;Indica si las comparaciones son correctas o incorrectas.&lt;/p&gt;","hint":"&lt;p&gt;El símbolo &gt; significa &lt;i&gt;mayor que&lt;/i&gt; y el símbolo &lt;, &lt;i&gt;menor que.&lt;/i&gt;&lt;/p&gt;","feedback":"&lt;p&gt;Un número es mayor que otro (&gt;) cuando sus cifras de izquierda a derecha son más altas. En cambio, es menor que otro (&lt;) cuando sus cifras son más bajas.&lt;/p&gt;","seed":{"parameters":[{"name":"Q1","label":null,"min":70000,"max":74999,"step":1},{"name":"Q2","label":null,"min":75000,"max":79999,"step":1},{"name":"Q3","label":null,"min":10000,"max":14999,"step":1},{"name":"Q4","label":null,"min":15000,"max":19999,"step":1},{"name":"Q5","label":null,"min":10000,"max":49999,"step":1},{"name":"Q6","label":null,"min":50000,"max":99999,"step":1},{"name":"Q7","label":null,"min":10000,"max":39999,"step":1},{"name":"Q8","label":null,"min":40000,"max":99999,"step":1}],"calculated":[{"name":"A1","label":"{{Q1}} &lt; {{Q2}}","function":""},{"name":"A2","label":"{{Q4}} &gt; {{Q3}}","function":""},{"name":"A3","label":"{{Q5}} &lt; {{Q6}}","function":""},{"name":"A4","label":"{{Q7}} &lt; {{Q8}}","function":""},{"name":"A5","label":"{{Q2}} &lt; {{Q1}}","function":"","incorrect":true},{"name":"A6","label":"{{Q3}} &gt; {{Q4}}","function":"","incorrect":true},{"name":"A7","label":"{{Q6}} &lt; {{Q5}}","function":"","incorrect":true},{"name":"A8","label":"{{Q8}} &lt; {{Q7}}","function":"","incorrect":true}],"uniques":true},"algorithm":{"name":"trueFalse","template":"Choice matrix – inline","params":{"countCorrect":2,"countIncorrect":2,"options":["Correcto","Incorrecto"]}}}</v>
      </c>
      <c r="C59" s="242" t="str">
        <f t="shared" si="1"/>
        <v>#REF!</v>
      </c>
      <c r="D59" s="243" t="str">
        <f t="shared" si="2"/>
        <v>#REF!</v>
      </c>
    </row>
    <row r="60" ht="15.75" customHeight="1">
      <c r="A60" s="241" t="str">
        <f>Seeds!AA60</f>
        <v>M3-NyO-34a-E-1</v>
      </c>
      <c r="B60" s="242" t="str">
        <f>Seeds!Z60</f>
        <v>{"id":"M3-NyO-34a-E-1","stimulus":"&lt;p&gt;Completa los huecos para ordenar estos tres números: {{Q1}}, {{Q2}} y {{Q3}}.&lt;/p&gt;","template":"&lt;p style=\"text-align: center\"&gt;{{response}} &gt; {{response}} &gt;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99999,"step":1},{"name":"Q2","label":null,"min":10000,"max":99999,"step":1},{"name":"Q3","label":null,"min":10000,"max":99999,"step":1}],"calculated":[{"name":"A1","label":"{{function}}","function":" math.max({{Q1}}, {{Q2}}, {{Q3}})"},{"name":"A2","label":"{{function}}","function":" {{Q1}}+{{Q2}}+{{Q3}}-math.max({{Q1}}, {{Q2}}, {{Q3}})-math.min({{Q1}}, {{Q2}}, {{Q3}})"},{"name":"A3","label":"{{function}}","function":" math.min({{Q1}}, {{Q2}}, {{Q3}})"}],"uniques":true},"algorithm":{"name":"calculateOperation","params":{"method":"equivLiteral","keyboard":"NUMERICAL"}}}</v>
      </c>
      <c r="C60" s="242" t="str">
        <f t="shared" si="1"/>
        <v>#REF!</v>
      </c>
      <c r="D60" s="243" t="str">
        <f t="shared" si="2"/>
        <v>#REF!</v>
      </c>
    </row>
    <row r="61" ht="15.75" customHeight="1">
      <c r="A61" s="241" t="str">
        <f>Seeds!AA61</f>
        <v>M3-NyO-34a-A-1</v>
      </c>
      <c r="B61" s="242" t="str">
        <f>Seeds!Z61</f>
        <v>{"id":"M3-NyO-34a-A-1","stimulus":"&lt;p&gt;Una marca de coches ha vendido en el primer mes del año {{Q1}} coches; en el segundo, {{Q2}} coches, y en el tercero, {{Q3}}. Completa los huecos para ordenar los coches vendidos.&lt;/p&gt;","template":"&lt;p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v>
      </c>
      <c r="C61" s="242" t="str">
        <f t="shared" si="1"/>
        <v>#REF!</v>
      </c>
      <c r="D61" s="243" t="str">
        <f t="shared" si="2"/>
        <v>#REF!</v>
      </c>
    </row>
    <row r="62" ht="15.75" customHeight="1">
      <c r="A62" s="241" t="str">
        <f>Seeds!AA62</f>
        <v>M3-NyO-34a-A-2</v>
      </c>
      <c r="B62" s="242" t="str">
        <f>Seeds!Z62</f>
        <v>{"id":"M3-NyO-34a-A-2","stimulus":"&lt;p&gt;Un club de fútbol tiene {{Q1}} socios; otro, {{Q2}}, y el último cuenta con {{Q3}} socios. Completa los huecos para ordenar los números de socios.&lt;/p&gt;","template":"&lt;p style=\"text-align: center\"&gt;{{response}} &gt; {{response}} &gt; {{response}}&lt;/p&gt;","hint":"&lt;p&gt;El símbolo &gt; significa &lt;i&gt;mayor que&lt;/i&gt; y el símbolo &lt;, &lt;i&gt;menor que.&lt;/i&gt;&lt;/p&gt;","feedback":"&lt;p&gt;Un número es mayor que otro (&gt;) cuando sus cifras de izquierda a derecha son más altas, mientras que, si es menor (&lt;), sus cifras son más bajas.&lt;/p&gt;","seed":{"parameters":[{"name":"Q1","label":null,"min":10000,"max":12000,"step":1},{"name":"Q2","label":null,"min":10000,"max":12000,"step":1},{"name":"Q3","label":null,"min":10000,"max":12000,"step":1}],"calculated":[{"name":"A1","label":"{{function}}","function":" math.max({{Q1}}, {{Q2}}, {{Q3}})"},{"name":"A2","label":"{{function}}","function":" {{Q1}}+{{Q2}}+{{Q3}}-math.max({{Q1}}, {{Q2}}, {{Q3}})-math.min({{Q1}}, {{Q2}}, {{Q3}})"},{"name":"A3","label":"{{function}}","function":" math.min({{Q1}}, {{Q2}}, {{Q3}})"}],"uniques":true},"algorithm":{"name":"calculateOperation","params":{"method":"equivLiteral","keyboard":"NUMERICAL"}}}</v>
      </c>
      <c r="C62" s="242" t="str">
        <f t="shared" si="1"/>
        <v>#REF!</v>
      </c>
      <c r="D62" s="243" t="str">
        <f t="shared" si="2"/>
        <v>#REF!</v>
      </c>
    </row>
    <row r="63" ht="15.75" customHeight="1">
      <c r="A63" s="241" t="str">
        <f>Seeds!AA63</f>
        <v>M3-NyO-34a-A-3</v>
      </c>
      <c r="B63" s="242" t="str">
        <f>Seeds!Z63</f>
        <v>{"id":"M3-NyO-34a-A-3","stimulus":"&lt;p&gt;En una isla del Polo Sur vive una colonia con {{Q1}} pingüinos, en otra isla viven {{Q2}} y en la tercera, {{Q3}}. Completa los huecos para ordenar los números de pingüinos que viven en cada colonia.&lt;/p&gt;","template":"&lt;p style=\"text-align: center\"&gt;{{response}} &lt; {{response}} &lt; {{response}}&lt;/p&gt;","hint":"El símbolo &gt; significa &lt;i&gt;mayor que&lt;/i&gt; y el símbolo &lt;, &lt;i&gt;menor que.&lt;/i&gt;","feedback":"&lt;p&gt;Un número es mayor que otro (&gt;) cuando sus cifras de izquierda a derecha son más altas, mientras que, si es menor (&lt;), sus cifras son más bajas.&lt;/p&gt;","seed":{"parameters":[{"name":"Q1","label":null,"min":10000,"max":15000,"step":1},{"name":"Q2","label":null,"min":10000,"max":15000,"step":1},{"name":"Q3","label":null,"min":10000,"max":12000,"step":1}],"calculated":[{"name":"A1","label":"{{function}}","function":" math.min({{Q1}}, {{Q2}}, {{Q3}})"},{"name":"A2","label":"{{function}}","function":" {{Q1}}+{{Q2}}+{{Q3}}-math.max({{Q1}}, {{Q2}}, {{Q3}})-math.min({{Q1}}, {{Q2}}, {{Q3}})"},{"name":"A3","label":"{{function}}","function":" math.max({{Q1}}, {{Q2}}, {{Q3}})"}],"uniques":true},"algorithm":{"name":"calculateOperation","params":{"method":"equivLiteral","keyboard":"NUMERICAL"}}}</v>
      </c>
      <c r="C63" s="242" t="str">
        <f t="shared" si="1"/>
        <v>#REF!</v>
      </c>
      <c r="D63" s="243" t="str">
        <f t="shared" si="2"/>
        <v>#REF!</v>
      </c>
    </row>
    <row r="64" ht="15.75" customHeight="1">
      <c r="A64" s="241" t="str">
        <f>Seeds!AA64</f>
        <v>M3-NyO-4a-I-1</v>
      </c>
      <c r="B64" s="242" t="str">
        <f>Seeds!Z64</f>
        <v>{
    "id": "M3-NyO-4a-I-1",
    "stimulus": "&lt;p&gt;Haz clic en la centena más próxima a {{T1}}.&lt;/p&gt;",
    "hint": "&lt;p&gt;Para aproximar un número a las centenas, hay que buscar entre qué dos centenas se encuentra y elegir la más cercana.&lt;/p&gt;",
    "feedback": "&lt;p&gt;Para aproximar {{T1}} a las centenas, se busca entre qué dos centenas se encuentra. En este caso, está entre {{T2}} y {{T3}}.&lt;/p&gt;&lt;p&gt;A continuación, se comprueba a cuál está más próxima. Como {{T1}} está a {{T4}} unidades de {{T2}} y a {{T5}} unidades de {{T3}}, la respuesta es {{A1}}.&lt;/p&gt;",
    "seed": {
        "parameters": [
            {
                "name": "Q1",
                "label": null,
                "min": 100,
                "max": 990,
                "step": 10
            },
            {
                "name": "Q2",
                "label": null,
                "min": 1,
                "max": 9,
                "step": 1
            }
        ],
        "calculated": [
            {
                "name": "A1",
                "label": "{{function}}",
                "function": "math.round({{T1}}/100)*100"
            },
            {
                "name": "A2",
                "label": "{{function}}",
                "function": "math.round({{T1}}/100)*100+100",
                "incorrect": true
            },
            {
                "name": "A3",
                "label": "{{function}}",
                "function": "math.round({{T1}}/100)*100-100",
                "incorrect": true
            },
            {
                "name": "T1",
                "label": "",
                "function": "{{Q1}}+{{Q2}}",
                "temp": true
            },
            {
                "name": "T2",
                "label": "",
                "function": "math.floor({{T1}}/100)*100",
                "temp": true
            },
            {
                "name": "T3",
                "label": "",
                "function": "math.ceil({{T1}}/100)*100",
                "temp": true
            },
            {
                "name": "T4",
                "label": "",
                "function": "{{T1}}-{{T2}}",
                "temp": true
            },
            {
                "name": "T5",
                "label": "",
                "function": "{{T3}}-{{T1}}",
                "temp": true
            }
        ],
        "uniques": true
    },
    "algorithm": {
        "name": "trueFalse",
        "template": "Multiple choice – standard",
        "params": {
            "countCorrect": 1,
            "countIncorrect": 2,
            "showCheckIcon": false,
            "columns": 3
        }
    }
}</v>
      </c>
      <c r="C64" s="242" t="str">
        <f t="shared" si="1"/>
        <v>#REF!</v>
      </c>
      <c r="D64" s="243" t="str">
        <f t="shared" si="2"/>
        <v>#REF!</v>
      </c>
    </row>
    <row r="65" ht="15.75" customHeight="1">
      <c r="A65" s="241" t="str">
        <f>Seeds!AA65</f>
        <v>M3-NyO-4a-E-1</v>
      </c>
      <c r="B65" s="242" t="str">
        <f>Seeds!Z65</f>
        <v>{"id":"M3-NyO-4a-E-1","stimulus":"&lt;p&gt;Escribe la centena más próxima a {{T1}}.&lt;/p&gt;","template":"&lt;p&gt;La centena más próxima a {{T1}} es {{response}}.&lt;/p&gt;","hint":"&lt;p&gt;Para aproximar un número a las centenas, hay que buscar entre qué dos centenas se encuentra y elegir la más cercana.&lt;/p&gt;","feedback":"&lt;p&gt;Para aproximar {{T1}} a las centenas, se busca entre qué dos centenas se encuentra. En este caso, está entre {{T2}} y {{T3}}.&lt;/p&gt;&lt;p&gt;A continuación, se comprueba a cuál está más próxima. Como {{T1}} está a {{T4}} unidades de {{T2}} y a {{T5}} unidades de {{T3}}, la respuesta es {{A1}}.&lt;/p&gt;","seed":{"parameters":[{"name":"Q1","label":null,"min":100,"max":990,"step":10},{"name":"Q2","label":null,"min":1,"max":9,"step":1}],"calculated":[{"name":"A1","label":"{{function}}","function":"math.round({{T1}}/100)*100"},{"name":"T1","label":"{{function}}","function":"{{Q1}}+{{Q2}}","temp":true},{"name":"T2","label":"{{function}}","function":"math.floor({{T1}}/100)*100","temp":true},{"name":"T3","label":"{{function}}","function":"math.ceil({{T1}}/100)*100","temp":true},{"name":"T4","label":"{{function}}","function":"{{T1}}-{{T2}}","temp":true},{"name":"T5","label":"{{function}}","function":"{{T3}}-{{T1}}","temp":true}],"uniques":true},"algorithm":{"name":"calculateOperation","params":{"method":"equivLiteral","keyboard":"NUMERICAL"}}}</v>
      </c>
      <c r="C65" s="242" t="str">
        <f t="shared" si="1"/>
        <v>#REF!</v>
      </c>
      <c r="D65" s="243" t="str">
        <f t="shared" si="2"/>
        <v>#REF!</v>
      </c>
    </row>
    <row r="66" ht="15.75" customHeight="1">
      <c r="A66" s="241" t="str">
        <f>Seeds!AA66</f>
        <v>M3-NyO-4a-A-1</v>
      </c>
      <c r="B66" s="242" t="str">
        <f>Seeds!Z66</f>
        <v>{"id":"M3-NyO-4a-A-1","seed":{"parameters":[{"name":"Q1","label":null,"min":100,"max":990,"step":10},{"name":"Q2","label":null,"min":1,"max":9,"step":1}],"uniques":true},"scaffolding":[{"id":"step-0","stimulus":"&lt;p&gt;Una de las mayores atracciones turísticas en Turquía son los viajes en globo aerostático, que suelen volar a una altura de &lt;span class=\"no-break\"&gt;{{T1}} m.&lt;/span&gt; Aproxima esta altura a las centenas.&lt;/p&gt;","template":"&lt;p&gt;La centena más próxima es {{response}}.&lt;/p&gt;","seed":{"parameters":[],"calculated":[{"name":"A1","function":"math.round({{T1}}/100)*100"},{"name":"T1","function":"{{Q1}}+{{Q2}}","temp":true}]},"algorithm":{"name":"calculateOperation","params":{"method":"equivLiteral","keyboard":"NUMERICAL"}}},{"id":"step-1","stimulus":"&lt;p&gt;Sin aproximar, ¿a qué altura suelen volar los globos aerostéticos?&lt;/p&gt;","template":"&lt;p&gt;Vuelan a {{response}} m de altura.&lt;/p&gt;","seed":{"calculated":[{"name":"A2","function":"{{Q1}}+{{Q2}}"}]},"algorithm":{"name":"calculateOperation","params":{"method":"equivLiteral","decimalPlaces":2,"keyboard":"NUMERICAL"}}},{"id":"step-2","stimulus":"&lt;p&gt;¿Qué pide el enunciado?&lt;/p&gt;","seed":{"calculated":[{"name":"1-A1","label":"&lt;p&gt;Aproximar la altura a la que vuelan los globos aerostáticos a las decenas.&lt;/p&gt;","incorrect":true},{"name":"1-A2","label":"&lt;p&gt;Aproximar la altura a la que vuelan los globos aerostáticos a las centenas.&lt;/p&gt;"},{"name":"1-A3","label":"&lt;p&gt;Aproximar la altura a la que vuelan los globos aerostáticos a las unidades de millar.&lt;/p&gt;","incorrect":true}]},"algorithm":{"name":"trueFalse","template":"Multiple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{{T1}} m de altura a los que vuela un globo aerostático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6" s="242" t="str">
        <f t="shared" si="1"/>
        <v>#REF!</v>
      </c>
      <c r="D66" s="243" t="str">
        <f t="shared" si="2"/>
        <v>#REF!</v>
      </c>
    </row>
    <row r="67" ht="15.75" customHeight="1">
      <c r="A67" s="241" t="str">
        <f>Seeds!AA67</f>
        <v>M3-NyO-4a-A-2</v>
      </c>
      <c r="B67" s="242" t="str">
        <f>Seeds!Z67</f>
        <v>{"id":"M3-NyO-4a-A-2","seed":{"parameters":[{"name":"Q1","label":null,"min":100,"max":990,"step":10},{"name":"Q2","label":null,"min":1,"max":9,"step":1}],"uniques":true},"scaffolding":[{"id":"step-0","stimulus":"&lt;p&gt;Un videoclip ha conseguido {{T1}} reproducciones en una plataforma &lt;i&gt;online&lt;/i&gt; en una hora.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reproducciones ha conseguido el vídeo?&lt;/p&gt;","template":"&lt;p&gt;El vídeo tiene {{response}} reproducciones.&lt;/p&gt;","seed":{"calculated":[{"name":"A2","function":"{{Q1}}+{{Q2}}"}]},"algorithm":{"name":"calculateOperation","params":{"method":"equivLiteral","decimalPlaces":2,"keyboard":"NUMERICAL"}}},{"id":"step-2","stimulus":"&lt;p&gt;¿Qué pide el enunciado?&lt;/p&gt;","seed":{"calculated":[{"name":"1-A1","label":"&lt;p&gt;Aproximar el número de reproducciones a las decenas.&lt;/p&gt;","incorrect":true},{"name":"1-A2","label":"&lt;p&gt;Aproximar el número de reproducciones a las unidades de millar.&lt;/p&gt;","incorrect":true},{"name":"1-A3","label":"&lt;p&gt;Aproximar el número de reproducciones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reproducciones del vídeo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7" s="242" t="str">
        <f t="shared" si="1"/>
        <v>#REF!</v>
      </c>
      <c r="D67" s="243" t="str">
        <f t="shared" si="2"/>
        <v>#REF!</v>
      </c>
    </row>
    <row r="68" ht="15.75" customHeight="1">
      <c r="A68" s="241" t="str">
        <f>Seeds!AA68</f>
        <v>M3-NyO-4a-A-3</v>
      </c>
      <c r="B68" s="242" t="str">
        <f>Seeds!Z68</f>
        <v>{"id":"M3-NyO-4a-A-3","seed":{"parameters":[{"name":"Q1","label":null,"min":100,"max":990,"step":10},{"name":"Q2","label":null,"min":1,"max":9,"step":1}],"uniques":true},"scaffolding":[{"id":"step-0","stimulus":"&lt;p&gt;Rafael ha ahorrado &lt;span class=\"no-break\"&gt;{{T1}} €&lt;/span&gt; para un viaje con su familia.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¿cuánto ha ahorrado Rafael?&lt;/p&gt;","template":"&lt;p&gt;Rafael ha ahorrado &lt;span class=\"no-break\"&gt;{{response}} €.&lt;/span&gt;&lt;/p&gt;","seed":{"calculated":[{"name":"A2","function":"{{Q1}}+{{Q2}}"}]},"algorithm":{"name":"calculateOperation","params":{"method":"equivLiteral","decimalPlaces":2,"keyboard":"NUMERICAL"}}},{"id":"step-2","stimulus":"&lt;p&gt;¿Qué pide el enunciado?&lt;/p&gt;","seed":{"calculated":[{"name":"1-A1","label":"&lt;p&gt;Aproximar los ahorros a las unidades de millar.&lt;/p&gt;","incorrect":true},{"name":"1-A2","label":"&lt;p&gt;Aproximar los ahorros a las decenas.&lt;/p&gt;","incorrect":true},{"name":"1-A3","label":"&lt;p&gt;Aproximar los ahorros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los &lt;span class=\"no-break\"&gt;{{T1}} €&lt;/span&gt; ahorrados por Rafael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8" s="242" t="str">
        <f t="shared" si="1"/>
        <v>#REF!</v>
      </c>
      <c r="D68" s="243" t="str">
        <f t="shared" si="2"/>
        <v>#REF!</v>
      </c>
    </row>
    <row r="69" ht="15.75" customHeight="1">
      <c r="A69" s="241" t="str">
        <f>Seeds!AA69</f>
        <v>M3-NyO-4a-A-4</v>
      </c>
      <c r="B69" s="242" t="str">
        <f>Seeds!Z69</f>
        <v>{"id":"M3-NyO-4a-A-4","seed":{"parameters":[{"name":"Q1","label":null,"min":100,"max":990,"step":10},{"name":"Q2","label":null,"min":1,"max":9,"step":1}],"uniques":true},"scaffolding":[{"id":"step-0","stimulus":"&lt;p&gt;Francisca tiene un álbum con {{T1}} fotografías.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fotografías tiene Francisca?&lt;/p&gt;","template":"&lt;p&gt;Tiene {{response}} fotografías.&lt;/p&gt;","seed":{"calculated":[{"name":"A2","function":"{{Q1}}+{{Q2}}"}]},"algorithm":{"name":"calculateOperation","params":{"method":"equivLiteral","decimalPlaces":2,"keyboard":"NUMERICAL"}}},{"id":"step-2","stimulus":"&lt;p&gt;¿Qué pide el enunciado?&lt;/p&gt;","seed":{"calculated":[{"name":"1-A1","label":"&lt;p&gt;Aproximar el número de fotografías a las decenas.&lt;/p&gt;","incorrect":true},{"name":"1-A2","label":"&lt;p&gt;Aproximar el número de fotografías a las unidades de millar.&lt;/p&gt;","incorrect":true},{"name":"1-A3","label":"&lt;p&gt;Aproximar el número de fotografías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fotografías del álbum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69" s="242" t="str">
        <f t="shared" si="1"/>
        <v>#REF!</v>
      </c>
      <c r="D69" s="243" t="str">
        <f t="shared" si="2"/>
        <v>#REF!</v>
      </c>
    </row>
    <row r="70" ht="15.75" customHeight="1">
      <c r="A70" s="241" t="str">
        <f>Seeds!AA70</f>
        <v>M3-NyO-4a-A-5</v>
      </c>
      <c r="B70" s="242" t="str">
        <f>Seeds!Z70</f>
        <v>{"id":"M3-NyO-4a-A-5","seed":{"parameters":[{"name":"Q1","label":null,"min":100,"max":990,"step":10},{"name":"Q2","label":null,"min":1,"max":9,"step":1}],"uniques":true},"scaffolding":[{"id":"step-0","stimulus":"&lt;p&gt;Marta ha recolectado {{T1}} botellas de plástico para reciclar. Aproxima este número a las centenas.&lt;/p&gt;","template":"&lt;p&gt;La centena más próxima es {{response}}.&lt;/p&gt;","seed":{"parameters":[],"calculated":[{"name":"A1","function":"math.round({{T1}}/100)*100"},{"name":"T1","function":"{{Q1}}+{{Q2}}","temp":true}]},"algorithm":{"name":"calculateOperation","params":{"method":"equivLiteral","keyboard":"NUMERICAL"}}},{"id":"step-1","stimulus":"&lt;p&gt;Sin aproximar, ¿cuántas botellas ha recolectado Marta?&lt;/p&gt;","template":"&lt;p&gt;Marta ha recogido {{response}} botellas.&lt;/p&gt;","seed":{"calculated":[{"name":"A2","function":"{{Q1}}+{{Q2}}"}]},"algorithm":{"name":"calculateOperation","params":{"method":"equivLiteral","decimalPlaces":2,"keyboard":"NUMERICAL"}}},{"id":"step-2","stimulus":"&lt;p&gt;¿Qué pide el enunciado?&lt;/p&gt;","seed":{"calculated":[{"name":"1-A1","label":"&lt;p&gt;Aproximar el número de botellas a las decenas.&lt;/p&gt;","incorrect":true},{"name":"1-A2","label":"&lt;p&gt;Aproximar el número de botellas a las unidades de millar.&lt;/p&gt;","incorrect":true},{"name":"1-A3","label":"&lt;p&gt;Aproximar el número de botellas a las centenas.&lt;/p&gt;"}]},"algorithm":{"name":"trueFalse","template":"Multiple choice – standard"}},{"id":"step-3","stimulus":"&lt;p&gt;Completa el siguiente texto.&lt;/p&gt;","template":"Para aproximar un número a las centenas, hay que buscar entre qué dos {{response}} se encuentra y elegir {{response}}.","seed":{"calculated":[{"name":"2-A1","label":"centenas","group":"1"},{"name":"2-A2","label":"decenas","group":"1","incorrect":true},{"name":"2-A3","label":"unidades de millar","group":"1","incorrect":true},{"name":"2-A4","label":"la más cercana","group":"2"},{"name":"2-A5","label":"la más lejana","group":"2","incorrect":true}]},"algorithm":{"name":"groupResponses","template":"Cloze with drop down"}},{"id":"step-4","stimulus":"&lt;p&gt;{{T1}} está entre {{T2}} y {{T3}}. ¿Cuántas unidades lo separan de cada centena?&lt;/p&gt;","template":"&lt;p&gt;{{T1}} está a {{response}} unidades de {{T2}}.&lt;/p&gt;&lt;p&gt;{{T1}} está a {{response}} unidades de {{T3}}.&lt;/p&gt;","seed":{"calculated":[{"name":"4-A1","label":"{{function}}","function":"{{T1}}-{{T2}}"},{"name":"4-A2","label":"{{function}}","function":"{{T3}}-{{T1}}"},{"name":"T1","function":"{{Q1}}+{{Q2}}","temp":true},{"name":"T2","function":"math.floor({{T1}}/100)*100","temp":true},{"name":"T3","function":"math.ceil({{T1}}/100)*100","temp":true}]},"algorithm":{"name":"calculateOperation","params":{"method":"equivLiteral","decimalPlaces":2,"keyboard":"NUMERICAL"}}},{"id":"step-5","stimulus":"&lt;p&gt;Sabiendo que {{T1}} está a {{T4}} unidades de {{T2}} y a {{T5}} unidades de {{T3}}, completa el siguiente texto.&lt;/p&gt;","template":"&lt;p&gt;La centena más próxima a las {{T1}} botellas es {{response}}.&lt;/p&gt;","seed":{"calculated":[{"name":"4-A1","label":"{{function}}","function":"math.round({{T1}}/100)*100"},{"name":"T1","function":"{{Q1}}+{{Q2}}","temp":true},{"name":"T2","function":"math.floor({{T1}}/100)*100","temp":true},{"name":"T3","function":"math.ceil({{T1}}/100)*100","temp":true},{"name":"T4","function":"{{T1}}-{{T2}}","temp":true},{"name":"T5","function":"{{T3}}-{{T1}}","temp":true}]},"algorithm":{"name":"calculateOperation","params":{"method":"equivLiteral","decimalPlaces":2,"keyboard":"NUMERICAL"}}}]}</v>
      </c>
      <c r="C70" s="242" t="str">
        <f t="shared" si="1"/>
        <v>#REF!</v>
      </c>
      <c r="D70" s="243" t="str">
        <f t="shared" si="2"/>
        <v>#REF!</v>
      </c>
    </row>
    <row r="71" ht="15.75" customHeight="1">
      <c r="A71" s="241" t="str">
        <f>Seeds!AA71</f>
        <v>M3-NyO-4b-I-1</v>
      </c>
      <c r="B71" s="242" t="str">
        <f>Seeds!Z71</f>
        <v>{"id":"M3-NyO-4b-I-1","stimulus":"&lt;p&gt;Haz clic en la decena más próxima al número {{T1}}.&lt;/p&gt;","hint":"&lt;p&gt;Para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20,"max":90,"step":1},{"name":"Q2","list":["2","3","4","6","7","8"]}],"calculated":[{"name":"T1","function":"{{Q1}}*10+{{Q2}}","temp":true},{"name":"T2","function":"math.floor({{T1}}/10)*10","temp":true},{"name":"T3","function":"math.ceil({{T1}}/10)*10","temp":true},{"name":"T4","function":"{{T1}}-{{T2}}","temp":true},{"name":"T5","function":"{{T3}}-{{T1}}","temp":true},{"name":"A1","label":"{{function}}","function":"math.round({{T1}}/10)*10"},{"name":"A2","label":"{{function}}","function":"math.round({{T1}}/10)*10+10","incorrect":true},{"name":"A3","label":"{{function}}","function":"math.round({{T1}}/10)*10-10","incorrect":true},{"name":"A4","label":"{{function}}","function":"math.round({{T1}}/10)*10-20","incorrect":true},{"name":"A5","label":"{{function}}","function":"math.round({{T1}}/10)*10+20","incorrect":true}],"uniques":true},"algorithm":{"name":"trueFalse","template":"Multiple choice – standard","params":{"countCorrect":1,"countIncorrect":2,"showCheckIcon":false,"columns":3}}}</v>
      </c>
      <c r="C71" s="242" t="str">
        <f t="shared" si="1"/>
        <v>#REF!</v>
      </c>
      <c r="D71" s="243" t="str">
        <f t="shared" si="2"/>
        <v>#REF!</v>
      </c>
    </row>
    <row r="72" ht="15.75" customHeight="1">
      <c r="A72" s="241" t="str">
        <f>Seeds!AA72</f>
        <v>M3-NyO-4b-E-1</v>
      </c>
      <c r="B72" s="242" t="str">
        <f>Seeds!Z72</f>
        <v>{"id":"M3-NyO-4b-E-1","stimulus":"&lt;p&gt;Escribe la decena más próxima al número {{T1}}.&lt;/p&gt;","template":"&lt;p&gt;La decena más próxima a {{T1}} es {{response}}.&lt;/p&gt;","hint":"&lt;p&gt;Para aproximar un número a las decenas, hay que buscar entre qué dos decenas se encuentra y elegir la más cercana.&lt;/p&gt;","feedback":"&lt;p&gt;Para aproximar {{T1}} a las decenas, primero se busca entre qué dos decenas se encuentra, es decir, entre {{T2}} y {{T3}}.&lt;/p&gt;&lt;p&gt;A continuación, se comprueba a cuál de las dos está más próximo. Como {{T1}} está a {{T4}} unidades de {{T2}} y a {{T5}} unidades de {{T3}}, la respuesta es {{A1}}.&lt;/p&gt;","seed":{"parameters":[{"name":"Q1","label":null,"min":10,"max":90,"step":1},{"name":"Q2","list":["2","3","4","6","7","8"]}],"calculated":[{"name":"A1","label":"{{function}}","function":"math.round({{T1}}/10)*10"},{"name":"T1","function":"{{Q1}}*10+{{Q2}}","temp":true},{"name":"T2","function":"math.floor({{T1}}/10)*10","temp":true},{"name":"T3","function":"math.ceil({{T1}}/10)*10","temp":true},{"name":"T4","function":"{{T1}}-{{T2}}","temp":true},{"name":"T5","function":"{{T3}}-{{T1}}","temp":true}],"uniques":true},"algorithm":{"name":"calculateOperation","params":{"method":"equivLiteral","keyboard":"NUMERICAL"}}}</v>
      </c>
      <c r="C72" s="242" t="str">
        <f t="shared" si="1"/>
        <v>#REF!</v>
      </c>
      <c r="D72" s="243" t="str">
        <f t="shared" si="2"/>
        <v>#REF!</v>
      </c>
    </row>
    <row r="73" ht="15.75" customHeight="1">
      <c r="A73" s="241" t="str">
        <f>Seeds!AA73</f>
        <v>M3-NyO-4b-A-1</v>
      </c>
      <c r="B73" s="242" t="str">
        <f>Seeds!Z73</f>
        <v>{"id":"M3-NyO-4b-A-1","seed":{"parameters":[{"name":"Q1","label":null,"min":10,"max":50,"step":1},{"name":"Q2","list":["1","2","3","4","6","7","8","9"]}],"uniques":true},"scaffolding":[{"id":"step-0","stimulus":"&lt;p&gt;José ha visitado un museo arqueológico que se encuentra a &lt;span class=\"no-break\"&gt;{{T1}} km&lt;/span&gt; de su ciudad. Aproxima esta distancia a las decenas.&lt;/p&gt;","template":"&lt;p&gt;La decena más próxima es {{response}}.&lt;/p&gt;","seed":{"calculated":[{"name":"T1","function":"{{Q1}}*10+{{Q2}}","temp":true},{"name":"0-A1","label":"{{function}}","function":"math.round({{T1}}/10)*10"}]},"algorithm":{"name":"calculateOperation","params":{"method":"equivLiteral","keyboard":"NUMERICAL"}}},{"id":"step-1","stimulus":"&lt;p&gt;Sin aproximar, ¿a qué distancia está el museo arqueológico?&lt;/p&gt;","template":"&lt;p&gt;El museo está a {{response}} km.&lt;/p&gt;","seed":{"calculated":[{"name":"1-A1","label":"{{function}}","function":"{{Q1}}*10+{{Q2}}"}]},"algorithm":{"name":"calculateOperation","params":{"method":"equivLiteral","keyboard":"NUMERICAL"}}},{"id":"step-2","stimulus":"&lt;p&gt;¿Qué pide el enunciado?&lt;/p&gt;","seed":{"calculated":[{"name":"2-A1","label":"&lt;p&gt;Aproximar la distancia al museo a las decenas.&lt;/p&gt;"},{"name":"2-A2","label":"&lt;p&gt;Aproximar la distancia al museo a las centenas.&lt;/p&gt;","incorrect":true},{"name":"2-A3","label":"&lt;p&gt;Aproximar la distancia al museo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km a los que se encuentra el museo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3" s="242" t="str">
        <f t="shared" si="1"/>
        <v>#REF!</v>
      </c>
      <c r="D73" s="243" t="str">
        <f t="shared" si="2"/>
        <v>#REF!</v>
      </c>
    </row>
    <row r="74" ht="15.75" customHeight="1">
      <c r="A74" s="241" t="str">
        <f>Seeds!AA74</f>
        <v>M3-NyO-4b-A-2</v>
      </c>
      <c r="B74" s="242" t="str">
        <f>Seeds!Z74</f>
        <v>{"id":"M3-NyO-4b-A-2","seed":{"parameters":[{"name":"Q1","label":null,"min":10,"max":90,"step":1},{"name":"Q2","list":["2","3","4","6","7","8"]}],"uniques":true},"scaffolding":[{"id":"step-0","stimulus":"&lt;p&gt;En un videojuego, Maricarmen ha conseguido {{T1}} estrellas.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¿cuántas estrellas ha conseguido Maricarmen?&lt;/p&gt;","template":"&lt;p&gt;Ha conseguido {{response}} estrellas.&lt;/p&gt;","seed":{"calculated":[{"name":"1-A1","label":"{{function}}","function":"{{Q1}}*10+{{Q2}}"}]},"algorithm":{"name":"calculateOperation","params":{"method":"equivLiteral","keyboard":"NUMERICAL"}}},{"id":"step-2","stimulus":"&lt;p&gt;¿Qué pide el enunciado?&lt;/p&gt;","seed":{"calculated":[{"name":"2-A1","label":"&lt;p&gt;Aproximar el número de estrellas a las decenas.&lt;/p&gt;"},{"name":"2-A2","label":"&lt;p&gt;Aproximar el número de estrellas a las centenas.&lt;/p&gt;","incorrect":true},{"name":"2-A3","label":"&lt;p&gt;Aproximar el número de estrellas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las {{T1}} estrellas de Maricarmen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4" s="242" t="str">
        <f t="shared" si="1"/>
        <v>#REF!</v>
      </c>
      <c r="D74" s="243" t="str">
        <f t="shared" si="2"/>
        <v>#REF!</v>
      </c>
    </row>
    <row r="75" ht="15.75" customHeight="1">
      <c r="A75" s="241" t="str">
        <f>Seeds!AA75</f>
        <v>M3-NyO-4b-A-3</v>
      </c>
      <c r="B75" s="242" t="str">
        <f>Seeds!Z75</f>
        <v>{"id":"M3-NyO-4b-A-3","seed":{"parameters":[{"name":"Q1","label":null,"min":10,"max":90,"step":1},{"name":"Q2","list":["2","3","4","6","7","8"]}],"uniques":true},"scaffolding":[{"id":"step-0","stimulus":"&lt;p&gt;Unos biólogos han visto que la colonia de pingüinos que están estudiando tiene {{T1}} miembros.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miembros tiene la colonia de pingüinos?&lt;/p&gt;","template":"&lt;p&gt;Hay {{response}} pingüinos en la colonia.&lt;/p&gt;","seed":{"calculated":[{"name":"1-A1","label":"{{function}}","function":"{{Q1}}*10+{{Q2}}"}]},"algorithm":{"name":"calculateOperation","params":{"method":"equivLiteral","keyboard":"NUMERICAL"}}},{"id":"step-2","stimulus":"&lt;p&gt;¿Qué pide el enunciado?&lt;/p&gt;","seed":{"calculated":[{"name":"2-A1","label":"&lt;p&gt;Aproximar el número de pingüinos a las decenas.&lt;/p&gt;"},{"name":"2-A2","label":"&lt;p&gt;Aproximar el número de pingüinos a las centenas.&lt;/p&gt;","incorrect":true},{"name":"2-A3","label":"&lt;p&gt;Aproximar el número de pingüinos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de los {{T1}} pingüinos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5" s="242" t="str">
        <f t="shared" si="1"/>
        <v>#REF!</v>
      </c>
      <c r="D75" s="243" t="str">
        <f t="shared" si="2"/>
        <v>#REF!</v>
      </c>
    </row>
    <row r="76" ht="15.75" customHeight="1">
      <c r="A76" s="241" t="str">
        <f>Seeds!AA76</f>
        <v>M3-NyO-4b-A-4</v>
      </c>
      <c r="B76" s="242" t="str">
        <f>Seeds!Z76</f>
        <v>{"id":"M3-NyO-4b-A-4","seed":{"parameters":[{"name":"Q1","label":null,"min":10,"max":90,"step":1},{"name":"Q2","list":["2","3","4","6","7","8"]}],"uniques":true},"scaffolding":[{"id":"step-0","stimulus":"&lt;p&gt;Un recipiente contiene {{T1}} centilitros de agua. Aproxima esta cantidad a las decenas.&lt;/p&gt;","template":"&lt;p&gt;La decena más próxima es {{response}}.&lt;/p&gt;","seed":{"calculated":[{"name":"T1","function":"{{Q1}}*10+{{Q2}}","temp":true},{"name":"0-A1","label":"{{function}}","function":"math.round({{T1}}/10)*10"}]},"algorithm":{"name":"calculateOperation","params":{"method":"equivLiteral","keyboard":"NUMERICAL"}}},{"id":"step-1","stimulus":"&lt;p&gt;Sin aproximar, ¿cuántos centilitros contiene el recipiente de agua?&lt;/p&gt;","template":"&lt;p&gt;Contiene {{response}} centilitros.&lt;/p&gt;","seed":{"calculated":[{"name":"1-A1","label":"{{function}}","function":"{{Q1}}*10+{{Q2}}"}]},"algorithm":{"name":"calculateOperation","params":{"method":"equivLiteral","keyboard":"NUMERICAL"}}},{"id":"step-2","stimulus":"&lt;p&gt;¿Qué pide el enunciado?&lt;/p&gt;","seed":{"calculated":[{"name":"2-A1","label":"&lt;p&gt;Aproximar el número de centilitros del recipiente a las decenas.&lt;/p&gt;"},{"name":"2-A2","label":"&lt;p&gt;Aproximar el número de centilitros del recipiente a las centenas.&lt;/p&gt;","incorrect":true},{"name":"2-A3","label":"&lt;p&gt;Aproximar el número de centilitros del recipiente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centilitros del recipiente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6" s="242" t="str">
        <f t="shared" si="1"/>
        <v>#REF!</v>
      </c>
      <c r="D76" s="243" t="str">
        <f t="shared" si="2"/>
        <v>#REF!</v>
      </c>
    </row>
    <row r="77" ht="15.75" customHeight="1">
      <c r="A77" s="241" t="str">
        <f>Seeds!AA77</f>
        <v>M3-NyO-4b-A-5</v>
      </c>
      <c r="B77" s="242" t="str">
        <f>Seeds!Z77</f>
        <v>{"id":"M3-NyO-4b-A-5","seed":{"parameters":[{"name":"Q1","label":null,"min":10,"max":90,"step":1},{"name":"Q2","list":["2","3","4","6","7","8"]}],"uniques":true},"scaffolding":[{"id":"step-0","stimulus":"&lt;p&gt;En un torneo juvenil de fútbol hubo {{T1}} espectadores. Aproxima este número a las decenas.&lt;/p&gt;","template":"&lt;p&gt;La decena más próxima es {{response}}.&lt;/p&gt;","seed":{"calculated":[{"name":"T1","function":"{{Q1}}*10+{{Q2}}","temp":true},{"name":"0-A1","label":"{{function}}","function":"math.round({{T1}}/10)*10"}]},"algorithm":{"name":"calculateOperation","params":{"method":"equivLiteral","keyboard":"NUMERICAL"}}},{"id":"step-1","stimulus":"&lt;p&gt;Sin aproximar, ¿cuántos espectadores hubo en el torneo juvenil?&lt;/p&gt;","template":"&lt;p&gt;Hubo {{response}} espectadores.&lt;/p&gt;","seed":{"calculated":[{"name":"1-A1","label":"{{function}}","function":"{{Q1}}*10+{{Q2}}"}]},"algorithm":{"name":"calculateOperation","params":{"method":"equivLiteral","keyboard":"NUMERICAL"}}},{"id":"step-2","stimulus":"&lt;p&gt;¿Qué pide el enunciado?&lt;/p&gt;","seed":{"calculated":[{"name":"2-A1","label":"&lt;p&gt;Aproximar el número de espectadores a las decenas.&lt;/p&gt;"},{"name":"2-A2","label":"&lt;p&gt;Aproximar el número de espectadores a las centenas.&lt;/p&gt;","incorrect":true},{"name":"2-A3","label":"&lt;p&gt;Aproximar el número de espectadores a las unidades de millar.&lt;/p&gt;","incorrect":true}]},"algorithm":{"name":"trueFalse","template":"Multiple choice – standard"}},{"id":"step-3","stimulus":"&lt;p&gt;Completa el siguiente texto.&lt;/p&gt;","template":"&lt;p&gt;Para aproximar un número a las decenas, hay que buscar entre qué dos {{response}} se encuentra y elegir {{response}}.&lt;/p&gt;","seed":{"calculated":[{"name":"3-A1","label":"decenas","group":1},{"name":"3-A2","label":"centenas","group":1,"incorrect":true},{"name":"3-A2","label":"unidades de millar","group":1,"incorrect":true},{"name":"3-A1","label":"la más cercana","group":2},{"name":"3-A1","label":"la más lejana","group":2,"incorrect":true}]},"algorithm":{"name":"groupResponses","template":"Cloze with drop down"}},{"id":"step-4","stimulus":"&lt;p&gt;{{T1}} está entre {{T2}} y {{T3}}. ¿Cuántas unidades lo separan de cada decena?&lt;/p&gt;","template":"&lt;p&gt;{{T1}} está a {{response}} unidades de {{T2}}.&lt;/p&gt;&lt;p&gt;{{T1}} está a {{response}} unidades de {{T3}}.&lt;/p&gt;","seed":{"calculated":[{"name":"T1","function":"{{Q1}}*10+{{Q2}}","temp":true},{"name":"T2","function":"math.floor({{T1}}/10)*10","temp":true},{"name":"T3","function":"math.ceil({{T1}}/10)*10","temp":true},{"name":"4-A1","label":"{{function}}","function":"{{T1}}-{{T2}}"},{"name":"4-A2","label":"{{function}}","function":"{{T3}}-{{T1}}"}]},"algorithm":{"name":"calculateOperation","params":{"method":"equivLiteral","keyboard":"NUMERICAL"}}},{"id":"step-5","stimulus":"&lt;p&gt;Sabiendo que {{T1}} está a {{T4}} unidades de {{T2}} y a {{T5}} unidades de {{T3}}, completa el siguiente texto.&lt;/p&gt;","template":"&lt;p&gt;La decena más próxima a los {{T1}} espectadores es {{response}}.&lt;/p&gt;","seed":{"calculated":[{"name":"T1","function":"{{Q1}}*10+{{Q2}}","temp":true},{"name":"T2","function":"math.floor({{T1}}/10)*10","temp":true},{"name":"T3","function":"math.ceil({{T1}}/10)*10","temp":true},{"name":"T4","function":"{{T1}}-{{T2}}","temp":true},{"name":"T5","function":"{{T3}}-{{T1}}","temp":true},{"name":"5-A1","label":"{{function}}","function":"math.round({{T1}}/10)*10"}]},"algorithm":{"name":"calculateOperation","params":{"method":"equivLiteral","keyboard":"NUMERICAL"}}}]}</v>
      </c>
      <c r="C77" s="242" t="str">
        <f t="shared" si="1"/>
        <v>#REF!</v>
      </c>
      <c r="D77" s="243" t="str">
        <f t="shared" si="2"/>
        <v>#REF!</v>
      </c>
    </row>
    <row r="78" ht="15.75" customHeight="1">
      <c r="A78" s="241" t="str">
        <f>Seeds!AA78</f>
        <v>M3-NyO-5a-I-1</v>
      </c>
      <c r="B78" s="242" t="str">
        <f>Seeds!Z78</f>
        <v>{"id":"M3-NyO-5a-I-1","stimulus":"&lt;p&gt;Arrastra cada forma escrita al número ordinal correspondiente.&lt;/p&gt;","hint":"&lt;p&gt;Los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A1","label":"{{Q1}}.º","function":"{{T1}}","group":1},{"name":"A2","label":"{{Q2}}.º","function":"{{T2}}","group":1},{"name":"A3","label":"{{Q3}}.º","function":"{{T3}}","group":1},{"name":"T1","function":"Lemonlib.numToOrdinal({{Q1}}, 'es')","temp":true},{"name":"T2","function":"Lemonlib.numToOrdinal({{Q2}}, 'es')","temp":true},{"name":"T3","function":"Lemonlib.numToOrdinal({{Q3}}, 'es')","temp":true}],"uniques":true},"algorithm":{"name":"linkOperationResult","params":{"invert":true},"template":"Match list"}}</v>
      </c>
      <c r="C78" s="242" t="str">
        <f t="shared" si="1"/>
        <v>#REF!</v>
      </c>
      <c r="D78" s="243" t="str">
        <f t="shared" si="2"/>
        <v>#REF!</v>
      </c>
    </row>
    <row r="79" ht="15.75" customHeight="1">
      <c r="A79" s="241" t="str">
        <f>Seeds!AA79</f>
        <v>M3-NyO-5a-E-1</v>
      </c>
      <c r="B79" s="242" t="str">
        <f>Seeds!Z79</f>
        <v>{"id":"M3-NyO-5a-E-1","stimulus":"&lt;p&gt;Escribe cómo se lee este ordinal.&lt;/p&gt;","template":"&lt;p&gt;{{Q1}}.º: {{response}}&lt;/p&gt;","hint":"&lt;p&gt;Los números ordinales se escriben de esta manera: primero (1.º), segundo (2.º), tercero (3.º)...&lt;/p&gt;","feedback":"&lt;p&gt;Los números ordinales se escriben de esta manera: primero (1.º), segundo (2.º), tercero (3.º)..., {{T5}} ({{T4}}.º) y {{T3}} ({{T1}}.º).&lt;/p&gt;","seed":{"parameters":[{"name":"Q1","label":null,"min":2,"max":30,"step":1}],"calculated":[{"name":"A1","label":"{{function}}","function":"Lemonlib.numToOrdinal({{Q1}}, 'es')"},{"name":"T1","label":"{{function}}","function":"{{Q1}}","temp":true},{"name":"T3","label":"{{function}}","function":"Lemonlib.numToOrdinal({{Q1}}, 'es')","temp":true},{"name":"T4","label":"{{function}}","function":"{{Q1}}-1","temp":true},{"name":"T5","label":"{{function}}","function":"Lemonlib.numToOrdinal({{Q1}}-1, 'es')","temp":true}],"uniques":true},"algorithm":{"name":"calculateOperation","template":"Cloze with text"}}</v>
      </c>
      <c r="C79" s="242" t="str">
        <f t="shared" si="1"/>
        <v>#REF!</v>
      </c>
      <c r="D79" s="243" t="str">
        <f t="shared" si="2"/>
        <v>#REF!</v>
      </c>
    </row>
    <row r="80" ht="15.75" customHeight="1">
      <c r="A80" s="241" t="str">
        <f>Seeds!AA80</f>
        <v>M3-NyO-5a-A-1</v>
      </c>
      <c r="B80" s="242" t="str">
        <f>Seeds!Z80</f>
        <v>{"id":"M3-NyO-5a-A-1","stimulus":"&lt;p&gt;De entre sus amigos, Augusto ha sido el {{Q1}}.º en leer un libro. Escribe, con letras, ese número en el hueco.&lt;/p&gt;","template":"&lt;p&gt;Ha sido el {{response}}.&lt;/p&gt;","hint":"&lt;p&gt;Los números ordinales se escriben de esta manera: primero (1.º), segundo (2.º), tercero (3.º)...&lt;/p&gt;","feedback":"&lt;p&gt;Los números ordinales se escriben de esta manera: primero (1.º), segundo (2.º), tercero (3.º)... {{T4}}.º ({{T5}}) y {{Q1}}.º ({{A1}}).&lt;/p&gt;","seed":{"parameters":[{"name":"Q1","label":null,"min":11,"max":29,"step":1}],"calculated":[{"name":"T2","label":"{{function}}","function":"Lemonlib.numToOrdinal({{Q1}}, 'es')","temp":true},{"name":"T4","label":"{{function}}","function":"{{Q1}}-1","temp":true},{"name":"T5","label":"{{function}}","function":"Lemonlib.numToOrdinal({{Q1}}-1, 'es')","temp":true},{"name":"A1","label":"{{function}}","function":"Lemonlib.numToOrdinal({{Q1}}, 'es')"}],"uniques":true},"algorithm":{"name":"calculateOperation","template":"Cloze with text"}}</v>
      </c>
      <c r="C80" s="242" t="str">
        <f t="shared" si="1"/>
        <v>#REF!</v>
      </c>
      <c r="D80" s="243" t="str">
        <f t="shared" si="2"/>
        <v>#REF!</v>
      </c>
    </row>
    <row r="81" ht="15.75" customHeight="1">
      <c r="A81" s="241" t="str">
        <f>Seeds!AA81</f>
        <v>M3-NyO-5a-A-2</v>
      </c>
      <c r="B81" s="242" t="str">
        <f>Seeds!Z81</f>
        <v>{"id":"M3-NyO-5a-A-2","stimulus":"&lt;p&gt;En una maratón, Joaquín ha llegado el {{T1}}.º a la meta. Escribe, con letras, ese número en el hueco.&lt;/p&gt;","template":"&lt;p&gt;Ha llegado el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({{T3}}).&lt;/p&gt;","seed":{"parameters":[{"name":"Q1","label":null,"min":10,"max":29,"step":1}],"calculated":[{"name":"T1","label":"{{function}}","function":"{{Q1}}","temp":true},{"name":"T2","label":"{{function}}","function":"Lemonlib.numToOrdinal({{Q2}},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1" s="242" t="str">
        <f t="shared" si="1"/>
        <v>#REF!</v>
      </c>
      <c r="D81" s="243" t="str">
        <f t="shared" si="2"/>
        <v>#REF!</v>
      </c>
    </row>
    <row r="82" ht="15.75" customHeight="1">
      <c r="A82" s="241" t="str">
        <f>Seeds!AA82</f>
        <v>M3-NyO-5a-A-3</v>
      </c>
      <c r="B82" s="242" t="str">
        <f>Seeds!Z82</f>
        <v>{"id":"M3-NyO-5a-A-3","stimulus":"&lt;p&gt;A los alumnos de una clase los han ordenado según el día de su cumpleaños. Por eso Gustavo está en el puesto {{Q1}}.º. Escribe, con letras, ese número en el hueco.&lt;/p&gt;","template":"&lt;p&gt;Gustavo está en el puesto {{response}}.&lt;/p&gt;","hint":"&lt;p&gt;Los números ordinales se escriben de esta manera: primero (1.º), segundo (2.º), tercero (3.º)...&lt;/p&gt;","feedback":"&lt;p&gt;Los números ordinales se escriben de esta manera: primero (1.º), segundo (2.º), tercero (3.º)... {{T4}}.º ({{T5}}) y {{Q1}}.º ({{A1}}).&lt;/p&gt;","seed":{"parameters":[{"name":"Q1","label":null,"list":[10,20,30]}],"calculated":[{"name":"T4","label":"{{function}}","function":"{{Q1}}-1","temp":true},{"name":"T5","label":"{{function}}","function":"Lemonlib.numToOrdinal({{Q1}}-1, 'es')","temp":true},{"name":"A1","label":"{{function}}","function":"Lemonlib.numToOrdinal({{Q1}}, 'es')"}],"uniques":true},"algorithm":{"name":"calculateOperation","template":"Cloze with text"}}</v>
      </c>
      <c r="C82" s="242" t="str">
        <f t="shared" si="1"/>
        <v>#REF!</v>
      </c>
      <c r="D82" s="243" t="str">
        <f t="shared" si="2"/>
        <v>#REF!</v>
      </c>
    </row>
    <row r="83" ht="15.75" customHeight="1">
      <c r="A83" s="241" t="str">
        <f>Seeds!AA83</f>
        <v>M3-NyO-5a-A-4</v>
      </c>
      <c r="B83" s="242" t="str">
        <f>Seeds!Z83</f>
        <v>{"id":"M3-NyO-5a-A-4","stimulus":"&lt;p&gt;Clara se ha mudado a un apartamento en el piso {{T1}}.º de un edificio. Escribe, con letras, ese número en el hueco.&lt;/p&gt;","template":"&lt;p&gt;Es el piso {{response}}.&lt;/p&gt;","hint":"&lt;p&gt;Los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3" s="242" t="str">
        <f t="shared" si="1"/>
        <v>#REF!</v>
      </c>
      <c r="D83" s="243" t="str">
        <f t="shared" si="2"/>
        <v>#REF!</v>
      </c>
    </row>
    <row r="84" ht="15.75" customHeight="1">
      <c r="A84" s="241" t="str">
        <f>Seeds!AA84</f>
        <v>M3-NyO-5a-A-5</v>
      </c>
      <c r="B84" s="242" t="str">
        <f>Seeds!Z84</f>
        <v>{"id":"M3-NyO-5a-A-5","stimulus":"&lt;p&gt;El chef Vallejo se ha dado cuenta de que el guiso de verduras que está cocinando es el {{T1}}.º del día. Escribe, con letras, ese número en el hueco.&lt;/p&gt;","template":"&lt;p&gt;Es el {{response}} guiso.&lt;/p&gt;","hint":"&lt;p&gt;Los números ordinales se escriben de esta manera: primero (1.º), segundo (2.º), tercero (3.º)...&lt;/p&gt;","feedback":"&lt;p&gt;Los números ordinales se escriben de esta manera: primero (1.º), segundo (2.º), tercero (3.º)... {{T4}}.º ({{T5}}) y {{T1}}.º ({{T3}}).&lt;/p&gt;","seed":{"parameters":[{"name":"Q1","label":null,"min":10,"max":29,"step":1}],"calculated":[{"name":"T1","label":"{{function}}","function":"{{Q1}}","temp":true},{"name":"T2","label":"{{function}}","function":"Lemonlib.numToOrdinal({{Q1}}, 'es')","temp":true},{"name":"T3","label":"{{function}}","function":"Lemonlib.numToOrdinal({{Q1}}, 'es')","temp":true},{"name":"T4","label":"{{function}}","function":"{{Q1}}-1","temp":true},{"name":"T5","label":"{{function}}","function":"Lemonlib.numToOrdinal({{Q1}}-1, 'es')","temp":true},{"name":"A1","label":"{{function}}","function":"Lemonlib.numToOrdinal({{Q1}}, 'es')"}],"uniques":true},"algorithm":{"name":"calculateOperation","template":"Cloze with text"}}</v>
      </c>
      <c r="C84" s="242" t="str">
        <f t="shared" si="1"/>
        <v>#REF!</v>
      </c>
      <c r="D84" s="243" t="str">
        <f t="shared" si="2"/>
        <v>#REF!</v>
      </c>
    </row>
    <row r="85" ht="15.75" customHeight="1">
      <c r="A85" s="241" t="str">
        <f>Seeds!AA85</f>
        <v>M3-NyO-5b-I-1</v>
      </c>
      <c r="B85" s="242" t="str">
        <f>Seeds!Z85</f>
        <v>{"id":"M3-NyO-5b-I-1","stimulus":"&lt;p&gt;Escoge el número ordinal que corresponde a &lt;i&gt;{{T1}}.&lt;/i&gt;&lt;/p&gt;","hint":"&lt;p&gt;Los números ordinales se escriben de esta manera: primero (1.º), segundo (2.º), tercero (3.º)...&lt;/p&gt;","feedback":"&lt;p&gt;Los números ordinales se escriben de esta manera: primero (1.º), segundo (2.º), tercero (3.º)...&lt;/p&gt;","seed":{"parameters":[{"name":"Q1","label":null,"min":1,"max":30,"step":1},{"name":"Q2","label":null,"min":1,"max":30,"step":1},{"name":"Q3","label":null,"min":1,"max":30,"step":1}],"calculated":[{"name":"T1","function":"Lemonlib.numToOrdinal({{Q1}}, 'es')","temp":true},{"name":"A1","label":"{{Q1}}.º","function":"{{Q1}}"},{"name":"A2","label":"{{Q2}}.º","function":"{{Q2}}","incorrect":true},{"name":"A3","label":"{{Q3}}.º","function":"{{Q3}}","incorrect":true}],"uniques":true},"algorithm":{"name":"trueFalse","template":"Multiple choice – standard","params":{"countCorrect":1,"countIncorrect":2,"showCheckIcon":false,"columns":3}}}</v>
      </c>
      <c r="C85" s="242" t="str">
        <f t="shared" si="1"/>
        <v>#REF!</v>
      </c>
      <c r="D85" s="243" t="str">
        <f t="shared" si="2"/>
        <v>#REF!</v>
      </c>
    </row>
    <row r="86" ht="15.75" customHeight="1">
      <c r="A86" s="241" t="str">
        <f>Seeds!AA86</f>
        <v>M3-NyO-5b-E-1</v>
      </c>
      <c r="B86" s="242" t="str">
        <f>Seeds!Z86</f>
        <v>{"id":"M3-NyO-5b-E-1","stimulus":"&lt;p&gt;Escribe el siguiente número ordinal.&lt;/p&gt;","template":"&lt;p&gt;El número &lt;i&gt;{{T1}}&lt;/i&gt; se escribe {{response}}.º.&lt;/p&gt;","hint":"&lt;p&gt;Los números ordinales se escriben de esta manera: primero (1.º), segundo (2.º), tercero (3.º)...&lt;/p&gt;","feedback":"&lt;p&gt;Los números ordinales se escriben de esta manera: primero (1.º), segundo (2.º), tercero (3.º)...&lt;/p&gt;","seed":{"parameters":[{"name":"Q1","label":null,"min":1,"max":30,"step":1}],"calculated":[{"name":"T1","function":"Lemonlib.numToOrdinal({{Q1}}, 'es')","temp":true},{"name":"A1","label":"{{Q1}}","function":"{{Q1}}"}],"uniques":true},"algorithm":{"name":"calculateOperation","params":{"method":"equivLiteral","keyboard":"NUMERICAL"}}}</v>
      </c>
      <c r="C86" s="242" t="str">
        <f t="shared" si="1"/>
        <v>#REF!</v>
      </c>
      <c r="D86" s="243" t="str">
        <f t="shared" si="2"/>
        <v>#REF!</v>
      </c>
    </row>
    <row r="87" ht="15.75" customHeight="1">
      <c r="A87" s="241" t="str">
        <f>Seeds!AA87</f>
        <v>M3-NyO-5b-A-1</v>
      </c>
      <c r="B87" s="242" t="str">
        <f>Seeds!Z87</f>
        <v>{"id":"M3-NyO-5b-A-1","stimulus":"&lt;p&gt;Julio está el &lt;i&gt;{{T1}}&lt;/i&gt; en la fila para renovar el carné de conducir. Escribe la posición de Julio como ordinal.&lt;/p&gt;","template":"&lt;p&gt;Julio está el {{response}}.º en la fila.&lt;/p&gt;","hint":"&lt;p&gt;Los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7" s="242" t="str">
        <f t="shared" si="1"/>
        <v>#REF!</v>
      </c>
      <c r="D87" s="243" t="str">
        <f t="shared" si="2"/>
        <v>#REF!</v>
      </c>
    </row>
    <row r="88" ht="15.75" customHeight="1">
      <c r="A88" s="241" t="str">
        <f>Seeds!AA88</f>
        <v>M3-NyO-5b-A-2</v>
      </c>
      <c r="B88" s="242" t="str">
        <f>Seeds!Z88</f>
        <v>{"id":"M3-NyO-5b-A-2","stimulus":"&lt;p&gt;En un torneo de videojuegos, Adrián terminó en &lt;i&gt;{{T1}}&lt;/i&gt; lugar. Escribe esa posición como ordinal.&lt;/p&gt;","template":"&lt;p&gt;Adrián terminó el {{response}}.º en el torneo.&lt;/p&gt;","hint":"&lt;p&gt;Los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8" s="242" t="str">
        <f t="shared" si="1"/>
        <v>#REF!</v>
      </c>
      <c r="D88" s="243" t="str">
        <f t="shared" si="2"/>
        <v>#REF!</v>
      </c>
    </row>
    <row r="89" ht="15.75" customHeight="1">
      <c r="A89" s="241" t="str">
        <f>Seeds!AA89</f>
        <v>M3-NyO-5b-A-3</v>
      </c>
      <c r="B89" s="242" t="str">
        <f>Seeds!Z89</f>
        <v>{"id":"M3-NyO-5b-A-3","stimulus":"&lt;p&gt;El &lt;i&gt;{{T1}}&lt;/i&gt; recinto de un zoológico es el del {{Q2}}. Escribe este número como ordinal.&lt;/p&gt;","template":"&lt;p&gt;El {{Q2}} está en el {{response}}.º recinto.&lt;/p&gt;","hint":"&lt;p&gt;Los números ordinales se escriben de esta manera: primero (1.º), segundo (2.º), tercero (3.º)...&lt;/p&gt;","feedback":"&lt;p&gt;Los números ordinales se escriben de esta manera: primero (1.º), segundo (2.º), tercero (3.º)... {{T2}} ({{T3}}.º), {{T1}} ({{Q1}}.º), {{T4}} ({{T5}}.º)...&lt;/p&gt;","seed":{"parameters":[{"name":"Q1","label":null,"min":4,"max":30,"step":1},{"name":"Q2","list":["canguro","oso panda","elefante","león"]}],"calculated":[{"name":"T1","function":"Lemonlib.numToOrdinal({{Q1}},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89" s="242" t="str">
        <f t="shared" si="1"/>
        <v>#REF!</v>
      </c>
      <c r="D89" s="243" t="str">
        <f t="shared" si="2"/>
        <v>#REF!</v>
      </c>
    </row>
    <row r="90" ht="15.75" customHeight="1">
      <c r="A90" s="241" t="str">
        <f>Seeds!AA90</f>
        <v>M3-NyO-5b-A-4</v>
      </c>
      <c r="B90" s="242" t="str">
        <f>Seeds!Z90</f>
        <v>{"id":"M3-NyO-5b-A-4","stimulus":"&lt;p&gt;El &lt;i&gt;{{T1}}&lt;/i&gt; paso para montar una estantería es ajustar unos tornillos. Escribe este número como ordinal.&lt;/p&gt;","template":"&lt;p&gt;Ajustar unos tornillos es el {{response}}.º paso.&lt;/p&gt;","hint":"&lt;p&gt;Los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90" s="242" t="str">
        <f t="shared" si="1"/>
        <v>#REF!</v>
      </c>
      <c r="D90" s="243" t="str">
        <f t="shared" si="2"/>
        <v>#REF!</v>
      </c>
    </row>
    <row r="91" ht="15.75" customHeight="1">
      <c r="A91" s="241" t="str">
        <f>Seeds!AA91</f>
        <v>M3-NyO-5b-A-5</v>
      </c>
      <c r="B91" s="242" t="str">
        <f>Seeds!Z91</f>
        <v>{"id":"M3-NyO-5b-A-5","stimulus":"&lt;p&gt;El pueblo de Pedro es el &lt;i&gt;{{T1}}&lt;/i&gt; más grande de la región. Escribe este número como ordinal.&lt;/p&gt;","template":"&lt;p&gt;El pueblo es el {{response}}.º más grande.&lt;/p&gt;","hint":"&lt;p&gt;Los números ordinales se escriben de esta manera: primero (1.º), segundo (2.º), tercero (3.º)...&lt;/p&gt;","feedback":"&lt;p&gt;Los números ordinales se escriben de esta manera: primero (1.º), segundo (2.º), tercero (3.º)..., {{T2}} ({{T3}}.º), {{T1}} ({{Q1}}.º), {{T4}} ({{T5}}.º)...&lt;/p&gt;","seed":{"parameters":[{"name":"Q1","label":null,"min":4,"max":30,"step":1}],"calculated":[{"name":"T1","function":"Lemonlib.numToOrdinal({{Q1}}, 'es')","temp":true},{"name":"T3","function":"{{Q1}}-1","temp":true},{"name":"T5","function":"{{Q1}}+1","temp":true},{"name":"T2","function":"Lemonlib.numToOrdinal({{T3}}, 'es')","temp":true},{"name":"T4","function":"Lemonlib.numToOrdinal({{T5}}, 'es')","temp":true},{"name":"A1","label":"{{Q1}}","function":"{{Q1}}"}],"uniques":true},"algorithm":{"name":"calculateOperation","params":{"method":"equivLiteral","keyboard":"NUMERICAL"}}}</v>
      </c>
      <c r="C91" s="242" t="str">
        <f t="shared" si="1"/>
        <v>#REF!</v>
      </c>
      <c r="D91" s="243" t="str">
        <f t="shared" si="2"/>
        <v>#REF!</v>
      </c>
    </row>
    <row r="92" ht="15.75" customHeight="1">
      <c r="A92" s="241" t="str">
        <f>Seeds!AA92</f>
        <v>M3-NyO-6a-I-1</v>
      </c>
      <c r="B92" s="242" t="str">
        <f>Seeds!Z92</f>
        <v>{"id":"M3-NyO-6a-I-1","stimulus":"&lt;p&gt;Arrastra los números naturales hasta sus equivalentes romanos.&lt;/p&gt;","hint":"&lt;p&gt;En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2000,"step":1},{"name":"Q2","label":null,"min":1,"max":2000,"step":1},{"name":"Q3","label":null,"min":1,"max":2000,"step":1}],"calculated":[{"name":"A1","label":"{{Q1}}","function":"Lemonlib.numToRoman({{Q1}})"},{"name":"A2","label":"{{Q2}}","function":"Lemonlib.numToRoman({{Q2}})"},{"name":"A3","label":"{{Q3}}","function":"Lemonlib.numToRoman({{Q3}})"}],"isNumToWords":true,"uniques":true},"algorithm":{"name":"linkOperationResult","params":{"invert":false},"template":"Match list"}}</v>
      </c>
      <c r="C92" s="242" t="str">
        <f t="shared" si="1"/>
        <v>#REF!</v>
      </c>
      <c r="D92" s="243" t="str">
        <f t="shared" si="2"/>
        <v>#REF!</v>
      </c>
    </row>
    <row r="93" ht="15.75" customHeight="1">
      <c r="A93" s="241" t="str">
        <f>Seeds!AA93</f>
        <v>M3-NyO-6a-E-1</v>
      </c>
      <c r="B93" s="242" t="str">
        <f>Seeds!Z93</f>
        <v>{"id":"M3-NyO-6a-E-1","stimulus":"&lt;p&gt;Escribe en forma natural el siguiente número romano.&lt;/p&gt;","template":"&lt;p&gt;{{T1}}: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1000,"step":1}],"calculated":[{"name":"A1","label":"{{function}}","function":"{{Q1}}"},{"name":"T1","label":"","function":"Lemonlib.numToRoman({{Q1}})","temp":true}],"uniques":true},"algorithm":{"name":"calculateOperation","params":{"method":"equivLiteral","keyboard":"NUMERICAL"}}}</v>
      </c>
      <c r="C93" s="242" t="str">
        <f t="shared" si="1"/>
        <v>#REF!</v>
      </c>
      <c r="D93" s="243" t="str">
        <f t="shared" si="2"/>
        <v>#REF!</v>
      </c>
    </row>
    <row r="94" ht="15.75" customHeight="1">
      <c r="A94" s="241" t="str">
        <f>Seeds!AA94</f>
        <v>M3-NyO-6a-A-1</v>
      </c>
      <c r="B94" s="242" t="str">
        <f>Seeds!Z94</f>
        <v>{"id":"M3-NyO-6a-A-1","stimulus":"&lt;p&gt;Según la placa conmemorativa de la entrada, un teatro se inauguró en {{T1}}. ¿En qué año fue?&lt;/p&gt;","template":"&lt;p&gt;El teatro se inauguró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C94" s="242" t="str">
        <f t="shared" si="1"/>
        <v>#REF!</v>
      </c>
      <c r="D94" s="243" t="str">
        <f t="shared" si="2"/>
        <v>#REF!</v>
      </c>
    </row>
    <row r="95" ht="15.75" customHeight="1">
      <c r="A95" s="241" t="str">
        <f>Seeds!AA95</f>
        <v>M3-NyO-6a-A-2</v>
      </c>
      <c r="B95" s="242" t="str">
        <f>Seeds!Z95</f>
        <v>{"id":"M3-NyO-6a-A-2","stimulus":"&lt;p&gt;&lt;i&gt;{{Q2}}&lt;/i&gt; es el tomo {{T1}} de una colección de libros de cuentos. Escribe este número romano en su forma natural.&lt;/p&gt;","template":"&lt;p&gt;Es el tomo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center;\"&gt;1000&lt;/td&gt;&lt;/tr&gt;&lt;/tbody&gt;&lt;/table&gt;","seed":{"parameters":[{"name":"Q1","label":null,"min":1,"max":100,"step":1},{"name":"Q2","list":["Caperucita Roja","La Cenicienta","Rapunzel","La Sirenita"]}],"calculated":[{"name":"A1","label":"{{function}}","function":"{{Q1}}"},{"name":"T1","label":"","function":"Lemonlib.numToRoman({{Q1}})","temp":true}],"uniques":true},"algorithm":{"name":"calculateOperation","params":{"method":"equivLiteral","keyboard":"NUMERICAL"}}}</v>
      </c>
      <c r="C95" s="242" t="str">
        <f t="shared" si="1"/>
        <v>#REF!</v>
      </c>
      <c r="D95" s="243" t="str">
        <f t="shared" si="2"/>
        <v>#REF!</v>
      </c>
    </row>
    <row r="96" ht="15.75" customHeight="1">
      <c r="A96" s="241" t="str">
        <f>Seeds!AA96</f>
        <v>M3-NyO-6a-A-3</v>
      </c>
      <c r="B96" s="242" t="str">
        <f>Seeds!Z96</f>
        <v>{"id":"M3-NyO-6a-A-3","stimulus":"&lt;p&gt;En la obra del colegio, María Pilar aparece por primera vez en la {{T1}} escena. Escribe este número romano como número natural.&lt;/p&gt;","template":"&lt;p&gt;Aparece en la escena número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4,"max":20,"step":1}],"calculated":[{"name":"A1","label":"{{function}}","function":"{{Q1}}"},{"name":"T1","label":"","function":"Lemonlib.numToRoman({{Q1}})","temp":true}],"uniques":true},"algorithm":{"name":"calculateOperation","params":{"method":"equivLiteral","keyboard":"NUMERICAL"}}}</v>
      </c>
      <c r="C96" s="242" t="str">
        <f t="shared" si="1"/>
        <v>#REF!</v>
      </c>
      <c r="D96" s="243" t="str">
        <f t="shared" si="2"/>
        <v>#REF!</v>
      </c>
    </row>
    <row r="97" ht="15.75" customHeight="1">
      <c r="A97" s="241" t="str">
        <f>Seeds!AA97</f>
        <v>M3-NyO-6a-A-4</v>
      </c>
      <c r="B97" s="242" t="str">
        <f>Seeds!Z97</f>
        <v>{"id":"M3-NyO-6a-A-4","stimulus":"&lt;p&gt;La escuela más antigua de la ciudad se fundó en {{T1}}. Escribe este número romano como número natural.&lt;/p&gt;","template":"&lt;p&gt;La escuela se fundó en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1850,"max":1950,"step":1}],"calculated":[{"name":"A1","label":"{{function}}","function":"{{Q1}}"},{"name":"T1","label":"","function":"Lemonlib.numToRoman({{Q1}})","temp":true}],"uniques":true},"algorithm":{"name":"calculateOperation","params":{"method":"equivLiteral","keyboard":"NUMERICAL"}}}</v>
      </c>
      <c r="C97" s="242" t="str">
        <f t="shared" si="1"/>
        <v>#REF!</v>
      </c>
      <c r="D97" s="243" t="str">
        <f t="shared" si="2"/>
        <v>#REF!</v>
      </c>
    </row>
    <row r="98" ht="15.75" customHeight="1">
      <c r="A98" s="241" t="str">
        <f>Seeds!AA98</f>
        <v>M3-NyO-6a-A-5</v>
      </c>
      <c r="B98" s="242" t="str">
        <f>Seeds!Z98</f>
        <v>{"id":"M3-NyO-6a-A-5","stimulus":"&lt;p&gt;Dolores ha comprado una participación para una rifa con el número {{T1}}. Escribe este número romano como número natural.&lt;/p&gt;","template":"&lt;p&gt;El número de la participación es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1900,"max":2000,"step":1}],"calculated":[{"name":"A1","label":"{{function}}","function":"{{Q1}}"},{"name":"T1","label":"","function":"Lemonlib.numToRoman({{Q1}})","temp":true}],"uniques":true},"algorithm":{"name":"calculateOperation","params":{"method":"equivLiteral","keyboard":"NUMERICAL"}}}</v>
      </c>
      <c r="C98" s="242" t="str">
        <f t="shared" si="1"/>
        <v>#REF!</v>
      </c>
      <c r="D98" s="243" t="str">
        <f t="shared" si="2"/>
        <v>#REF!</v>
      </c>
    </row>
    <row r="99" ht="15.75" customHeight="1">
      <c r="A99" s="241" t="str">
        <f>Seeds!AA99</f>
        <v>M3-NyO-6b-I-1</v>
      </c>
      <c r="B99" s="242" t="str">
        <f>Seeds!Z99</f>
        <v>{"id":"M3-NyO-6b-I-1","stimulus":"&lt;p&gt;Arrastra cada número romano hasta su equivalente.&lt;/p&gt;","hint":"&lt;p&gt;En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name":"Q2","label":null,"min":1,"max":1000,"step":1},{"name":"Q3","label":null,"min":1,"max":1000,"step":1}],"calculated":[{"name":"A1","label":"{{Q1}}","function":"Lemonlib.numToRoman({{Q1}})"},{"name":"A2","label":"{{Q2}}","function":"Lemonlib.numToRoman({{Q2}})"},{"name":"A3","label":"{{Q3}}","function":"Lemonlib.numToRoman({{Q3}})"}],"isNumToWords":true,"uniques":true},"algorithm":{"name":"linkOperationResult","params":{"invert":true},"template":"Match list"}}</v>
      </c>
      <c r="C99" s="242" t="str">
        <f t="shared" si="1"/>
        <v>#REF!</v>
      </c>
      <c r="D99" s="243" t="str">
        <f t="shared" si="2"/>
        <v>#REF!</v>
      </c>
    </row>
    <row r="100" ht="15.75" customHeight="1">
      <c r="A100" s="241" t="str">
        <f>Seeds!AA100</f>
        <v>M3-NyO-6b-E-1</v>
      </c>
      <c r="B100" s="242" t="str">
        <f>Seeds!Z100</f>
        <v>{"id":"M3-NyO-6b-E-1","stimulus":"&lt;p&gt;Escribe con números romanos el siguiente número natural.&lt;/p&gt;","template":"&lt;p&gt;{{Q1}}: {{response}}&lt;/p&gt;","hint":"&lt;p&gt;En los número romanos, si una letra está a la derecha de otra igual o de mayor valor, se suma, mientras que si está a la izquierda de una de mayor valor, se resta.&lt;/p&gt;","feedback":"&lt;table style=\"width: 100%;\"&gt;&lt;tbody&gt;&lt;tr&gt;&lt;td style=\"width: 14.2145%;text-align: center; background-color:#9FC1FD;\"&gt;&lt;strong&gt;&lt;span style=\"color: rgb(255, 255, 255);\"&gt;I&lt;/strong&gt;&lt;/td&gt;&lt;td style=\"width: 14.2857%;text-align: center; background-color:#9FC1FD;\"&gt;&lt;strong&gt;&lt;span style=\"color: rgb(255, 255, 255);\"&gt;V&lt;/strong&gt;&lt;/td&gt;&lt;td style=\"width: 14.2145%;text-align: center; background-color:#9FC1FD;\"&gt;&lt;strong&gt;&lt;span style=\"color: rgb(255, 255, 255);\"&gt;X&lt;/strong&gt;&lt;/td&gt;&lt;td style=\"width: 14.3213%;text-align: center; background-color:#9FC1FD;\"&gt;&lt;strong&gt;&lt;span style=\"color: rgb(255, 255, 255);\"&gt;L&lt;/strong&gt;&lt;/td&gt;&lt;td style=\"width: 14.2145%;text-align: center; background-color:#9FC1FD;\"&gt;&lt;strong&gt;&lt;span style=\"color: rgb(255, 255, 255);\"&gt;C&lt;/strong&gt;&lt;/td&gt;&lt;td style=\"width: 14.2145%;text-align: center; background-color:#9FC1FD;\"&gt;&lt;strong&gt;&lt;span style=\"color: rgb(255, 255, 255);\"&gt;D&lt;/strong&gt;&lt;/td&gt;&lt;td style=\"width: 14.4282%;text-align: center; background-color:#9FC1FD;\"&gt;&lt;strong&gt;&lt;span style=\"color: rgb(255, 255, 255);\"&gt;M&lt;/strong&gt;&lt;/td&gt;&lt;/tr&gt;&lt;tr&gt;&lt;td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center;\"&gt;&lt;span class=\"no-break\"&gt;1 000&lt;/span&gt;&lt;/td&gt;&lt;/tr&gt;&lt;/tbody&gt;&lt;/table&gt;","seed":{"parameters":[{"name":"Q1","label":null,"min":1,"max":1000,"step":1}],"calculated":[{"name":"A1","label":"{{function}}","function":"Lemonlib.numToRoman({{Q1}})"}],"uniques":true},"algorithm":{"name":"calculateOperation","template":"Cloze with text"}}</v>
      </c>
      <c r="C100" s="242" t="str">
        <f t="shared" si="1"/>
        <v>#REF!</v>
      </c>
      <c r="D100" s="243" t="str">
        <f t="shared" si="2"/>
        <v>#REF!</v>
      </c>
    </row>
    <row r="101" ht="15.75" customHeight="1">
      <c r="A101" s="241" t="str">
        <f>Seeds!AA101</f>
        <v>M3-NyO-6b-A-1</v>
      </c>
      <c r="B101" s="242" t="str">
        <f>Seeds!Z101</f>
        <v>{"id":"M3-NyO-6b-A-1","stimulus":"&lt;p&gt;En un carrera de &lt;i&gt;karting,&lt;/i&gt; Roberto ha quedado en el puesto {{Q1}}. Escribe este número con números romanos.&lt;/p&gt;","template":"&lt;p&gt;Roberto ha quedado en el puesto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max":30,"step":1}],"calculated":[{"name":"A1","label":"{{function}}","function":"Lemonlib.numToRoman({{Q1}})"}],"uniques":true},"algorithm":{"name":"calculateOperation","template":"Cloze with text"}}</v>
      </c>
      <c r="C101" s="242" t="str">
        <f t="shared" si="1"/>
        <v>#REF!</v>
      </c>
      <c r="D101" s="243" t="str">
        <f t="shared" si="2"/>
        <v>#REF!</v>
      </c>
    </row>
    <row r="102" ht="15.75" customHeight="1">
      <c r="A102" s="241" t="str">
        <f>Seeds!AA102</f>
        <v>M3-NyO-6b-A-2</v>
      </c>
      <c r="B102" s="242" t="str">
        <f>Seeds!Z102</f>
        <v>{"id":"M3-NyO-6b-A-2","stimulus":"&lt;p&gt;Gabriel ha encontrado la información que necesitaba en el tomo {{Q1}} de su enciclopedia. Escribe este número con números romanos.&lt;/p&gt;","template":"&lt;p&gt;La información estaba en el tomo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2,"max":100,"step":1}],"calculated":[{"name":"A1","label":"{{function}}","function":"Lemonlib.numToRoman({{Q1}})"}],"uniques":true},"algorithm":{"name":"calculateOperation","template":"Cloze with text"}}</v>
      </c>
      <c r="C102" s="242" t="str">
        <f t="shared" si="1"/>
        <v>#REF!</v>
      </c>
      <c r="D102" s="243" t="str">
        <f t="shared" si="2"/>
        <v>#REF!</v>
      </c>
    </row>
    <row r="103" ht="15.75" customHeight="1">
      <c r="A103" s="241" t="str">
        <f>Seeds!AA103</f>
        <v>M3-NyO-6b-A-3</v>
      </c>
      <c r="B103" s="242" t="str">
        <f>Seeds!Z103</f>
        <v>{"id":"M3-NyO-6b-A-3","stimulus":"&lt;p&gt;Un museo fue fundado en {{Q1}}. Escribe este número con números romanos.&lt;/p&gt;","template":"&lt;p&gt;El museo fue fundado en {{response}}.&lt;/p&gt;","hint":"&lt;p&gt;En los números romanos, si una letra está a la derecha de otra de igual o mayor valor, se suma, mientras que si está a la izquierda de una de mayor valor, se resta.&lt;/p&gt;","feedback":"&lt;p&gt;&lt;table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lt;/p&gt;","seed":{"parameters":[{"name":"Q1","label":null,"min":1800,"max":1950,"step":1}],"calculated":[{"name":"A1","label":"{{function}}","function":"Lemonlib.numToRoman({{Q1}})"}],"uniques":true},"algorithm":{"name":"calculateOperation","template":"Cloze with text"}}</v>
      </c>
      <c r="C103" s="242" t="str">
        <f t="shared" si="1"/>
        <v>#REF!</v>
      </c>
      <c r="D103" s="243" t="str">
        <f t="shared" si="2"/>
        <v>#REF!</v>
      </c>
    </row>
    <row r="104" ht="15.75" customHeight="1">
      <c r="A104" s="241" t="str">
        <f>Seeds!AA104</f>
        <v>M3-NyO-6b-A-4</v>
      </c>
      <c r="B104" s="242" t="str">
        <f>Seeds!Z104</f>
        <v>{"id":"M3-NyO-6b-A-4","stimulus":"&lt;p&gt;La novela que está leyendo la madre de Azucena fue escrita en el siglo {{Q1}}. Escribe este número con números romanos.&lt;/p&gt;","template":"&lt;p&gt;El libro se escribió en el siglo {{response}}.&lt;/p&gt;","hint":"&lt;p&gt;En los números romanos, si una letra está a la derecha de otra de igual o mayor valor, se suma, mientras que si está a la izquierda de una de mayor valor, se resta.&lt;/p&gt;","feedback":"&lt;table style=\"width: 100%;\"&gt;&lt;tbody&gt;&lt;tr style=\"background-color: #C77CB7;color:#ffffff;\"&gt;&lt;td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8,"max":21,"step":1}],"calculated":[{"name":"A1","label":"{{function}}","function":"Lemonlib.numToRoman({{Q1}})"}],"uniques":true},"algorithm":{"name":"calculateOperation","template":"Cloze with text"}}</v>
      </c>
      <c r="C104" s="242" t="str">
        <f t="shared" si="1"/>
        <v>#REF!</v>
      </c>
      <c r="D104" s="243" t="str">
        <f t="shared" si="2"/>
        <v>#REF!</v>
      </c>
    </row>
    <row r="105" ht="15.75" customHeight="1">
      <c r="A105" s="241" t="str">
        <f>Seeds!AA105</f>
        <v>M3-NyO-6b-A-5</v>
      </c>
      <c r="B105" s="242" t="str">
        <f>Seeds!Z105</f>
        <v>{"id":"M3-NyO-6b-A-5","stimulus":"&lt;p&gt;La aguja del minutero de un reloj señala {{Q1}} minutos. Escribe este número con números romanos.&lt;/p&gt;","template":"&lt;p&gt;La aguja del minutero señala {{response}} minutos.&lt;/p&gt;","hint":"&lt;p&gt;En los números romanos, si una letra está a la derecha de otra de igual o mayor valor, se suma, mientras que si está a la izquierda de una de mayor valor, se resta.&lt;/p&gt;","feedback":"&lt;table style=\"width: 100%;\"&gt;&lt;tbody&gt;&lt;tr style=\"background-color: #1B9BEE;color:#ffffff;\"&gt;&lt;td style=\"width: 14.2145%; text-align: center; background-color: #C77CB7;\"&gt;&lt;strong&gt;I&lt;/strong&gt;&lt;/td&gt;&lt;td style=\"width: 14.2857%; text-align: center; background-color: #C77CB7;\"&gt;&lt;strong&gt;V&lt;/strong&gt;&lt;/td&gt;&lt;td style=\"width: 14.2145%; text-align: center; background-color: #C77CB7;\"&gt;&lt;strong&gt;X&lt;/strong&gt;&lt;/td&gt;&lt;td style=\"width: 14.3391%; text-align: center; background-color: #C77CB7;\"&gt;&lt;strong&gt;L&lt;/strong&gt;&lt;/td&gt;&lt;td style=\"width: 14.2145%; text-align: center; background-color: #C77CB7;\"&gt;&lt;strong&gt;C&lt;/strong&gt;&lt;/td&gt;&lt;td style=\"width: 14.2145%; text-align: center; background-color: #C77CB7;\"&gt;&lt;strong&gt;D&lt;/strong&gt;&lt;/td&gt;&lt;td style=\"width: 14.4282%; text-align: center; background-color: #C77CB7;\"&gt;&lt;strong&gt;M&lt;/strong&gt;&lt;/td&gt;&lt;/tr&gt;&lt;tr&gt;&lt;td style=\"width: 14.2145%;text-align: center;\"&gt;1&lt;/td&gt;&lt;td style=\"width: 14.2857%;text-align: center;\"&gt;5&lt;/td&gt;&lt;td style=\"width: 14.2145%;text-align: center;\"&gt;10&lt;/td&gt;&lt;td style=\"width: 14.3391%; text-align: center;\"&gt;50&lt;/td&gt;&lt;td style=\"width: 14.2145%;text-align: center;\"&gt;100&lt;/td&gt;&lt;td style=\"width: 14.2145%;text-align: center;\"&gt;500&lt;/td&gt;&lt;td style=\"width: 14.4282%;text-align: center;\"&gt;&lt;span class=\"no-break\"&gt;1 000&lt;/span&gt;&lt;/td&gt;&lt;/tr&gt;&lt;/tbody&gt;&lt;/table&gt;","seed":{"parameters":[{"name":"Q1","label":null,"min":5,"max":55,"step":5}],"calculated":[{"name":"A1","label":"{{function}}","function":"Lemonlib.numToRoman({{Q1}})"}],"uniques":true},"algorithm":{"name":"calculateOperation","template":"Cloze with text"}}</v>
      </c>
      <c r="C105" s="242" t="str">
        <f t="shared" si="1"/>
        <v>#REF!</v>
      </c>
      <c r="D105" s="243" t="str">
        <f t="shared" si="2"/>
        <v>#REF!</v>
      </c>
    </row>
    <row r="106" ht="15.75" customHeight="1">
      <c r="A106" s="241" t="str">
        <f>Seeds!AA106</f>
        <v>M3-NyO-31a-I-1</v>
      </c>
      <c r="B106" s="242" t="str">
        <f>Seeds!Z106</f>
        <v>{
    "id": "M3-NyO-31a-I-1",
    "stimulus": "&lt;p&gt;Arrastra cada resultado a la suma correspondiente.&lt;/p&gt;",
    "hint": "&lt;div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
    "feedback": "&lt;p&gt;Por ejemplo, el resultado de una de estas sumas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
    "seed": {
        "parameters": [
            {
                "name": "Q1",
                "label": null,
                "min": 100,
                "max": 999,
                "step": 1
            },
            {
                "name": "Q2",
                "label": null,
                "min": 100,
                "max": 999,
                "step": 1
            },
            {
                "name": "Q3",
                "label": null,
                "min": 100,
                "max": 999,
                "step": 1
            },
            {
                "name": "Q4",
                "label": null,
                "min": 100,
                "max": 999,
                "step": 1
            },
            {
                "name": "Q5",
                "label": null,
                "min": 100,
                "max": 999,
                "step": 1
            },
            {
                "name": "Q6",
                "label": null,
                "min": 100,
                "max": 999,
                "step": 1
            }
        ],
        "calculated": [
            {
                "name": "T1",
                "label": "{{function}}",
                "function": "{{Q1}}+{{Q2}}-math.floor({{Q1}}/10+{{Q2}}/10)*10",
                "temp": true
            },
            {
                "name": "A1",
                "label": "{{Q1}} + {{Q2}}",
                "function": "{{Q1}}+{{Q2}}"
            },
            {
                "name": "A2",
                "label": "{{Q3}} + {{Q4}}",
                "function": "{{Q3}}+{{Q4}}"
            },
            {
                "name": "A3",
                "label": "{{Q5}} + {{Q6}}",
                "function": "{{Q5}}+{{Q6}}"
            }
        ],
        "uniques": true
    },
    "algorithm": {
        "name": "linkOperationResult",
        "params": {
            "invert": true
        },
        "template": "Match list"
    }
}</v>
      </c>
      <c r="C106" s="242" t="str">
        <f t="shared" si="1"/>
        <v>#REF!</v>
      </c>
      <c r="D106" s="243" t="str">
        <f t="shared" si="2"/>
        <v>#REF!</v>
      </c>
    </row>
    <row r="107" ht="15.75" customHeight="1">
      <c r="A107" s="241" t="str">
        <f>Seeds!AA107</f>
        <v>M3-NyO-31a-E-1</v>
      </c>
      <c r="B107" s="242" t="str">
        <f>Seeds!Z107</f>
        <v>{"id":"M3-NyO-31a-E-1","stimulus":"&lt;p&gt;Escribe el resultado de la siguiente suma.&lt;/p&gt;","template":"&lt;p style=\"text-align: center\"&gt;{{Q1}} + {{Q2}} = {{response}}&lt;/p&gt;","hint":"&lt;div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C107" s="242" t="str">
        <f t="shared" si="1"/>
        <v>#REF!</v>
      </c>
      <c r="D107" s="243" t="str">
        <f t="shared" si="2"/>
        <v>#REF!</v>
      </c>
    </row>
    <row r="108" ht="15.75" customHeight="1">
      <c r="A108" s="241" t="str">
        <f>Seeds!AA108</f>
        <v>M3-NyO-31a-A-1</v>
      </c>
      <c r="B108" s="242" t="str">
        <f>Seeds!Z108</f>
        <v>{"id":"M3-NyO-31a-A-1","stimulus":"&lt;p&gt;María ha conseguido {{Q1}} puntos en un videojuego de carreras y su compañera Julia, {{Q2}}. ¿Cuántos puntos han conseguido entre las dos?&lt;/p&gt;","template":"&lt;p&gt;Entre las dos han conseguido {{response}} puntos.&lt;/p&gt;","hint":"&lt;div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 {{T1}}&lt;/span&gt;\n\t\t\t&lt;span class=\"lemo-graphie-label\" style=\"position: absolute; right: 15%; top: 35%;\"&gt;{{Q2}}&lt;/span&gt;\n\t\t\t&lt;span class=\"lemo-graphie-label\" style=\"position: absolute; right: 15%;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Q1}}&lt;/span&gt;\n\t\t&lt;/div&gt;\n\t&lt;/div&gt;\n&lt;/div&gt;","seed":{"parameters":[{"name":"Q1","label":null,"min":100,"max":999,"step":1},{"name":"Q2","label":null,"min":100,"max":999,"step":1}],"calculated":[{"name":"T1","label":"{{function}}","function":"{{Q1}}+{{Q2}}-math.floor({{Q1}}/10+{{Q2}}/10)*10","temp":true},{"name":"A1","label":"{{function}}","function":"{{Q1}}+{{Q2}}"}],"uniques":true},"algorithm":{"name":"calculateOperation","params":{"method":"equivLiteral","keyboard":"NUMERICAL"}}}</v>
      </c>
      <c r="C108" s="242" t="str">
        <f t="shared" si="1"/>
        <v>#REF!</v>
      </c>
      <c r="D108" s="243" t="str">
        <f t="shared" si="2"/>
        <v>#REF!</v>
      </c>
    </row>
    <row r="109" ht="15.75" customHeight="1">
      <c r="A109" s="241" t="str">
        <f>Seeds!AA109</f>
        <v>M3-NyO-31a-A-2</v>
      </c>
      <c r="B109" s="242" t="str">
        <f>Seeds!Z109</f>
        <v>{"id":"M3-NyO-31a-A-2","stimulus":"&lt;p&gt;Pablo ha salido con sus vecinos a limpiar el campo de basuraleza. Por la mañana han recogido {{Q1}} botellas de plástico y por la tarde, {{Q2}}. ¿Cuántas han recogido en total?&lt;/p&gt;","template":"&lt;p&gt;En total han recogido {{response}} botellas.&lt;/p&gt;","hint":"&lt;div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500,"step":1},{"name":"Q2","label":null,"min":100,"max":500,"step":1}],"calculated":[{"name":"T1","label":"{{function}}","function":"{{Q1}}+{{Q2}}-math.floor({{Q1}}/10+{{Q2}}/10)*10","temp":true},{"name":"A1","label":"{{function}}","function":"{{Q1}}+{{Q2}}"}],"uniques":true},"algorithm":{"name":"calculateOperation","params":{"method":"equivLiteral","keyboard":"NUMERICAL"}}}</v>
      </c>
      <c r="C109" s="242" t="str">
        <f t="shared" si="1"/>
        <v>#REF!</v>
      </c>
      <c r="D109" s="243" t="str">
        <f t="shared" si="2"/>
        <v>#REF!</v>
      </c>
    </row>
    <row r="110" ht="15.75" customHeight="1">
      <c r="A110" s="241" t="str">
        <f>Seeds!AA110</f>
        <v>M3-NyO-31a-A-3</v>
      </c>
      <c r="B110" s="242" t="str">
        <f>Seeds!Z110</f>
        <v>{"id":"M3-NyO-31a-A-3","stimulus":"&lt;p&gt;Un cartero ha repartido {{Q1}} cartas por la mañana y {{Q2}} por la tarde. ¿Cuántas ha repartido en el día?&lt;/p&gt;","template":"&lt;p&gt;Ha repartido {{response}} cartas.&lt;/p&gt;","hint":"&lt;div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 {{T1}}&lt;/span&gt;\n\t\t\t&lt;span class=\"lemo-graphie-label\" style=\"position: absolute; right: 30%; top: 35%;\"&gt;{{Q2}}&lt;/span&gt;\n\t\t\t&lt;span class=\"lemo-graphie-label\" style=\"position: absolute; right: 30%; top: 8%;\"&gt;{{Q1}}&lt;/span&gt;\n\t\t&lt;/div&gt;\n\t&lt;/div&gt;\n&lt;/div&gt;","feedback":"&lt;p&gt;El resultado de esta suma es:&lt;/p&gt;&lt;div class=\"lemo-fixed-to-responsive\" style=\"max-width: 85px;max-height: 80px;position: relative;width: 100%;display: inline-block;\"&gt;\n\t&lt;img src=\"https://blueberry-assets.oneclick.es/suma_vertical_4cifras.png\" alt=\"\" tabindex=\"0\"&gt;\n\t&lt;div class=\"lemo-graphie-container\" style=\"position: absolute;top: 0;left: 0;width: 100%;height: 100%;\"&gt;\n\t\t&lt;div class=\"lemo-graphie\" style=\"position: relative; width: 100%; height: 100%;\"&gt;\n\t\t\t&lt;span class=\"lemo-graphie-label\" style=\"position: absolute; right: 30%; top: 65%;\"&gt;{{A1}}&lt;/span&gt;\n\t\t\t&lt;span class=\"lemo-graphie-label\" style=\"position: absolute; right: 30%; top: 35%;\"&gt;{{Q2}}&lt;/span&gt;\n\t\t\t&lt;span class=\"lemo-graphie-label\" style=\"position: absolute; right: 30%; top: 8%;\"&gt;{{Q1}}&lt;/span&gt;\n\t\t&lt;/div&gt;\n\t&lt;/div&gt;\n&lt;/div&gt;","seed":{"parameters":[{"name":"Q1","label":null,"min":100,"max":200,"step":1},{"name":"Q2","label":null,"min":100,"max":200,"step":1}],"calculated":[{"name":"T1","label":"{{function}}","function":"{{Q1}}+{{Q2}}-math.floor({{Q1}}/10+{{Q2}}/10)*10","temp":true},{"name":"A1","label":"{{function}}","function":"{{Q1}}+{{Q2}}"}],"uniques":true},"algorithm":{"name":"calculateOperation","params":{"method":"equivLiteral","keyboard":"NUMERICAL"}}}</v>
      </c>
      <c r="C110" s="242" t="str">
        <f t="shared" si="1"/>
        <v>#REF!</v>
      </c>
      <c r="D110" s="243" t="str">
        <f t="shared" si="2"/>
        <v>#REF!</v>
      </c>
    </row>
    <row r="111" ht="15.75" customHeight="1">
      <c r="A111" s="241" t="str">
        <f>Seeds!AA116</f>
        <v>M3-NyO-31c-I-1</v>
      </c>
      <c r="B111" s="242" t="str">
        <f>Seeds!Z116</f>
        <v>{"id":"M3-NyO-31c-I-1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name":"0-A5","label":"{{function}}","function":"{{Q1}}*100+{{Q5}}*100","incorrect":true},{"name":"0-A6","label":"{{function}}","function":"{{Q2}}*10+{{Q4}}*10","incorrect":true},{"name":"0-A7","label":"{{function}}","function":"{{Q3}}+{{Q1}}","incorrect":true},{"name":"0-A8","label":"{{function}}","function":"{{T10}}+{{T11}}+{{Q3}}*10","incorrect":true}]},"algorithm":{"name":"calculateOperation","template":"Cloze with drag &amp; drop","params":{"keyboard":"NUMERICAL"}}},{"id":"step-1","stimulus":"&lt;p&gt;Para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{{T5}}&lt;/p&gt;&lt;p style=\"text-align: center\"&gt;{{T3}} + {{T4}} = {{T6}}&lt;/p&gt;&lt;p style=\"text-align: center\"&gt;{{Q3}} + {{Q6}} = {{T7}}&lt;/p&gt;&lt;p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5","label":"{{function}}","function":"{{T1}}+{{T2}}","temp":true},{"name":"T6","label":"{{function}}","function":"{{T3}}+{{T4}}","temp":true},{"name":"T7","label":"{{function}}","function":"{{Q3}}+{{Q6}}","temp":true},{"name":"4-A1","label":"{{function}}","function":"{{T10}}+{{T11}}"}]},"algorithm":{"name":"calculateOperation","params":{"method":"equivLiteral","keyboard":"NUMERICAL"}}}]}</v>
      </c>
      <c r="C111" s="242" t="str">
        <f t="shared" si="1"/>
        <v>#REF!</v>
      </c>
      <c r="D111" s="243" t="str">
        <f t="shared" si="2"/>
        <v>#REF!</v>
      </c>
    </row>
    <row r="112" ht="15.75" customHeight="1">
      <c r="A112" s="241" t="str">
        <f>Seeds!AA117</f>
        <v>M3-NyO-31c-E-1</v>
      </c>
      <c r="B112" s="242" t="str">
        <f>Seeds!Z117</f>
        <v>{"id":"M3-NyO-31c-E-1","seed":{"parameters":[{"name":"Q1","label":null,"min":1,"max":9,"step":1},{"name":"Q2","label":null,"min":1,"max":9,"step":1},{"name":"Q3","label":null,"min":1,"max":9,"step":1},{"name":"Q4","label":null,"min":1,"max":9,"step":1},{"name":"Q5","label":null,"min":1,"max":9,"step":1},{"name":"Q6","label":null,"min":1,"max":9,"step":1}],"uniques":true},"scaffolding":[{"id":"step-0","stimulus":"&lt;p&gt;Para trabajar el cálculo mental, resuelve la siguiente suma agrupando sus términos.&lt;/p&gt;&lt;p style=\"text-align: center\"&gt;{{T10}} + {{T11}} = ...&lt;/p&gt;","template":"&lt;p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2" s="242" t="str">
        <f t="shared" si="1"/>
        <v>#REF!</v>
      </c>
      <c r="D112" s="243" t="str">
        <f t="shared" si="2"/>
        <v>#REF!</v>
      </c>
    </row>
    <row r="113" ht="15.75" customHeight="1">
      <c r="A113" s="241" t="str">
        <f>Seeds!AA118</f>
        <v>M3-NyO-31c-A-1</v>
      </c>
      <c r="B113" s="242" t="str">
        <f>Seeds!Z118</f>
        <v>{"id":"M3-NyO-31c-A-1","seed":{"parameters":[{"name":"Q1","label":null,"list":[1,2,3,4]},{"name":"Q2","label":null,"min":1,"max":9,"step":1},{"name":"Q3","label":null,"min":1,"max":9,"step":1},{"name":"Q4","label":null,"list":[1,2,3,4]},{"name":"Q5","label":null,"min":1,"max":9,"step":1},{"name":"Q6","label":null,"min":1,"max":9,"step":1}],"uniques":true},"scaffolding":[{"id":"step-0","stimulus":"&lt;p&gt;La madre de Alberto leyó el mes pasado un libro con {{T10}} páginas y este mes otro con {{T11}} páginas. ¿Cuántas páginas ha leído entre los dos meses?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3" s="242" t="str">
        <f t="shared" si="1"/>
        <v>#REF!</v>
      </c>
      <c r="D113" s="243" t="str">
        <f t="shared" si="2"/>
        <v>#REF!</v>
      </c>
    </row>
    <row r="114" ht="15.75" customHeight="1">
      <c r="A114" s="241" t="str">
        <f>Seeds!AA119</f>
        <v>M3-NyO-31c-A-2</v>
      </c>
      <c r="B114" s="242" t="str">
        <f>Seeds!Z119</f>
        <v>{"id":"M3-NyO-31c-A-2","seed":{"parameters":[{"name":"Q1","label":null,"list":[1,2,3,4]},{"name":"Q2","label":null,"min":1,"max":9,"step":1},{"name":"Q3","label":null,"min":1,"max":9,"step":1},{"name":"Q4","label":null,"list":[1,2,3,4]},{"name":"Q5","label":null,"min":1,"max":9,"step":1},{"name":"Q6","label":null,"min":1,"max":9,"step":1}],"uniques":true},"scaffolding":[{"id":"step-0","stimulus":"&lt;p&gt;Una floristería vendió la semana pasada {{T10}} rosas y esta semana ha vendido {{T11}}. ¿Cuántas rosas ha vendido entre las dos semanas?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4" s="242" t="str">
        <f t="shared" si="1"/>
        <v>#REF!</v>
      </c>
      <c r="D114" s="243" t="str">
        <f t="shared" si="2"/>
        <v>#REF!</v>
      </c>
    </row>
    <row r="115" ht="15.75" customHeight="1">
      <c r="A115" s="241" t="str">
        <f>Seeds!AA120</f>
        <v>M3-NyO-31c-A-3</v>
      </c>
      <c r="B115" s="242" t="str">
        <f>Seeds!Z120</f>
        <v>{"id":"M3-NyO-31c-A-3","seed":{"parameters":[{"name":"Q1","label":null,"list":[1,2,3,4]},{"name":"Q2","label":null,"min":1,"max":9,"step":1},{"name":"Q3","label":null,"min":1,"max":9,"step":1},{"name":"Q4","label":null,"list":[1,2,3,4]},{"name":"Q5","label":null,"min":1,"max":9,"step":1},{"name":"Q6","label":null,"min":1,"max":9,"step":1}],"uniques":true},"scaffolding":[{"id":"step-0","stimulus":"&lt;p&gt;El acuario de un zoo vendió el primer día de la temporada {{T10}} entradas y el segundo, {{T11}}. ¿Cuántas entradas vendió entre los dos días? Para trabajar el cálculo mental, resuelve la suma agrupando sus términos.&lt;/p&gt;","template":"&lt;p style=\"text-align: center\"&gt;{{T1}} + {{T2}} = {{response}}&lt;/p&gt;&lt;p style=\"text-align: center\"&gt;{{T3}} + {{T4}} = {{response}}&lt;/p&gt;&lt;p style=\"text-align: center\"&gt;{{Q3}} + {{Q6}} = {{response}}&lt;/p&gt;&lt;p&gt;Por tanto:&lt;/p&gt;&lt;p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0-A1","label":"{{function}}","function":"{{T1}}+{{T2}}"},{"name":"0-A2","label":"{{function}}","function":"{{T3}}+{{T4}}"},{"name":"0-A3","label":"{{function}}","function":"{{Q3}}+{{Q6}}"},{"name":"0-A4","label":"{{function}}","function":"{{T10}}+{{T11}}"}]},"algorithm":{"name":"calculateOperation","params":{"method":"equivLiteral","keyboard":"NUMERICAL"}}},{"id":"step-1","stimulus":"&lt;p&gt;Para resolver esta suma, empieza primero con las centenas.&lt;/p&gt;","template":"&lt;p style=\"text-align: center\"&gt;{{T1}} + {{T2}} = {{response}}&lt;/p&gt;","seed":{"calculated":[{"name":"T1","label":"{{function}}","function":"{{Q1}}*100","temp":true},{"name":"T2","label":"{{function}}","function":"{{Q4}}*100","temp":true},{"name":"1-A1","label":"{{function}}","function":"{{T1}}+{{T2}}"}]},"algorithm":{"name":"calculateOperation","params":{"method":"equivLiteral","keyboard":"NUMERICAL"}}},{"id":"step-2","stimulus":"&lt;p&gt;A continuación, suma las decenas.&lt;/p&gt;","template":"&lt;p style=\"text-align: center\"&gt;{{T3}} + {{T4}} = {{response}}&lt;/p&gt;","seed":{"calculated":[{"name":"T3","label":"{{function}}","function":"{{Q2}}*10","temp":true},{"name":"T4","label":"{{function}}","function":"{{Q5}}*10","temp":true},{"name":"2-A1","label":"{{function}}","function":"{{T3}}+{{T4}}"}]},"algorithm":{"name":"calculateOperation","params":{"method":"equivLiteral","keyboard":"NUMERICAL"}}},{"id":"step-3","stimulus":"&lt;p&gt;Y, por último, las unidades.&lt;/p&gt;","template":"&lt;p style=\"text-align: center\"&gt;{{Q3}} + {{Q6}} = {{response}}&lt;/p&gt;","seed":{"calculated":[{"name":"3-A1","label":"{{function}}","function":"{{Q3}}+{{Q6}}"}]},"algorithm":{"name":"calculateOperation","params":{"method":"equivLiteral","keyboard":"NUMERICAL"}}},{"id":"step-4","stimulus":"&lt;p&gt;Ahora utiliza estos resultados para calcular mentalmente esta suma.&lt;/p&gt;","template":"&lt;p style=\"text-align: center\"&gt;{{T1}} + {{T2}} = {{T-A1}}&lt;/p&gt;&lt;p style=\"text-align: center\"&gt;{{T3}} + {{T4}} = {{T-A2}}&lt;/p&gt;&lt;p style=\"text-align: center\"&gt;{{Q3}} + {{Q6}} = {{T-A3}}&lt;/p&gt;&lt;p style=\"text-align: center\"&gt;{{T10}} + {{T11}} = {{response}}&lt;/p&gt;","seed":{"calculated":[{"name":"T10","label":"{{function}}","function":"{{Q1}}*100+{{Q2}}*10+{{Q3}}","temp":true},{"name":"T11","label":"{{function}}","function":"{{Q4}}*100+{{Q5}}*10+{{Q6}}","temp":true},{"name":"T1","label":"{{function}}","function":"{{Q1}}*100","temp":true},{"name":"T2","label":"{{function}}","function":"{{Q4}}*100","temp":true},{"name":"T3","label":"{{function}}","function":"{{Q2}}*10","temp":true},{"name":"T4","label":"{{function}}","function":"{{Q5}}*10","temp":true},{"name":"T-A1","label":"{{function}}","function":"{{T1}}+{{T2}}","temp":true},{"name":"T-A2","label":"{{function}}","function":"{{T3}}+{{T4}}","temp":true},{"name":"T-A3","label":"{{function}}","function":"{{Q3}}+{{Q6}}","temp":true},{"name":"4-A4","label":"{{function}}","function":"{{T10}}+{{T11}}"}]},"algorithm":{"name":"calculateOperation","params":{"method":"equivLiteral","keyboard":"NUMERICAL"}}}]}</v>
      </c>
      <c r="C115" s="242" t="str">
        <f t="shared" si="1"/>
        <v>#REF!</v>
      </c>
      <c r="D115" s="243" t="str">
        <f t="shared" si="2"/>
        <v>#REF!</v>
      </c>
    </row>
    <row r="116" ht="15.75" customHeight="1">
      <c r="A116" s="241" t="str">
        <f>Seeds!AA121</f>
        <v>M3-NyO-7a-I-1</v>
      </c>
      <c r="B116" s="242" t="str">
        <f>Seeds!Z121</f>
        <v>{
    "id": "M3-NyO-7a-I-1",
    "stimulus": "&lt;p&gt;Escoge el resultado correcto de esta suma.&lt;/p&gt;&lt;p style=\"text-align: center\"&gt;{{Q1}} + {{Q2}} = ...&lt;/p&gt;",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"name": "Q3",
                "label": null,
                "min": 10,
                "max": 90,
                "step": 10
            },
            {
                "name": "Q4",
                "label": null,
                "min": 10,
                "max": 90,
                "step": 10
            }
        ],
        "calculated": [
            {
                "name": "A1",
                "label": "{{function}}",
                "function": "{{Q1}} + {{Q2}}"
            },
            {
                "name": "A2",
                "label": "{{function}}",
                "function": "{{Q1}} + {{Q3}}",
                "incorrect": true
            },
            {
                "name": "A3",
                "label": "{{function}}",
                "function": "{{Q2}} + {{Q4}}",
                "incorrect": true
            },
            {
                "name": "A4",
                "label": "{{function}}",
                "function": "{{Q1}} - {{Q3}}",
                "incorrect": true
            },
            {
                "name": "A5",
                "label": "{{function}}",
                "function": "{{Q2}} - {{Q4}}",
                "incorrect": true
            },
            {
                "name": "T1",
                "label": "{{function}}",
                "function": "{{Q1}}+{{Q2}}-math.floor({{Q1}}/10+{{Q2}}/10)*10",
                "temp": true
            }
        ],
        "uniques": true
    },
    "algorithm": {
        "name": "trueFalse",
        "template": "Multiple choice – standard",
        "params": {
            "countCorrect": 1,
            "countIncorrect": 2,
            "showCheckIcon": false,
            "columns": 3
        }
    }
}</v>
      </c>
      <c r="C116" s="242" t="str">
        <f t="shared" si="1"/>
        <v>#REF!</v>
      </c>
      <c r="D116" s="243" t="str">
        <f t="shared" si="2"/>
        <v>#REF!</v>
      </c>
    </row>
    <row r="117" ht="15.75" customHeight="1">
      <c r="A117" s="241" t="str">
        <f>Seeds!AA122</f>
        <v>M3-NyO-7a-E-1</v>
      </c>
      <c r="B117" s="242" t="str">
        <f>Seeds!Z122</f>
        <v>{
    "id": "M3-NyO-7a-E-1",
    "stimulus": "&lt;p&gt;Resuelve la siguiente suma.&lt;/p&gt;",
    "template": "&lt;p style=\"text-align: center\"&gt;{{Q1}} + {{Q2}} = {{response}}&lt;/p&gt;",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99999,
                "step": 1
            },
            {
                "name": "Q2",
                "label": null,
                "min": 1000,
                "max": 9999,
                "step": 1
            }
        ],
        "calculated": [
            {
                "name": "A1",
                "label": "{{function}}",
                "function": "{{Q1}} + {{Q2}}",
                "group": 1
            },
            {
                "name": "T1",
                "label": "{{function}}",
                "function": "{{Q1}}+{{Q2}}-math.floor({{Q1}}/10+{{Q2}}/10)*10",
                "temp": true
            }
        ],
        "uniques": true
    },
    "algorithm": {
        "name": "calculateOperation",
        "params": {
            "method": "equivLiteral",
            "keyboard": "NUMERICAL"
        }
    }
}</v>
      </c>
      <c r="C117" s="242" t="str">
        <f t="shared" si="1"/>
        <v>#REF!</v>
      </c>
      <c r="D117" s="243" t="str">
        <f t="shared" si="2"/>
        <v>#REF!</v>
      </c>
    </row>
    <row r="118" ht="15.75" customHeight="1">
      <c r="A118" s="241" t="str">
        <f>Seeds!AA123</f>
        <v>M3-NyO-7a-A-1</v>
      </c>
      <c r="B118" s="242" t="str">
        <f>Seeds!Z123</f>
        <v>{
    "id": "M3-NyO-7a-A-1",
    "stimulus": "&lt;p&gt;En una tienda &lt;i&gt;online&lt;/i&gt; se han vendido {{Q1}} prendas de mujer y {{Q2}} prendas de hombre durante la semana de descuentos especiales. ¿Qué cantidad de prendas se ha vendido en total?&lt;/p&gt;",
    "template": "&lt;p&gt;Se han vendido {{response}} prendas.&lt;/p&gt;",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1000,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C118" s="242" t="str">
        <f t="shared" si="1"/>
        <v>#REF!</v>
      </c>
      <c r="D118" s="243" t="str">
        <f t="shared" si="2"/>
        <v>#REF!</v>
      </c>
    </row>
    <row r="119" ht="15.75" customHeight="1">
      <c r="A119" s="241" t="str">
        <f>Seeds!AA124</f>
        <v>M3-NyO-7a-A-2</v>
      </c>
      <c r="B119" s="242" t="str">
        <f>Seeds!Z124</f>
        <v>{
    "id": "M3-NyO-7a-A-2",
    "stimulus": "&lt;p&gt;En el mercado hay a la venta {{Q1}} cajas de frutas de temporada y {{Q2}} cajas de frutas tropicales. ¿Cuántas cajas de fruta hay en el mercado en total?&lt;/p&gt;",
    "template": "&lt;p&gt;Hay {{response}} cajas de fruta.&lt;/p&gt;",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
                "max": 2000,
                "step": 10
            },
            {
                "name": "Q2",
                "label": null,
                "min": 100,
                "max": 1000,
                "step": 10
            }
        ],
        "calculated": [
            {
                "name": "A1",
                "label": "{{function}}",
                "function": "{{Q1}}+{{Q2}}"
            },
            {
                "name": "T1",
                "label": "{{function}}",
                "function": "{{Q1}}+{{Q2}}-math.floor({{Q1}}/10+{{Q2}}/10)*10",
                "temp": true
            }
        ],
        "uniques": true
    },
    "algorithm": {
        "name": "calculateOperation",
        "params": {
            "method": "equivLiteral",
            "keyboard": "NUMERICAL"
        }
    }
}</v>
      </c>
      <c r="C119" s="242" t="str">
        <f t="shared" si="1"/>
        <v>#REF!</v>
      </c>
      <c r="D119" s="243" t="str">
        <f t="shared" si="2"/>
        <v>#REF!</v>
      </c>
    </row>
    <row r="120" ht="15.75" customHeight="1">
      <c r="A120" s="241" t="str">
        <f>Seeds!AA125</f>
        <v>M3-NyO-7a-A-3</v>
      </c>
      <c r="B120" s="242" t="str">
        <f>Seeds!Z125</f>
        <v>{
    "id": "M3-NyO-7a-A-3",
    "stimulus": "&lt;p&gt;El día de su lanzamiento, la canción de una estrella pop ha conseguido {{Q1}} reproducciones en una plataforma y {{Q2}} en otra. ¿Cuántas reproducciones ha acumulado en total durante este día?&lt;/p&gt;",
    "template": "&lt;p&gt;Ha acumulado {{response}} reproducciones.&lt;/p&gt;",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9000,
                "max": 99999,
                "step": 10
            },
            {
                "name": "Q2",
                "label": null,
                "min": 9000,
                "max": 99999,
                "step": 10
            }
        ],
        "calculated": [
            {
                "name": "A1",
                "label": "{{function}}",
                "function": "{{Q1}}+{{Q2}}"
            },
            {
                "name": "T1",
                "label": "{{function}}",
                "function": "{{Q1}}+{{Q2}}-math.floor({{Q1}}/10+{{Q2}}/10)*10",
                "temp": true
            }
        ],
        "uniques": true
    },
    "algorithm": {
        "name": "calculateOperation",
        "params": {
            "method": "equivLiteral",
            "keyboard": "NUMERICAL"
        }
    }
}</v>
      </c>
      <c r="C120" s="242" t="str">
        <f t="shared" si="1"/>
        <v>#REF!</v>
      </c>
      <c r="D120" s="243" t="str">
        <f t="shared" si="2"/>
        <v>#REF!</v>
      </c>
    </row>
    <row r="121" ht="15.75" customHeight="1">
      <c r="A121" s="241" t="str">
        <f>Seeds!AA126</f>
        <v>M3-NyO-7a-A-4</v>
      </c>
      <c r="B121" s="242" t="str">
        <f>Seeds!Z126</f>
        <v>{
    "id": "M3-NyO-7a-A-4",
    "stimulus": "&lt;p&gt;Ignacio ha recogido {{Q1}} monedas doradas y {{Q2}} plateadas en un videojuego. ¿Cuántas monedas ha conseguido en total?&lt;/p&gt;",
    "template": "&lt;p&gt;Ha conseguido {{response}} monedas.&lt;/p&gt;",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C121" s="242" t="str">
        <f t="shared" si="1"/>
        <v>#REF!</v>
      </c>
      <c r="D121" s="243" t="str">
        <f t="shared" si="2"/>
        <v>#REF!</v>
      </c>
    </row>
    <row r="122" ht="15.75" customHeight="1">
      <c r="A122" s="241" t="str">
        <f>Seeds!AA127</f>
        <v>M3-NyO-7a-A-5</v>
      </c>
      <c r="B122" s="242" t="str">
        <f>Seeds!Z127</f>
        <v>{
    "id": "M3-NyO-7a-A-5",
    "stimulus": "&lt;p&gt;Dos camiones han salido de una fábrica cargados de juguetes. El primero lleva {{Q1}} cajas y el segundo, {{Q2}}. ¿Cuántas cajas transportan entre los dos camiones?&lt;/p&gt;",
    "template": "&lt;p&gt;Entre los dos camiones llevan {{response}} cajas de juguetes.&lt;/p&gt;",
    "hint": "&lt;div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 {{T1}}&lt;/span&gt;&lt;span class=\"lemo-graphie-label\" style=\"position:absolute; right: 20%; top: 35%;\"&gt;{{Q2}}&lt;/span&gt;&lt;span class=\"lemo-graphie-label\" style=\"position: absolute; right: 20%; top:8%;\"&gt;{{Q1}}&lt;/span&gt;&lt;/div&gt;&lt;/div&gt;&lt;/div&gt;",
    "feedback": "&lt;p&gt;El resultado de esta suma es:&lt;/p&gt;&lt;div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20%; top:65%;\"&gt;{{A1}}&lt;/span&gt;&lt;span class=\"lemo-graphie-label\" style=\"position:absolute; right: 20%; top: 35%;\"&gt;{{Q2}}&lt;/span&gt;&lt;span class=\"lemo-graphie-label\" style=\"position: absolute; right: 20%; top:8%;\"&gt;{{Q1}}&lt;/span&gt;&lt;/div&gt;&lt;/div&gt;&lt;/div&gt;",
    "seed": {
        "parameters": [
            {
                "name": "Q1",
                "label": null,
                "min": 1000,
                "max": 9999,
                "step": 10
            },
            {
                "name": "Q2",
                "label": null,
                "min": 1000,
                "max": 9999,
                "step": 10
            }
        ],
        "calculated": [
            {
                "name": "A1",
                "label": "{{function}}",
                "function": "{{Q1}}+{{Q2}}"
            },
            {
                "name": "T1",
                "label": "{{function}}",
                "function": "{{Q1}}+{{Q2}}-math.floor({{Q1}}/10+{{Q2}}/10)*10",
                "temp": true
            }
        ],
        "uniques": true
    },
    "algorithm": {
        "name": "calculateOperation",
        "params": {
            "method": "equivLiteral",
            "keyboard": "NUMERICAL"
        }
    }
}</v>
      </c>
      <c r="C122" s="242" t="str">
        <f t="shared" si="1"/>
        <v>#REF!</v>
      </c>
      <c r="D122" s="243" t="str">
        <f t="shared" si="2"/>
        <v>#REF!</v>
      </c>
    </row>
    <row r="123" ht="15.75" customHeight="1">
      <c r="A123" s="241" t="str">
        <f>Seeds!AA128</f>
        <v>M3-NyO-8a-I-1</v>
      </c>
      <c r="B123" s="242" t="str">
        <f>Seeds!Z128</f>
        <v>{"id":"M3-NyO-8a-I-1","stimulus":"&lt;p&gt;¿En cuál de estas equivalencias se ve la propiedad conmutativa de la suma?&lt;/p&gt;","hint":"&lt;p&gt;Las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{{Q8}}","function":"","incorrect":true,"feedback":"&lt;p&gt;En esta suma se ve la propiedad asociativa: la forma de agrupar los números no cambia el resultado.&lt;/p&gt;"},{"name":"A4","label":"({{Q9}} + {{Q10}}) + {{Q11}} = {{Q9}} + ({{Q10}} + {{Q11}})","function":"","incorrect":true,"feedback":"&lt;p&gt;En esta suma se ve la propiedad asociativa: la forma de agrupar los números no cambia el resultado.&lt;/p&gt;"},{"name":"A5","label":"({{Q12}} + {{Q13}}) + {{Q14}} = {{Q12}} + ({{Q13}} + {{Q14}})","function":"","incorrect":true,"feedback":"&lt;p&gt;En esta suma se ve la propiedad asociativa: la forma de agrupar los números no cambia el resultado.&lt;/p&gt;"},{"name":"A6","label":"{{Q15}} + ({{Q16}} + {{Q17}}) = ({{Q15}} + {{Q16}}) + {{Q17}}","function":"","incorrect":true,"feedback":"&lt;p&gt;En esta suma se ve la propiedad asociativa: la forma de agrupar los números no cambia el resultado.&lt;/p&gt;"}],"uniques":true},"algorithm":{"name":"trueFalse","template":"Choice matrix – inline","params":{"countCorrect":1,"countIncorrect":2,"options":["Sí","No"]}}}</v>
      </c>
      <c r="C123" s="242" t="str">
        <f t="shared" si="1"/>
        <v>#REF!</v>
      </c>
      <c r="D123" s="243" t="str">
        <f t="shared" si="2"/>
        <v>#REF!</v>
      </c>
    </row>
    <row r="124" ht="15.75" customHeight="1">
      <c r="A124" s="241" t="str">
        <f>Seeds!AA129</f>
        <v>M3-NyO-8a-E-1</v>
      </c>
      <c r="B124" s="242" t="str">
        <f>Seeds!Z129</f>
        <v>{"id":"M3-NyO-8a-E-1","stimulus":"&lt;p&gt;Completa la siguiente suma para que se verifique la propiedad conmutativa.&lt;/p&gt;","template":"&lt;p style=\"text-align: center\"&gt;{{Q1}} + {{Q2}} = {{response}} + {{response}}&lt;/p&gt;","hint":"&lt;p&gt;Las sumas tienen propiedad conmutativa porque el orden de los sumandos no cambia el resultado.&lt;/p&gt;","feedback":"&lt;p&gt;Las sumas tienen propiedad conmutativa porque el orden de los sumandos no cambia el resultado:&lt;/p&gt;&lt;p style=\"text-align: center\"&gt;{{Q1}} + {{Q2}} = {{Q2}} + {{Q1}} = {{T1}}&lt;/p&gt;","seed":{"parameters":[{"name":"Q1","label":null,"min":100,"max":9900,"step":1},{"name":"Q2","label":null,"min":100,"max":9900,"step":1}],"calculated":[{"name":"A1","label":"{{Q2}}","function":"{{Q2}}"},{"name":"A2","label":"{{Q1}}","function":"{{Q1}}"},{"name":"T1","label":"","function":"{{Q1}}+{{Q2}}","temp":true}],"uniques":true},"algorithm":{"name":"calculateOperation","params":{"method":"equivLiteral","keyboard":"NUMERICAL"}}}</v>
      </c>
      <c r="C124" s="242" t="str">
        <f t="shared" si="1"/>
        <v>#REF!</v>
      </c>
      <c r="D124" s="243" t="str">
        <f t="shared" si="2"/>
        <v>#REF!</v>
      </c>
    </row>
    <row r="125" ht="15.75" customHeight="1">
      <c r="A125" s="241" t="str">
        <f>Seeds!AA130</f>
        <v>M3-NyO-8b-I-1</v>
      </c>
      <c r="B125" s="242" t="str">
        <f>Seeds!Z130</f>
        <v>{"id":"M3-NyO-8b-I-1","stimulus":"&lt;p&gt;¿En cuál de estas equivalencias se ve la propiedad asociativa de la suma?&lt;/p&gt;","hint":"&lt;p&gt;Las sumas tienen propiedad asociativa porque la forma de agrupar los sumandos no cambia el resultado.&lt;/p&gt;","feedback":"&lt;p&gt;Las sumas tienen propiedad asociativa porque la forma de agrupar los sumandos no cambia el resultado:&lt;/p&gt;&lt;p&gt;{{Q6}} + ({{Q7}} + {{Q8}}) = ({{Q6}} + {{Q7}}) + {{Q8}}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calculated":[{"name":"A1","label":"{{Q1}} + ({{Q2}} + {{Q3}}) = ({{Q3}} + {{Q1}}) + {{Q2}}","function":""},{"name":"A2","label":"({{Q4}} + {{Q5}}) + {{Q6}} = {{Q5}} + ({{Q4}} + {{Q6}})","function":""},{"name":"A3","label":"{{Q7}} + {{Q8}} = {{Q8}} + {{Q7}}","function":"","incorrect":true,"feedback":"&lt;p&gt;En esta suma se ve la propiedad conmutativa: el orden en que se suman dos números no cambia el resultado de la suma.&lt;/p&gt;"},{"name":"A4","label":"{{Q9}} + {{Q10}} + {{Q11}} = {{Q11}} + {{Q9}} + {{Q10}}","function":"","incorrect":true,"feedback":"&lt;p&gt;En esta suma se ve la propiedad conmutativa: el orden en que se suman dos números no cambia el resultado de la suma.&lt;/p&gt;"},{"name":"T1","label":"","function":"{{Q6}} + {{Q7}} + {{Q8}}","temp":true}],"uniques":true},"algorithm":{"name":"trueFalse","template":"Multiple choice – standard","params":{"countCorrect":1,"countIncorrect":2,"showCheckIcon":true}}}</v>
      </c>
      <c r="C125" s="242" t="str">
        <f t="shared" si="1"/>
        <v>#REF!</v>
      </c>
      <c r="D125" s="243" t="str">
        <f t="shared" si="2"/>
        <v>#REF!</v>
      </c>
    </row>
    <row r="126" ht="15.75" customHeight="1">
      <c r="A126" s="241" t="str">
        <f>Seeds!AA131</f>
        <v>M3-NyO-8b-E-1</v>
      </c>
      <c r="B126" s="242" t="str">
        <f>Seeds!Z131</f>
        <v>{"id":"M3-NyO-8b-E-1","stimulus":"&lt;p&gt;Utiliza la propiedad asociativa para calcular la siguiente suma.&lt;/p&gt;","template":"&lt;p&gt;({{Q1}} + {{Q2}}) + {{Q3}} = {{response}} + {{Q3}} = {{response}}&lt;/p&gt;&lt;p style=\"text-align: center\"&gt;{{Q1}} + ({{Q2}} + {{Q3}}) = {{Q1}} + {{response}} = {{response}}&lt;/p&gt;","hint":"&lt;p&gt;Las sumas tienen propiedad asociativa porque la forma de agrupar los sumandos no cambia altera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1}}+{{Q2}}"},{"name":"A2","label":"","function":"{{Q1}}+{{Q2}}+{{Q3}}"},{"name":"A3","label":"","function":"{{Q2}}+{{Q3}}"},{"name":"A4","label":"","function":"{{Q1}}+{{Q2}}+{{Q3}}"}],"uniques":true},"algorithm":{"name":"calculateOperation","params":{"method":"equivLiteral","keyboard":"NUMERICAL"}}}</v>
      </c>
      <c r="C126" s="242" t="str">
        <f t="shared" si="1"/>
        <v>#REF!</v>
      </c>
      <c r="D126" s="243" t="str">
        <f t="shared" si="2"/>
        <v>#REF!</v>
      </c>
    </row>
    <row r="127" ht="15.75" customHeight="1">
      <c r="A127" s="241" t="str">
        <f>Seeds!AA132</f>
        <v>M3-NyO-8b-E-2</v>
      </c>
      <c r="B127" s="242" t="str">
        <f>Seeds!Z132</f>
        <v>{"id":"M3-NyO-8b-E-2","stimulus":"&lt;p&gt;Utiliza la propiedad asociativa para calcular la siguiente suma.&lt;/p&gt;","template":"&lt;p style=\"text-align: center\"&gt;{{Q1}} + ({{Q2}} + {{Q3}}) = {{Q1}} + {{response}} = {{response}}&lt;/p&gt;&lt;p&gt;({{Q1}} + {{Q2}}) + {{Q3}} = {{response}} + {{Q3}} = {{response}}&lt;/p&gt;","hint":"&lt;p&gt;Las sumas tienen propiedad asociativa porque la forma de agrupar los sumandos no cambia el resultado.&lt;/p&gt;","feedback":"&lt;p&gt;Las sumas tienen propiedad asociativa porque la forma de agrupar los sumandos no cambia el resultado:&lt;/p&gt;&lt;p&gt;({{Q1}} + {{Q2}}) + {{Q3}} = {{Q1}} + ({{Q2}} + {{Q3}}) = {{A4}}&lt;/p&gt;","seed":{"parameters":[{"name":"Q1","label":null,"min":100,"max":9999,"step":1},{"name":"Q2","label":null,"min":100,"max":9999,"step":1},{"name":"Q3","label":null,"min":100,"max":9999,"step":1}],"calculated":[{"name":"A1","label":"","function":"{{Q2}}+{{Q3}}"},{"name":"A2","label":"","function":"{{Q1}}+{{Q2}}+{{Q3}}"},{"name":"A3","label":"","function":"{{Q1}}+{{Q2}}"},{"name":"A4","label":"","function":"{{Q1}}+{{Q2}}+{{Q3}}"}],"uniques":true},"algorithm":{"name":"calculateOperation","params":{"method":"equivLiteral","keyboard":"NUMERICAL"}}}</v>
      </c>
      <c r="C127" s="242" t="str">
        <f t="shared" si="1"/>
        <v>#REF!</v>
      </c>
      <c r="D127" s="243" t="str">
        <f t="shared" si="2"/>
        <v>#REF!</v>
      </c>
    </row>
    <row r="128" ht="15.75" customHeight="1">
      <c r="A128" s="241" t="str">
        <f>Seeds!AA133</f>
        <v>M3-NyO-32a-I-1</v>
      </c>
      <c r="B128" s="242" t="str">
        <f>Seeds!Z133</f>
        <v>{
    "id": "M3-NyO-32a-I-1",
    "stimulus": "&lt;p&gt;Arrastra cada resultado a la resta correspondiente.&lt;/p&gt;",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{{T4}}&lt;/span&gt;\n\t\t\t&lt;span class=\"lemo-graphie-label\" style=\"position: absolute; right: 15%; top: 35%;\"&gt;{{Q21}}&lt;/span&gt;\n\t\t\t&lt;span class=\"lemo-graphie-label\" style=\"position: absolute; right: 15%; top: 8%;\"&gt;{{T1}}&lt;/span&gt;\n\t\t&lt;/div&gt;\n\t&lt;/div&gt;\n&lt;/div&gt;",
    "feedback": "&lt;p&gt;Por ejemplo, el resultado de una de estas restas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65%;\"&gt;{{Q11}}&lt;/span&gt;\n\t\t\t&lt;span class=\"lemo-graphie-label\" style=\"position: absolute; right: 15%; top: 35%;\"&gt;{{Q21}}&lt;/span&gt;\n\t\t\t&lt;span class=\"lemo-graphie-label\" style=\"position: absolute; right: 15%; top: 8%;\"&gt;{{T1}}&lt;/span&gt;\n\t\t&lt;/div&gt;\n\t&lt;/div&gt;\n&lt;/div&gt;",
    "seed": {
        "parameters": [
            {
                "name": "Q11",
                "label": null,
                "min": 100,
                "max": 999,
                "step": 1
            },
            {
                "name": "Q21",
                "label": null,
                "min": 100,
                "max": 999,
                "step": 1
            },
            {
                "name": "Q12",
                "label": null,
                "min": 100,
                "max": 999,
                "step": 1
            },
            {
                "name": "Q22",
                "label": null,
                "min": 100,
                "max": 999,
                "step": 1
            },
            {
                "name": "Q13",
                "label": null,
                "min": 100,
                "max": 999,
                "step": 1
            },
            {
                "name": "Q23",
                "label": null,
                "min": 100,
                "max": 999,
                "step": 1
            }
        ],
        "calculated": [
            {
                "name": "T1",
                "label": "{{function}}",
                "function": "{{Q11}}+{{Q21}}",
                "temp": true
            },
            {
                "name": "T2",
                "label": "{{function}}",
                "function": "{{Q12}}+{{Q22}}",
                "temp": true
            },
            {
                "name": "T3",
                "label": "{{function}}",
                "function": "{{Q13}}+{{Q23}}",
                "temp": true
            },
            {
                "name": "T4",
                "label": "{{function}}",
                "function": "{{Q11}}-math.floor({{Q11}}/10)*10",
                "temp": true
            },
            {
                "name": "A1",
                "label": "{{T1}} − {{Q21}}",
                "function": "{{Q11}}"
            },
            {
                "name": "A2",
                "label": "{{T2}} − {{Q22}}",
                "function": "{{Q12}}"
            },
            {
                "name": "A3",
                "label": "{{T3}} − {{Q23}}",
                "function": "{{Q13}}"
            }
        ],
        "uniques": true
    },
    "algorithm": {
        "name": "linkOperationResult",
        "params": {
            "invert": true
        },
        "template": "Match list"
    }
}</v>
      </c>
      <c r="C128" s="242" t="str">
        <f t="shared" si="1"/>
        <v>#REF!</v>
      </c>
      <c r="D128" s="243" t="str">
        <f t="shared" si="2"/>
        <v>#REF!</v>
      </c>
    </row>
    <row r="129" ht="15.75" customHeight="1">
      <c r="A129" s="241" t="str">
        <f>Seeds!AA134</f>
        <v>M3-NyO-32a-E-1</v>
      </c>
      <c r="B129" s="242" t="str">
        <f>Seeds!Z134</f>
        <v>{
    "id": "M3-NyO-32a-E-1",
    "stimulus": "&lt;p&gt;Escribe el resultado de la siguiente resta.&lt;/p&gt;",
    "template": "&lt;p style=\"text-align: center\"&gt;{{T1}} − {{Q1}} = {{response}}&lt;/p&gt;",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100,
                "max": 999,
                "step": 1
            },
            {
                "name": "Q2",
                "label": null,
                "min": 100,
                "max": 999,
                "step": 1
            }
        ],
        "calculated": [
            {
                "name": "T1",
                "label": "{{function}}",
                "function": "{{Q1}}+{{Q2}}",
                "temp": true
            },
            {
                "name": "T2",
                "label": "{{function}}",
                "function": "{{Q2}}-math.floor({{Q2}}/10)*10",
                "temp": true
            },
            {
                "name": "A1",
                "label": "{{function}}",
                "function": "{{Q2}}"
            }
        ],
        "uniques": true
    },
    "algorithm": {
        "name": "calculateOperation",
        "params": {
            "method": "equivLiteral",
            "keyboard": "NUMERICAL"
        }
    }
}</v>
      </c>
      <c r="C129" s="242" t="str">
        <f t="shared" si="1"/>
        <v>#REF!</v>
      </c>
      <c r="D129" s="243" t="str">
        <f t="shared" si="2"/>
        <v>#REF!</v>
      </c>
    </row>
    <row r="130" ht="15.75" customHeight="1">
      <c r="A130" s="241" t="str">
        <f>Seeds!AA135</f>
        <v>M3-NyO-32a-A-1</v>
      </c>
      <c r="B130" s="242" t="str">
        <f>Seeds!Z135</f>
        <v>{"id":"M3-NyO-32a-A-1","stimulus":"&lt;p&gt;Felipe tenía una colección de {{T1}} sellos, pero ha regalado {{Q1}}. ¿Cuántos sellos le quedan?&lt;/p&gt;","template":"&lt;p&gt;Le quedan {{response}} sellos.&lt;/p&gt;","hint":"&lt;div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 {{T2}}&lt;/span&gt;\n\t\t\t&lt;span class=\"lemo-graphie-label\" style=\"position: absolute; right: 30%; top: 35%;\"&gt;{{Q1}}&lt;/span&gt;\n\t\t\t&lt;span class=\"lemo-graphie-label\" style=\"position: absolute; right: 30%;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30%; top: 65%;\"&gt;{{Q2}}&lt;/span&gt;\n\t\t\t&lt;span class=\"lemo-graphie-label\" style=\"position: absolute; right: 30%; top: 35%;\"&gt;{{Q1}}&lt;/span&gt;\n\t\t\t&lt;span class=\"lemo-graphie-label\" style=\"position: absolute; right: 30%; top: 8%;\"&gt;{{T1}}&lt;/span&gt;\n\t\t&lt;/div&gt;\n\t&lt;/div&gt;\n&lt;/div&gt;","seed":{"parameters":[{"name":"Q1","label":null,"min":100,"max":400,"step":1},{"name":"Q2","label":null,"min":100,"max":300,"step":1}],"calculated":[{"name":"T1","label":"{{function}}","function":"{{Q1}}+{{Q2}}","temp":true},{"name":"T2","label":"{{function}}","function":"{{Q2}}-math.floor({{Q2}}/10)*10","temp":true},{"name":"A1","label":"{{function}}","function":"{{Q2}}"}],"uniques":true},"algorithm":{"name":"calculateOperation","params":{"method":"equivLiteral","keyboard":"NUMERICAL"}}}</v>
      </c>
      <c r="C130" s="242" t="str">
        <f t="shared" si="1"/>
        <v>#REF!</v>
      </c>
      <c r="D130" s="243" t="str">
        <f t="shared" si="2"/>
        <v>#REF!</v>
      </c>
    </row>
    <row r="131" ht="15.75" customHeight="1">
      <c r="A131" s="241" t="str">
        <f>Seeds!AA136</f>
        <v>M3-NyO-32a-A-2</v>
      </c>
      <c r="B131" s="242" t="str">
        <f>Seeds!Z136</f>
        <v>{"id":"M3-NyO-32a-A-2","stimulus":"&lt;p&gt;Una empresa de publicidad tiene que repartir {{T1}} folletos en un día. Los empleados del turno de la mañana han distribuido {{Q1}}. ¿Cuántos folletos les quedan a los del turno de la tarde?&lt;/p&gt;","template":"&lt;p&gt;Les quedan {{response}} folletos por repartir.&lt;/p&gt;","hint":"&lt;div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100,"max":999,"step":1},{"name":"Q2","label":null,"min":100,"max":999,"step":1}],"calculated":[{"name":"T1","label":"{{function}}","function":"{{Q1}}+{{Q2}}","temp":true},{"name":"T2","label":"{{function}}","function":"{{Q2}}-math.floor({{Q2}}/10)*10","temp":true},{"name":"A1","label":"{{function}}","function":"{{Q2}}"}],"uniques":true},"algorithm":{"name":"calculateOperation","params":{"method":"equivLiteral","keyboard":"NUMERICAL"}}}</v>
      </c>
      <c r="C131" s="242" t="str">
        <f t="shared" si="1"/>
        <v>#REF!</v>
      </c>
      <c r="D131" s="243" t="str">
        <f t="shared" si="2"/>
        <v>#REF!</v>
      </c>
    </row>
    <row r="132" ht="15.75" customHeight="1">
      <c r="A132" s="241" t="str">
        <f>Seeds!AA137</f>
        <v>M3-NyO-32a-A-3</v>
      </c>
      <c r="B132" s="242" t="str">
        <f>Seeds!Z137</f>
        <v>{"id":"M3-NyO-32a-A-3","stimulus":"&lt;p&gt;Para el próximo partido de waterpolo se han puesto a la venta {{T1}} entradas. Si hasta el día de antes del partido se han comprado {{Q1}}, ¿cuántas entradas quedan por vender?&lt;/p&gt;","template":"&lt;p&gt;Quedan por vender {{response}} entradas.&lt;/p&gt;","hint":"&lt;div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seed":{"parameters":[{"name":"Q1","label":null,"min":400,"max":999,"step":1},{"name":"Q2","label":null,"min":400,"max":999,"step":1}],"calculated":[{"name":"T1","label":"{{function}}","function":"{{Q1}}+{{Q2}}","temp":true},{"name":"T2","label":"{{function}}","function":"{{Q2}}-math.floor({{Q2}}/10)*10","temp":true},{"name":"A1","label":"{{function}}","function":"{{Q2}}"}],"uniques":true},"algorithm":{"name":"calculateOperation","params":{"method":"equivLiteral","keyboard":"NUMERICAL"}}}</v>
      </c>
      <c r="C132" s="242" t="str">
        <f t="shared" si="1"/>
        <v>#REF!</v>
      </c>
      <c r="D132" s="243" t="str">
        <f t="shared" si="2"/>
        <v>#REF!</v>
      </c>
    </row>
    <row r="133" ht="15.75" customHeight="1">
      <c r="A133" s="241" t="str">
        <f>Seeds!AA143</f>
        <v>M3-NyO-32c-I-1</v>
      </c>
      <c r="B133" s="242" t="str">
        <f>Seeds!Z143</f>
        <v>{"id":"M3-NyO-32c-I-1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template":"Cloze with drag &amp; drop","params":{"keyboard":"NUMERICAL"}}},{"id":"step-1","stimulus":"&lt;p&gt;Para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3" s="242" t="str">
        <f t="shared" si="1"/>
        <v>#REF!</v>
      </c>
      <c r="D133" s="243" t="str">
        <f t="shared" si="2"/>
        <v>#REF!</v>
      </c>
    </row>
    <row r="134" ht="15.75" customHeight="1">
      <c r="A134" s="241" t="str">
        <f>Seeds!AA144</f>
        <v>M3-NyO-32c-E-1</v>
      </c>
      <c r="B134" s="242" t="str">
        <f>Seeds!Z144</f>
        <v>{"id":"M3-NyO-32c-E-1","seed":{"parameters":[{"name":"Q1","label":null,"list":[1,2,3,4]},{"name":"Q2","label":null,"list":[1,2,3,4,5]},{"name":"Q3","label":null,"list":[1,2,3,4]},{"name":"Q4","label":null,"list":[1,2,3,4,5]},{"name":"Q5","label":null,"list":[1,2,3,4]},{"name":"Q6","label":null,"list":[1,2,3,4,5]}],"uniques":false},"scaffolding":[{"id":"step-0","stimulus":"&lt;p&gt;Para trabajar el cálculo mental, resuelve la siguiente resta agrupando sus términos.&lt;/p&gt;&lt;p style=\"text-align: center\"&gt;{{T10}} − {{T11}} = ...&lt;/p&gt;","template":"&lt;p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4" s="242" t="str">
        <f t="shared" si="1"/>
        <v>#REF!</v>
      </c>
      <c r="D134" s="243" t="str">
        <f t="shared" si="2"/>
        <v>#REF!</v>
      </c>
    </row>
    <row r="135" ht="15.75" customHeight="1">
      <c r="A135" s="241" t="str">
        <f>Seeds!AA145</f>
        <v>M3-NyO-32c-A-1</v>
      </c>
      <c r="B135" s="242" t="str">
        <f>Seeds!Z145</f>
        <v>{"id":"M3-NyO-32c-A-1","seed":{"parameters":[{"name":"Q1","label":null,"list":[1,2,3,4]},{"name":"Q2","label":null,"list":[1,2,3,4,5]},{"name":"Q3","label":null,"list":[1,2,3,4]},{"name":"Q4","label":null,"list":[1,2,3,4,5]},{"name":"Q5","label":null,"list":[1,2,3,4]},{"name":"Q6","label":null,"list":[1,2,3,4,5]}],"uniques":false},"scaffolding":[{"id":"step-0","stimulus":"&lt;p&gt;Elena ha quedado con sus amigos a {{T10}} m de su casa. Si ya ha caminado {{T11}} m, ¿cuántos le faltan para encontrarse con ellos?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5" s="242" t="str">
        <f t="shared" si="1"/>
        <v>#REF!</v>
      </c>
      <c r="D135" s="243" t="str">
        <f t="shared" si="2"/>
        <v>#REF!</v>
      </c>
    </row>
    <row r="136" ht="15.75" customHeight="1">
      <c r="A136" s="241" t="str">
        <f>Seeds!AA146</f>
        <v>M3-NyO-32c-A-2</v>
      </c>
      <c r="B136" s="242" t="str">
        <f>Seeds!Z146</f>
        <v>{"id":"M3-NyO-32c-A-2","seed":{"parameters":[{"name":"Q1","label":null,"list":[1,2,3,4]},{"name":"Q2","label":null,"list":[1,2,3,4,5]},{"name":"Q3","label":null,"list":[1,2,3,4]},{"name":"Q4","label":null,"list":[1,2,3,4,5]},{"name":"Q5","label":null,"list":[1,2,3,4]},{"name":"Q6","label":null,"list":[1,2,3,4,5]}],"uniques":false},"scaffolding":[{"id":"step-0","stimulus":"&lt;p&gt;Javier tiene {{T10}} segundos para terminar un dibujo. Si ya han pasado {{T11}} segundos, ¿cuántos le quedan?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6" s="242" t="str">
        <f t="shared" si="1"/>
        <v>#REF!</v>
      </c>
      <c r="D136" s="243" t="str">
        <f t="shared" si="2"/>
        <v>#REF!</v>
      </c>
    </row>
    <row r="137" ht="15.75" customHeight="1">
      <c r="A137" s="241" t="str">
        <f>Seeds!AA147</f>
        <v>M3-NyO-32c-A-3</v>
      </c>
      <c r="B137" s="242" t="str">
        <f>Seeds!Z147</f>
        <v>{"id":"M3-NyO-32c-A-3","seed":{"parameters":[{"name":"Q1","label":null,"list":[1,2,3,4]},{"name":"Q2","label":null,"list":[1,2,3,4,5]},{"name":"Q3","label":null,"list":[1,2,3,4]},{"name":"Q4","label":null,"list":[1,2,3,4,5]},{"name":"Q5","label":null,"list":[1,2,3,4]},{"name":"Q6","label":null,"list":[1,2,3,4,5]}],"uniques":false},"scaffolding":[{"id":"step-0","stimulus":"&lt;p&gt;Un ciclista pedalea {{T10}} km por semana. Si en esta semana ya ha recorrido {{T11}} km, ¿cuántos le faltan? Para trabajar el cálculo mental, resuelve la resta agrupando sus términos.&lt;/p&gt;","template":"&lt;p style=\"text-align: center\"&gt;{{T1}} − {{T2}} = {{response}}&lt;/p&gt;&lt;p style=\"text-align: center\"&gt;{{T3}} − {{T4}} = {{response}}&lt;/p&gt;&lt;p style=\"text-align: center\"&gt;{{T5}} − {{Q5}} = {{response}}&lt;/p&gt;&lt;p&gt;Por tanto:&lt;/p&gt;&lt;p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0-A1","label":"{{function}}","function":"{{Q2}}*100"},{"name":"0-A2","label":"{{function}}","function":"{{Q4}}*10"},{"name":"0-A3","label":"{{function}}","function":"{{Q6}}"},{"name":"0-A4","label":"{{function}}","function":"{{Q2}}*100+{{Q4}}*10+{{Q6}}"}]},"algorithm":{"name":"calculateOperation","params":{"method":"equivLiteral","keyboard":"NUMERICAL"}}},{"id":"step-1","stimulus":"&lt;p&gt;Para resolver esta resta, empieza primero con las centenas.&lt;/p&gt;","template":"&lt;p style=\"text-align: center\"&gt;{{T1}} − {{T2}} = {{response}}&lt;/p&gt;","seed":{"calculated":[{"name":"T1","label":"{{function}}","function":"({{Q1}}+{{Q2}})*100","temp":true},{"name":"T2","label":"{{function}}","function":"{{Q1}}*100","temp":true},{"name":"1-A1","label":"{{function}}","function":"{{Q2}}*100"}]},"algorithm":{"name":"calculateOperation","params":{"method":"equivLiteral","keyboard":"NUMERICAL"}}},{"id":"step-2","stimulus":"&lt;p&gt;A continuación, resta las decenas.&lt;/p&gt;","template":"&lt;p style=\"text-align: center\"&gt;{{T3}} − {{T4}} = {{response}}&lt;/p&gt;","seed":{"calculated":[{"name":"T3","label":"{{function}}","function":"({{Q3}}+{{Q4}})*10","temp":true},{"name":"T4","label":"{{function}}","function":"{{Q3}}*10","temp":true},{"name":"2-A1","label":"{{function}}","function":"{{Q4}}*10"}]},"algorithm":{"name":"calculateOperation","params":{"method":"equivLiteral","keyboard":"NUMERICAL"}}},{"id":"step-3","stimulus":"&lt;p&gt;Y, por último, las unidades.&lt;/p&gt;","template":"&lt;p style=\"text-align: center\"&gt;{{T5}} − {{Q5}} = {{response}}&lt;/p&gt;","seed":{"calculated":[{"name":"T5","label":"{{function}}","function":"{{Q5}}+{{Q6}}","temp":true},{"name":"3-A1","label":"{{function}}","function":"{{Q6}}"}]},"algorithm":{"name":"calculateOperation","params":{"method":"equivLiteral","keyboard":"NUMERICAL"}}},{"id":"step-4","stimulus":"&lt;p&gt;Ahora utiliza estos resultados para calcular mentalmente esta resta.&lt;/p&gt;","template":"&lt;p style=\"text-align: center\"&gt;{{T1}} − {{T2}} = {{T-A1}}&lt;/p&gt;&lt;p style=\"text-align: center\"&gt;{{T3}} − {{T4}} = {{T-A2}}&lt;/p&gt;&lt;p style=\"text-align: center\"&gt;{{T5}} − {{Q5}} = {{T-A3}}&lt;/p&gt;&lt;p style=\"text-align: center\"&gt;{{T10}} − {{T11}} = {{response}}&lt;/p&gt;","seed":{"calculated":[{"name":"T10","label":"{{function}}","function":"({{Q1}}+{{Q2}})*100+({{Q3}}+{{Q4}})*10+{{Q5}}+{{Q6}}","temp":true},{"name":"T11","label":"{{function}}","function":"{{Q1}}*100+{{Q3}}*10+{{Q5}}","temp":true},{"name":"T1","label":"{{function}}","function":"({{Q1}}+{{Q2}})*100","temp":true},{"name":"T2","label":"{{function}}","function":"{{Q1}}*100","temp":true},{"name":"T3","label":"{{function}}","function":"({{Q3}}+{{Q4}})*10","temp":true},{"name":"T4","label":"{{function}}","function":"{{Q3}}*10","temp":true},{"name":"T5","label":"{{function}}","function":"{{Q5}}+{{Q6}}","temp":true},{"name":"T-A1","label":"{{function}}","function":"{{Q2}}*100","temp":true},{"name":"T-A2","label":"{{function}}","function":"{{Q4}}*10","temp":true},{"name":"T-A3","label":"{{function}}","function":"{{Q6}}","temp":true},{"name":"4-A4","label":"{{function}}","function":"{{Q2}}*100+{{Q4}}*10+{{Q6}}"}]},"algorithm":{"name":"calculateOperation","params":{"method":"equivLiteral","keyboard":"NUMERICAL"}}}]}</v>
      </c>
      <c r="C137" s="242" t="str">
        <f t="shared" si="1"/>
        <v>#REF!</v>
      </c>
      <c r="D137" s="243" t="str">
        <f t="shared" si="2"/>
        <v>#REF!</v>
      </c>
    </row>
    <row r="138" ht="15.75" customHeight="1">
      <c r="A138" s="241" t="str">
        <f>Seeds!AA148</f>
        <v>M3-NyO-9a-I-1</v>
      </c>
      <c r="B138" s="242" t="str">
        <f>Seeds!Z148</f>
        <v>{
    "id": "M3-NyO-9a-I-1",
    "stimulus": "&lt;p&gt;Escoge el resultado correcto de esta resta.&lt;/p&gt;&lt;p style=\"text-align: center\"&gt;{{T1}} − {{Q1}} = ...&lt;/p&gt;",
    "hint": "&lt;div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35%;\"&gt;{{Q1}}&lt;/span&gt;\n\t\t\t&lt;span class=\"lemo-graphie-label\" style=\"position: absolute; right: 15%; top: 8%;\"&gt;{{T1}}&lt;/span&gt;\n\t\t&lt;/div&gt;\n\t&lt;/div&gt;\n&lt;/div&gt;",
    "feedback": "&lt;p&gt;El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65%;\"&gt;{{Q2}}&lt;/span&gt;\n\t\t\t&lt;span class=\"lemo-graphie-label\" style=\"position: absolute; right: 15%; top: 35%;\"&gt;{{Q1}}&lt;/span&gt;\n\t\t\t&lt;span class=\"lemo-graphie-label\" style=\"position: absolute; right: 15%; top: 8%;\"&gt;{{T1}}&lt;/span&gt;\n\t\t&lt;/div&gt;\n\t&lt;/div&gt;\n&lt;/div&gt;",
    "seed": {
        "parameters": [
            {
                "name": "Q1",
                "label": null,
                "min": 200,
                "max": 5000,
                "step": 1
            },
            {
                "name": "Q2",
                "label": null,
                "min": 100,
                "max": 5000,
                "step": 1
            },
            {
                "name": "Q3",
                "label": null,
                "min": 10,
                "max": 90,
                "step": 10
            },
            {
                "name": "Q4",
                "label": null,
                "min": 1,
                "max": 50,
                "step": 1
            }
        ],
        "calculated": [
            {
                "name": "A1",
                "label": "{{function}}",
                "function": "{{Q2}}"
            },
            {
                "name": "A2",
                "label": "{{function}}",
                "function": "{{Q2}}+{{Q3}}",
                "incorrect": true
            },
            {
                "name": "A3",
                "label": "{{function}}",
                "function": "{{Q2}}-{{Q3}}",
                "incorrect": true
            },
            {
                "name": "A4",
                "label": "{{function}}",
                "function": "{{Q2}}+{{Q4}}",
                "incorrect": true
            },
            {
                "name": "A5",
                "label": "{{function}}",
                "function": "{{Q2}}-{{Q4}}",
                "incorrect": true
            },
            {
                "name": "T1",
                "label": "",
                "function": "{{Q1}}+{{Q2}}",
                "temp": true
            },
            {
                "name": "T2",
                "label": "",
                "function": "{{Q2}}-math.floor({{Q2}}/10)*10",
                "temp": true
            }
        ],
        "uniques": true
    },
    "algorithm": {
        "name": "trueFalse",
        "template": "Multiple choice – standard",
        "params": {
            "countCorrect": 1,
            "countIncorrect": 2,
            "showCheckIcon": false,"columns":3
        }
    }
}</v>
      </c>
      <c r="C138" s="242" t="str">
        <f t="shared" si="1"/>
        <v>#REF!</v>
      </c>
      <c r="D138" s="243" t="str">
        <f t="shared" si="2"/>
        <v>#REF!</v>
      </c>
    </row>
    <row r="139" ht="15.75" customHeight="1">
      <c r="A139" s="241" t="str">
        <f>Seeds!AA149</f>
        <v>M3-NyO-9a-E-1</v>
      </c>
      <c r="B139" s="242" t="str">
        <f>Seeds!Z149</f>
        <v>{"id":"M3-NyO-9a-E-1","stimulus":"&lt;p&gt;Calcula esta resta.&lt;/p&gt;","template":"&lt;p style=\"text-align: center\"&gt;{{T1}} − {{Q2}} = {{response}}&lt;/p&gt;","hint":"&lt;div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65%;\"&gt;{{A1}}&lt;/span&gt;\n\t\t\t&lt;span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label":"","function":"{{Q1}}-math.floor({{Q1}}/10)*10","temp":true}],"uniques":true},"algorithm":{"name":"calculateOperation","params":{"method":"equivLiteral","keyboard":"NUMERICAL"}}}</v>
      </c>
      <c r="C139" s="242" t="str">
        <f t="shared" si="1"/>
        <v>#REF!</v>
      </c>
      <c r="D139" s="243" t="str">
        <f t="shared" si="2"/>
        <v>#REF!</v>
      </c>
    </row>
    <row r="140" ht="15.75" customHeight="1">
      <c r="A140" s="241" t="str">
        <f>Seeds!AA150</f>
        <v>M3-NyO-9a-A-1</v>
      </c>
      <c r="B140" s="242" t="str">
        <f>Seeds!Z150</f>
        <v>{"id":"M3-NyO-9a-A-1","stimulus":"&lt;p&gt;Una agricultora ha cosechado {{T1}} calabazas a lo largo de este año. Ha vendido {{Q2}} a una cadena de restaurantes, mientras que el resto las ha distribuido a comercios locales. ¿Cuántas calabazas han recibido estos?&lt;/p&gt;","template":"&lt;p&gt;Ha dado {{response}} calabazas a comercios locales.&lt;/p&gt;","hint":"&lt;div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v>
      </c>
      <c r="C140" s="242" t="str">
        <f t="shared" si="1"/>
        <v>#REF!</v>
      </c>
      <c r="D140" s="243" t="str">
        <f t="shared" si="2"/>
        <v>#REF!</v>
      </c>
    </row>
    <row r="141" ht="15.75" customHeight="1">
      <c r="A141" s="241" t="str">
        <f>Seeds!AA151</f>
        <v>M3-NyO-9a-A-2</v>
      </c>
      <c r="B141" s="242" t="str">
        <f>Seeds!Z151</f>
        <v>{"id":"M3-NyO-9a-A-2","stimulus":"&lt;p&gt;El año pasado, una empresa vendió {{Q2}} juegos de mesa, mientras que este año planea vender &lt;span class=\"no-break\"&gt;{{T1}}.&lt;/span&gt; ¿Cuántos juegos más que el año pasado tiene que vender para llegar a su objetivo?&lt;/p&gt;","template":"&lt;p&gt;Tiene que vender {{response}} juegos más.&lt;/p&gt;","hint":"&lt;div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v>
      </c>
      <c r="C141" s="242" t="str">
        <f t="shared" si="1"/>
        <v>#REF!</v>
      </c>
      <c r="D141" s="243" t="str">
        <f t="shared" si="2"/>
        <v>#REF!</v>
      </c>
    </row>
    <row r="142" ht="15.75" customHeight="1">
      <c r="A142" s="241" t="str">
        <f>Seeds!AA152</f>
        <v>M3-NyO-9a-A-3</v>
      </c>
      <c r="B142" s="242" t="str">
        <f>Seeds!Z152</f>
        <v>{"id":"M3-NyO-9a-A-3","stimulus":"&lt;p&gt;A un depósito que almacena {{T1}} l de agua se le han extraído {{Q2}} l. ¿Cuánta agua queda en el depósito?&lt;/p&gt;","template":"&lt;p&gt;En el depósito quedan {{response}} l.&lt;/p&gt;","hint":"&lt;div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la resta es:&lt;/p&gt;&lt;div class=\"lemo-fixed-to-responsive\" style=\"max-width: 85px;max-height: 80px;position: relative;width: 100%;display: inline-block;\"&gt;\n\t&lt;img src=\"https://blueberry-assets.oneclick.es/resta_vertical_4cifras.png\" alt=\"\"tabindex=\"0\"&gt;\n\t&lt;div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group":1},{"name":"T1","function":"{{Q1}}+{{Q2}}","temp":true},{"name":"T2","function":"{{Q1}}-math.floor({{Q1}}/10)*10","temp":true}],"uniques":true},"algorithm":{"name":"calculateOperation","params":{"method":"equivLiteral","keyboard":"NUMERICAL"}}}</v>
      </c>
      <c r="C142" s="242" t="str">
        <f t="shared" si="1"/>
        <v>#REF!</v>
      </c>
      <c r="D142" s="243" t="str">
        <f t="shared" si="2"/>
        <v>#REF!</v>
      </c>
    </row>
    <row r="143" ht="15.75" customHeight="1">
      <c r="A143" s="241" t="str">
        <f>Seeds!AA153</f>
        <v>M3-NyO-9a-A-4</v>
      </c>
      <c r="B143" s="242" t="str">
        <f>Seeds!Z153</f>
        <v>{"id":"M3-NyO-9a-A-4","stimulus":"&lt;p&gt;La distancia que tiene que recorrer un avión es de &lt;span class=\"no-break\"&gt;{{T1}} km&lt;/span&gt;, pero solo lleva recorridos &lt;span class=\"no-break\"&gt;{{Q2}} km.&lt;/span&gt; ¿Cuántos kilómetros le quedan por volar?&lt;/p&gt;","template":"&lt;p&gt;Al avión le quedan por recorrer {{response}} km.&lt;/p&gt;","hint":"&lt;div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2000,"step":1},{"name":"Q2","label":null,"min":100,"max":2000,"step":1}],"calculated":[{"name":"A1","label":"{{function}}","function":"{{Q1}}"},{"name":"T1","label":"{{function}}","function":"{{Q1}}+{{Q2}}","temp":true},{"name":"T2","label":"{{function}}","function":"{{Q1}}-math.floor({{Q1}}/10)*10","temp":true}],"uniques":true},"algorithm":{"name":"calculateOperation","params":{"method":"equivLiteral","keyboard":"NUMERICAL"}}}</v>
      </c>
      <c r="C143" s="242" t="str">
        <f t="shared" si="1"/>
        <v>#REF!</v>
      </c>
      <c r="D143" s="243" t="str">
        <f t="shared" si="2"/>
        <v>#REF!</v>
      </c>
    </row>
    <row r="144" ht="15.75" customHeight="1">
      <c r="A144" s="241" t="str">
        <f>Seeds!AA154</f>
        <v>M3-NyO-9a-A-5</v>
      </c>
      <c r="B144" s="242" t="str">
        <f>Seeds!Z154</f>
        <v>{"id":"M3-NyO-9a-A-5","stimulus":"&lt;p&gt;Una central tiene que reciclar &lt;span class=\"no-break\"&gt;{{T1}} kg de papel.&lt;/span&gt; Si ya ha reciclado &lt;span class=\"no-break\"&gt;{{Q2}} kg,&lt;/span&gt; ¿cuántos kilogramos le faltan?&lt;/p&gt;","template":"&lt;p&gt;Le faltan por reciclar {{response}} kg.&lt;/p&gt;","hint":"&lt;div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 {{T2}}&lt;/span&gt;\n\t\t\t&lt;span class=\"lemo-graphie-label\" style=\"position: absolute; right: 15%; top: 35%;\"&gt;{{Q2}}&lt;/span&gt;\n\t\t\t&lt;span class=\"lemo-graphie-label\" style=\"position: absolute; right: 15%; top: 8%;\"&gt;{{T1}}&lt;/span&gt;\n\t\t&lt;/div&gt;\n\t&lt;/div&gt;\n&lt;/div&gt;","feedback":"&lt;p&gt;El resultado de esta resta es:&lt;/p&gt;&lt;div class=\"lemo-fixed-to-responsive\" style=\"max-width: 85px;max-height: 80px;position: relative;width: 100%;display: inline-block;\"&gt;\n\t&lt;img src=\"https://blueberry-assets.oneclick.es/resta_vertical_4cifras.png\" alt=\"\" tabindex=\"0\"&gt;\n\t&lt;div class=\"lemo-graphie-container\" style=\"position: absolute;top: 0;left: 0;width: 100%;height: 100%;\"&gt;\n\t\t&lt;div class=\"lemo-graphie\" style=\"position: relative; width: 100%; height: 100%;\"&gt;\n\t\t\t&lt;span class=\"lemo-graphie-label\" style=\"position: absolute; right: 15%; top: 65%;\"&gt;{{Q1}}&lt;/span&gt;\n\t\t\t&lt;span class=\"lemo-graphie-label\" style=\"position: absolute; right: 15%; top: 35%;\"&gt;{{Q2}}&lt;/span&gt;\n\t\t\t&lt;span class=\"lemo-graphie-label\" style=\"position: absolute; right: 15%; top: 8%;\"&gt;{{T1}}&lt;/span&gt;\n\t\t&lt;/div&gt;\n\t&lt;/div&gt;\n&lt;/div&gt;","seed":{"parameters":[{"name":"Q1","label":null,"min":100,"max":5000,"step":1},{"name":"Q2","label":null,"min":100,"max":5000,"step":1}],"calculated":[{"name":"A1","label":"{{function}}","function":"{{Q1}}"},{"name":"T1","label":"{{function}}","function":"{{Q1}}+{{Q2}}","temp":true},{"name":"T2","label":"{{function}}","function":"{{Q1}}-math.floor({{Q1}}/10)*10","temp":true}],"uniques":true},"algorithm":{"name":"calculateOperation","params":{"method":"equivLiteral","keyboard":"NUMERICAL"}}}</v>
      </c>
      <c r="C144" s="242" t="str">
        <f t="shared" si="1"/>
        <v>#REF!</v>
      </c>
      <c r="D144" s="243" t="str">
        <f t="shared" si="2"/>
        <v>#REF!</v>
      </c>
    </row>
    <row r="145" ht="15.75" customHeight="1">
      <c r="A145" s="241" t="str">
        <f>Seeds!AA155</f>
        <v>M3-NyO-10a-I-1</v>
      </c>
      <c r="B145" s="242" t="str">
        <f>Seeds!Z155</f>
        <v>{
    "id": "M3-NyO-10a-I-1",
    "stimulus": "&lt;p&gt;Aplica la prueba de la resta para completar esta operación.&lt;/p&gt;&lt;p style=\"text-align: center\"&gt;... − {{Q1}} = {{Q2}}&lt;/p&gt;",
    "hint": "&lt;p&gt;Según la prueba de la resta, al sumar el sustraendo y la diferencia, se obtiene el minuendo.&lt;/p&gt;",
    "feedback": "&lt;p&gt;Según la prueba de la resta, al sumar el sustraendo y la diferencia, se obtiene el minuendo:&lt;/p&gt;&lt;p&gt;{{Q1}} + {{Q2}} = {{A1}}&lt;/p&gt;",
    "seed": {
        "parameters": [
            {
                "name": "Q1",
                "label": null,
                "min": 100,
                "max": 5000,
                "step": 1
            },
            {
                "name": "Q2",
                "label": null,
                "min": 100,
                "max": 5000,
                "step": 1
            }
        ],
        "calculated": [
            {
                "name": "A1",
                "label": "{{function}}",
                "function": "{{Q1}}+{{Q2}}"
            },
            {
                "name": "A2",
                "label": "{{function}}",
                "function": "math.abs({{Q1}}-{{Q2}})",
                "incorrect": true
            },
            {
                "name": "A3",
                "label": "{{function}}",
                "function": "{{Q1}}",
                "incorrect": true
            },
            {
                "name": "A4",
                "label": "{{function}}",
                "function": "{{Q1}}+{{Q2}}-10",
                "incorrect": true
            },
            {
                "name": "A5",
                "label": "{{function}}",
                "function": "{{Q1}}+{{Q2}}+10",
                "incorrect": true
            }
        ],
        "uniques": true
    },
    "algorithm": {
        "name": "trueFalse",
        "template": "Multiple choice – standard",
        "params": {
            "countCorrect": 1,
            "countIncorrect": 2,
            "showCheckIcon": false,
            "columns": 3
        }
    }
}</v>
      </c>
      <c r="C145" s="242" t="str">
        <f t="shared" si="1"/>
        <v>#REF!</v>
      </c>
      <c r="D145" s="243" t="str">
        <f t="shared" si="2"/>
        <v>#REF!</v>
      </c>
    </row>
    <row r="146" ht="15.75" customHeight="1">
      <c r="A146" s="241" t="str">
        <f>Seeds!AA156</f>
        <v>M3-NyO-10a-E-1</v>
      </c>
      <c r="B146" s="242" t="str">
        <f>Seeds!Z156</f>
        <v>{"id":"M3-NyO-10a-E-1","stimulus":"&lt;p&gt;Aplica la prueba de la resta para completar esta operación.&lt;/p&gt;","template":"&lt;p style=\"text-align: center\"&gt;{{response}} − {{Q1}} = {{Q2}}&lt;/p&gt;","hint":"&lt;p&gt;Según la prueba de la resta, al sumar el sustraendo y la diferencia, se obtiene el minuendo.&lt;/p&gt;","feedback":"&lt;p&gt;Según la prueba de la resta, al sumar el sustraendo y la diferencia, se obtiene el minuendo:&lt;/p&gt;&lt;p style=\"text-align: center\"&gt;{{Q1}} + {{Q2}} = {{A1}}&lt;/p&gt;","seed":{"parameters":[{"name":"Q1","label":null,"min":100,"max":5000,"step":1},{"name":"Q2","label":null,"min":100,"max":5000,"step":1}],"calculated":[{"name":"A1","label":"{{function}}","function":"{{Q1}}+{{Q2}}","group":1}],"uniques":true},"algorithm":{"name":"calculateOperation","params":{"method":"equivLiteral","keyboard":"NUMERICAL"}}}</v>
      </c>
      <c r="C146" s="242" t="str">
        <f t="shared" si="1"/>
        <v>#REF!</v>
      </c>
      <c r="D146" s="243" t="str">
        <f t="shared" si="2"/>
        <v>#REF!</v>
      </c>
    </row>
    <row r="147" ht="15.75" customHeight="1">
      <c r="A147" s="241" t="str">
        <f>Seeds!AA157</f>
        <v>M3-NyO-11a-I-1</v>
      </c>
      <c r="B147" s="242" t="str">
        <f>Seeds!Z157</f>
        <v>{"id":"M3-NyO-11a-I-1","stimulus":"&lt;p&gt;Arrastra la solución correcta.&lt;/p&gt;","template":"&lt;p style=\"text-align: center\"&gt;{{Q1}} + {{Q2}} − {{Q3}} = {{response}}&lt;/p&gt;","hint":"&lt;p&gt;Primero resuelve la suma y, después, la resta.&lt;/p&gt;","feedback":"&lt;p&gt;Primero se resuelve la suma:&lt;/p&gt;&lt;p style=\"text-align: center\"&gt;{{Q1}} + {{Q2}} = {{T1}}&lt;/p&gt;&lt;p&gt;A continuación, se resuelve la resta:&lt;/p&gt;&lt;p style=\"text-align: center\"&gt;{{T1}} − {{Q3}} = {{A1}}&lt;/p&gt;","seed":{"parameters":[{"name":"Q1","label":null,"min":20,"max":50,"step":1},{"name":"Q2","label":null,"min":20,"max":50,"step":1},{"name":"Q3","label":null,"min":10,"max":30,"step":1},{"name":"Q4","label":null,"min":1,"max":9,"step":1}],"calculated":[{"name":"A1","label":"{{function}}","function":"{{Q1}}+{{Q2}}-{{Q3}}"},{"name":"A2","label":"{{function}}","function":"{{Q1}}+{{Q2}}+{{Q3}}","incorrect":true},{"name":"A3","label":"{{function}}","function":"{{Q1}}+{{Q2}}-{{Q3}}+{{Q4}}","incorrect":true},{"name":"T1","label":"","function":"{{Q1}}+{{Q2}}","temp":true}],"uniques":true},"algorithm":{"name":"calculateOperation","template":"Cloze with drag &amp; drop","params":{"keyboard":"NUMERICAL"}}}</v>
      </c>
      <c r="C147" s="242" t="str">
        <f t="shared" si="1"/>
        <v>#REF!</v>
      </c>
      <c r="D147" s="243" t="str">
        <f t="shared" si="2"/>
        <v>#REF!</v>
      </c>
    </row>
    <row r="148" ht="15.75" customHeight="1">
      <c r="A148" s="241" t="str">
        <f>Seeds!AA158</f>
        <v>M3-NyO-11a-I-2</v>
      </c>
      <c r="B148" s="242" t="str">
        <f>Seeds!Z158</f>
        <v>{"id":"M3-NyO-11a-I-2","stimulus":"&lt;p&gt;Arrastra la solución correcta.&lt;/p&gt;","template":"&lt;p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50,"max":90,"step":1},{"name":"Q2","label":null,"min":10,"max":25,"step":1},{"name":"Q3","label":null,"min":10,"max":25,"step":1}],"calculated":[{"name":"A1","label":"{{function}}","function":"{{Q1}}-{{Q2}}+{{Q3}}"},{"name":"A2","label":"{{function}}","function":"{{Q1}}+{{Q2}}-{{Q3}}","incorrect":true},{"name":"A3","label":"{{function}}","function":"{{Q1}}+{{Q2}}+{{Q3}}","incorrect":true},{"name":"T1","label":"","function":"{{Q1}}-{{Q2}}","temp":true}],"uniques":true},"algorithm":{"name":"calculateOperation","template":"Cloze with drag &amp; drop","params":{"keyboard":"NUMERICAL"}}}</v>
      </c>
      <c r="C148" s="242" t="str">
        <f t="shared" si="1"/>
        <v>#REF!</v>
      </c>
      <c r="D148" s="243" t="str">
        <f t="shared" si="2"/>
        <v>#REF!</v>
      </c>
    </row>
    <row r="149" ht="15.75" customHeight="1">
      <c r="A149" s="241" t="str">
        <f>Seeds!AA159</f>
        <v>M3-NyO-11a-E-1</v>
      </c>
      <c r="B149" s="242" t="str">
        <f>Seeds!Z159</f>
        <v>{"id":"M3-NyO-11a-E-1","stimulus":"&lt;p&gt;Calcula el resultado de esta operación.&lt;/p&gt;","template":"&lt;p style=\"text-align: center\"&gt;{{Q1}} − {{Q2}} − {{Q3}} = {{response}}&lt;/p&gt;","hint":"&lt;p&gt;Primero resuelve una resta y, después, la otra.&lt;/p&gt;","feedback":"&lt;p&gt;Primero se resuelve la primera resta:&lt;/p&gt;&lt;p style=\"text-align: center\"&gt;{{Q1}} − {{Q2}} = {{T1}}&lt;/p&gt;&lt;p&gt;A continuación, se resuelve la segunda:&lt;/p&gt;&lt;p style=\"text-align: center\"&gt;{{T1}} − {{Q3}} = {{A1}}&lt;/p&gt;","seed":{"parameters":[{"name":"Q1","label":null,"min":400,"max":2000,"step":1},{"name":"Q2","label":null,"min":100,"max":200,"step":1},{"name":"Q3","label":null,"min":100,"max":200,"step":1}],"calculated":[{"name":"A1","label":"{{function}}","function":"{{Q1}}-{{Q2}}-{{Q3}}"},{"name":"T1","label":"","function":"{{Q1}}-{{Q2}}","temp":true}],"uniques":true},"algorithm":{"name":"calculateOperation","params":{"method":"equivLiteral","keyboard":"NUMERICAL"}}}</v>
      </c>
      <c r="C149" s="242" t="str">
        <f t="shared" si="1"/>
        <v>#REF!</v>
      </c>
      <c r="D149" s="243" t="str">
        <f t="shared" si="2"/>
        <v>#REF!</v>
      </c>
    </row>
    <row r="150" ht="15.75" customHeight="1">
      <c r="A150" s="241" t="str">
        <f>Seeds!AA160</f>
        <v>M3-NyO-11a-E-2</v>
      </c>
      <c r="B150" s="242" t="str">
        <f>Seeds!Z160</f>
        <v>{"id":"M3-NyO-11a-E-2","stimulus":"&lt;p&gt;Calcula el resultado de esta operación.&lt;/p&gt;","template":"&lt;p style=\"text-align: center\"&gt;{{Q1}} − {{Q2}} + {{Q3}} = {{response}}&lt;/p&gt;","hint":"&lt;p&gt;Primero resuelve la resta y, después, la suma.&lt;/p&gt;","feedback":"&lt;p&gt;Primero se resuelve la resta:&lt;/p&gt;&lt;p style=\"text-align: center\"&gt;{{Q1}} − {{Q2}} = {{T1}}&lt;/p&gt;&lt;p&gt;A continuación, se resuelve la suma:&lt;/p&gt;&lt;p style=\"text-align: center\"&gt;{{T1}} + {{Q3}} = {{A1}}&lt;/p&gt;","seed":{"parameters":[{"name":"Q1","label":null,"min":400,"max":2000,"step":1},{"name":"Q2","label":null,"min":100,"max":399,"step":1},{"name":"Q3","label":null,"min":100,"max":1000,"step":1}],"calculated":[{"name":"A1","label":"{{function}}","function":"{{Q1}}-{{Q2}}+{{Q3}}"},{"name":"T1","label":"","function":"{{Q1}}-{{Q2}}","temp":true}],"uniques":true},"algorithm":{"name":"calculateOperation","params":{"method":"equivLiteral","keyboard":"NUMERICAL"}}}</v>
      </c>
      <c r="C150" s="242" t="str">
        <f t="shared" si="1"/>
        <v>#REF!</v>
      </c>
      <c r="D150" s="243" t="str">
        <f t="shared" si="2"/>
        <v>#REF!</v>
      </c>
    </row>
    <row r="151" ht="15.75" customHeight="1">
      <c r="A151" s="241" t="str">
        <f>Seeds!AA161</f>
        <v>M3-NyO-11a-A-1</v>
      </c>
      <c r="B151" s="242" t="str">
        <f>Seeds!Z161</f>
        <v>{"id":"M3-NyO-11a-A-1","seed":{"parameters":[{"name":"Q1","label":null,"min":60,"max":100,"step":1},{"name":"Q2","label":null,"min":60,"max":100,"step":1},{"name":"Q3","label":null,"min":10,"max":80,"step":1}],"uniques":true},"scaffolding":[{"id":"step-0","stimulus":"&lt;p&gt;Una floristería ha preparado {{T1}} ramos de flores para San Valentín. Hasta el mediodía ha vendido {{Q1}} ramos y por la tarde ha preparado otros {{Q3}}. ¿Cuántos ramos han quedado al final del día?&lt;/p&gt;","template":"&lt;p&gt;Han quedado {{response}} ramos.&lt;/p&gt;","seed":{"parameters":[],"calculated":[{"name":"T1","function":"{{Q1}}+{{Q2}}","temp":true},{"name":"0-A1","label":"{{function}}","function":"{{Q2}}+{{Q3}}"}]},"algorithm":{"name":"calculateOperation","params":{"method":"equivLiteral","keyboard":"NUMERICAL"}}},{"id":"step-1","stimulus":"&lt;p&gt;¿Cuántos ramos ha preparado y vendido la floristería?&lt;/p&gt;","template":"&lt;p&gt;Tenía {{response}} ramos de flores, de los cuales ha vendido {{response}}. Por eso por la tarde ha preparado {{response}} más.&lt;/p&gt;","seed":{"calculated":[{"name":"1-A2","label":"{{function}}","function":"{{Q1}}+{{Q2}}"},{"name":"1-A3","label":"{{function}}","function":"{{Q1}}"},{"name":"1-A4","label":"{{function}}","function":"{{Q3}}"}]},"algorithm":{"name":"calculateOperation","params":{"method":"equivLiteral","keyboard":"NUMERICAL"}}},{"id":"step-2","stimulus":"&lt;p&gt;¿Qué hay que calcular?&lt;/p&gt;","seed":{"calculated":[{"name":"2-A1","label":"&lt;p&gt;Cuántos ramos han quedado al final del día.&lt;/p&gt;"},{"name":"2-A2","label":"&lt;p&gt;Cuántos ramos había al inicio del día.&lt;/p&gt;","incorrect":true},{"name":"2-A3","label":"&lt;p&gt;Cuántos ramos han quedado al mediodía.&lt;/p&gt;","incorrect":true}]},"algorithm":{"name":"trueFalse","template":"Multiple choice – standard"}},{"id":"step-3","stimulus":"&lt;p&gt;¿Con qué cálculo se pueden obtener los ramos al final del día?&lt;/p&gt;","seed":{"calculated":[{"name":"T1","function":"{{Q1}}+{{Q2}}+{{Q3}}","temp":true},{"name":"3-A1","label":"&lt;p&gt;{{T1}} − {{Q1}} + {{Q3}} = ...&lt;/p&gt;","function":"{{Q2}}"},{"name":"3-A2","label":"&lt;p&gt;{{T1}} − {{Q1}} − {{Q3}} = ...&lt;/p&gt;","incorrect":true},{"name":"3-A3","label":"&lt;p&gt;{{T1}} + {{Q1}} + {{Q3}} = ...&lt;/p&gt;","incorrect":true}]},"algorithm":{"name":"trueFalse","template":"Multiple choice – standard"}},{"id":"step-4","stimulus":"&lt;p&gt;Para empezar, resta los ramos iniciales a los que se vendieron al mediodía.&lt;/p&gt;","template":"&lt;p style=\"text-align: center\"&gt;{{T1}} − {{Q1}} = {{response}}&lt;/p&gt;","seed":{"calculated":[{"name":"T1","function":"{{Q1}}+{{Q2}}","temp":true},{"name":"4-A1","label":"{{function}}","function":"{{Q2}}"}]},"algorithm":{"name":"calculateOperation","params":{"method":"equivLiteral","keyboard":"NUMERICAL"}}},{"id":"step-5","stimulus":"&lt;p&gt;Por último, suma a esa cantidad los ramos que se han preparado por la tarde para obtener los ramos que tiene al final del día.&lt;/p&gt;","template":"&lt;p&gt;{{Q2}} + {{Q3}} = {{response}}&lt;/p&gt;","seed":{"calculated":[{"name":"5-A1","label":"{{function}}","function":" {{Q2}}+{{Q3}}"}]},"algorithm":{"name":"calculateOperation","params":{"method":"equivSymbolic","keyboard":"NUMERICAL"}}}]}</v>
      </c>
      <c r="C151" s="242" t="str">
        <f t="shared" si="1"/>
        <v>#REF!</v>
      </c>
      <c r="D151" s="243" t="str">
        <f t="shared" si="2"/>
        <v>#REF!</v>
      </c>
    </row>
    <row r="152" ht="15.75" customHeight="1">
      <c r="A152" s="241" t="str">
        <f>Seeds!AA162</f>
        <v>M3-NyO-11a-A-2</v>
      </c>
      <c r="B152" s="242" t="str">
        <f>Seeds!Z162</f>
        <v>{"id":"M3-NyO-11a-A-2","seed":{"parameters":[{"name":"Q1","label":null,"min":80,"max":120,"step":1},{"name":"Q2","label":null,"min":20,"max":50,"step":1},{"name":"Q3","label":null,"min":10,"max":25,"step":1}],"uniques":true},"scaffolding":[{"id":"step-0","stimulus":"&lt;p&gt;Agustín ha recibido {{T1}} € de sus padres por su cumpleaños. De ese dinero se ha gastado {{Q1}} € en libros. Al volver a casa, ha recibido {{Q3}} € de sus tíos. ¿Cuánto dinero tiene Agustín al final?&lt;/p&gt;","template":"&lt;p&gt;Agustín tiene {{response}} €.&lt;/p&gt;","seed":{"parameters":[],"calculated":[{"name":"T1","function":"{{Q1}}+{{Q2}}","temp":true},{"name":"0-A1","label":"{{function}}","function":"{{Q2}}+{{Q3}}"}]},"algorithm":{"name":"calculateOperation","params":{"method":"equivLiteral","keyboard":"NUMERICAL"}}},{"id":"step-1","stimulus":"&lt;p&gt;¿Cuánto dinero ha recibido y gastado Agustín?&lt;/p&gt;","template":"&lt;p&gt;Sus padres le han dado {{response}} €, de los cuales se ha gastado {{response}} €, y sus tíos, {{response}} €.&lt;/p&gt;","seed":{"calculated":[{"name":"1-A2","label":"{{function}}","function":"{{Q1}}+{{Q2}}"},{"name":"1-A3","label":"{{function}}","function":"{{Q1}}"},{"name":"1-A4","label":"{{function}}","function":"{{Q3}}"}]},"algorithm":{"name":"calculateOperation","params":{"method":"equivLiteral","keyboard":"NUMERICAL"}}},{"id":"step-2","stimulus":"&lt;p&gt;¿Qué hay que calcular?&lt;/p&gt;","seed":{"calculated":[{"name":"2-A1","label":"&lt;p&gt;Cuánto dinero tiene Agustín al final.&lt;/p&gt;"},{"name":"2-A2","label":"&lt;p&gt;Cuánto dinero tiene Agustín después de comprar libros.&lt;/p&gt;","incorrect":true},{"name":"2-A3","label":"&lt;p&gt;Cuánto dinero ha gastado Agustín.&lt;/p&gt;","incorrect":true}]},"algorithm":{"name":"trueFalse","template":"Multiple choice – standard"}},{"id":"step-3","stimulus":"&lt;p&gt;¿Con qué cálculo se puede obtener el dinero que le ha quedado a Agustín?&lt;/p&gt;","seed":{"calculated":[{"name":"T1","function":"{{Q1}}+{{Q2}}","temp":true},{"name":"3-A1","label":"&lt;p&gt;{{T1}} − {{Q1}} + {{Q3}} = ...&lt;/p&gt;","function":"{{Q2}}"},{"name":"3-A2","label":"&lt;p&gt;{{T1}} − {{Q1}} − {{Q3}} = ...&lt;/p&gt;","incorrect":true},{"name":"3-A3","label":"&lt;p&gt;{{T1}} + {{Q1}} + {{Q3}} = ...&lt;/p&gt;","incorrect":true}]},"algorithm":{"name":"trueFalse","template":"Multiple choice – standard"}},{"id":"step-4","stimulus":"&lt;p&gt;Para empezar, resta al dinero que ha recibido de sus padres el precio de los libros.&lt;/p&gt;","template":"&lt;p style=\"text-align: center\"&gt;{{T1}} − {{Q1}} = {{response}}&lt;/p&gt;","seed":{"calculated":[{"name":"T1","function":"{{Q1}}+{{Q2}}","temp":true},{"name":"4-A1","label":"{{function}}","function":"{{Q2}}"}]},"algorithm":{"name":"calculateOperation","params":{"method":"equivLiteral","keyboard":"NUMERICAL"}}},{"id":"step-5","stimulus":"&lt;p&gt;Por último, suma a esa cantidad el dinero que le han dado sus tíos para obtener cuánto tiene al final del día.&lt;/p&gt;","template":"&lt;p&gt;{{Q2}} + {{Q3}} = {{response}}&lt;/p&gt;","seed":{"calculated":[{"name":"5-A1","label":"{{function}}","function":" {{Q2}}+{{Q3}}"}]},"algorithm":{"name":"calculateOperation","params":{"method":"equivSymbolic","keyboard":"NUMERICAL"}}}]}</v>
      </c>
      <c r="C152" s="242" t="str">
        <f t="shared" si="1"/>
        <v>#REF!</v>
      </c>
      <c r="D152" s="243" t="str">
        <f t="shared" si="2"/>
        <v>#REF!</v>
      </c>
    </row>
    <row r="153" ht="15.75" customHeight="1">
      <c r="A153" s="241" t="str">
        <f>Seeds!AA163</f>
        <v>M3-NyO-11a-A-3</v>
      </c>
      <c r="B153" s="242" t="str">
        <f>Seeds!Z163</f>
        <v>{"id":"M3-NyO-11a-A-3","seed":{"parameters":[{"name":"Q1","label":null,"min":10,"max":60,"step":1},{"name":"Q2","label":null,"min":10,"max":60,"step":1},{"name":"Q3","label":null,"min":10,"max":60,"step":1}],"uniques":true},"scaffolding":[{"id":"step-0","stimulus":"&lt;p&gt;Josefa tiene {{T1}} minutos para hacer los deberes. Ha empleado {{Q2}} minutos en matemáticas y {{Q3}} minutos leyendo para la asignatura de lengua. ¿Cuántos minutos le han sobrado?&lt;/p&gt;","template":"&lt;p&gt;Le han sobrado {{response}} minutos.&lt;/p&gt;","seed":{"parameters":[],"calculated":[{"name":"T1","function":"{{Q1}}+{{Q2}}+{{Q3}}","temp":true},{"name":"0-A1","label":"{{function}}","function":"{{Q1}}"}]},"algorithm":{"name":"calculateOperation","params":{"method":"equivLiteral","keyboard":"NUMERICAL"}}},{"id":"step-1","stimulus":"&lt;p&gt;¿Cómo ha distribuido su tiempo de estudio Josefa?&lt;/p&gt;","template":"&lt;p&gt;Tiene {{response}} minutos para estudiar, de los cuales ha pasado {{response}} minutos con matemáticas y {{response}} leyendo.&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minutos le han sobrado a Josefa.&lt;/p&gt;"},{"name":"2-A2","label":"&lt;p&gt;Cuántos minutos ha empleado en los deberes.&lt;/p&gt;","incorrect":true},{"name":"2-A3","label":"&lt;p&gt;Cuántos minutos ha estado leyendo.&lt;/p&gt;","incorrect":true}]},"algorithm":{"name":"trueFalse","template":"Multiple choice – standard"}},{"id":"step-3","stimulus":"&lt;p&gt;¿Con qué cálculo se pueden obtener los minutos libres de Josefa?&lt;/p&gt;","seed":{"calculated":[{"name":"T1","function":"{{Q1}}+{{Q2}}+{{Q3}}","temp":true},{"name":"3-A1","label":"&lt;p&gt;{{T1}} − {{Q2}} − {{Q3}} = ...&lt;/p&gt;","function":"{{Q2}}"},{"name":"3-A2","label":"&lt;p&gt;{{T1}} − {{Q2}} + {{Q3}} = ...&lt;/p&gt;","incorrect":true},{"name":"3-A3","label":"&lt;p&gt;{{T1}} + {{Q2}} + {{Q3}} = ...&lt;/p&gt;","incorrect":true}]},"algorithm":{"name":"trueFalse","template":"Multiple choice – standard"}},{"id":"step-4","stimulus":"&lt;p&gt;Para empezar, resta al tiempo disponible los minutos que Josefa ha empleado estudiando matemáticas.&lt;/p&gt;","template":"&lt;p style=\"text-align: center\"&gt;{{T1}} − {{Q2}} = {{response}}&lt;/p&gt;","seed":{"calculated":[{"name":"T1","function":"{{Q1}}+{{Q2}}+{{Q3}}","temp":true},{"name":"4-A1","label":"{{function}}","function":"{{T1}}-{{Q2}}"}]},"algorithm":{"name":"calculateOperation","params":{"method":"equivLiteral","keyboard":"NUMERICAL"}}},{"id":"step-5","stimulus":"&lt;p&gt;Por último, resta a esa cantidad los minutos que ha estado leyendo Josefa para obtener el tiempo que le ha quedado libre.&lt;/p&gt;","template":"&lt;p&gt;{{T2}} − {{Q3}} = {{response}}&lt;/p&gt;","seed":{"calculated":[{"name":"T1","function":"{{Q1}}+{{Q2}}+{{Q3}}","temp":true},{"name":"T2","function":"{{T1}}-{{Q2}}","temp":true},{"name":"5-A1","label":"{{function}}","function":" {{Q1}}"}]},"algorithm":{"name":"calculateOperation","params":{"method":"equivSymbolic","keyboard":"NUMERICAL"}}}]}</v>
      </c>
      <c r="C153" s="242" t="str">
        <f t="shared" si="1"/>
        <v>#REF!</v>
      </c>
      <c r="D153" s="243" t="str">
        <f t="shared" si="2"/>
        <v>#REF!</v>
      </c>
    </row>
    <row r="154" ht="15.75" customHeight="1">
      <c r="A154" s="241" t="str">
        <f>Seeds!AA164</f>
        <v>M3-NyO-11a-A-4</v>
      </c>
      <c r="B154" s="242" t="str">
        <f>Seeds!Z164</f>
        <v>{"id":"M3-NyO-11a-A-4","seed":{"parameters":[{"name":"Q1","label":null,"min":100,"max":250,"step":1},{"name":"Q2","label":null,"min":100,"max":250,"step":1},{"name":"Q3","label":null,"min":100,"max":250,"step":1}],"uniques":true},"scaffolding":[{"id":"step-0","stimulus":"&lt;p&gt;El juego de bloques de Hugo tiene {{T1}} piezas. Su madre le ha dado {{Q2}} piezas a su hermana para que juegue y {{Q3}} a un amigo de Hugo. ¿Cuántos bloques le quedan a Hugo?&lt;/p&gt;","template":"&lt;p&gt;Le quedan {{response}} bloques.&lt;/p&gt;","seed":{"parameters":[],"calculated":[{"name":"T1","function":"{{Q1}}+{{Q2}}+{{Q3}}","temp":true},{"name":"0-A1","label":"{{function}}","function":"{{Q1}}"}]},"algorithm":{"name":"calculateOperation","params":{"method":"equivLiteral","keyboard":"NUMERICAL"}}},{"id":"step-1","stimulus":"&lt;p&gt;¿Cuántos bloques componen el juego?&lt;/p&gt;","template":"&lt;p&gt;El juego tiene {{response}} bloques, de los cuales la hermana de Hugo ha recibido {{response}} y su amigo, {{response}}.&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enunciado?&lt;/p&gt;","seed":{"calculated":[{"name":"2-A1","label":"&lt;p&gt;Cuántos bloques le quedan a Hugo.&lt;/p&gt;"},{"name":"2-A2","label":"&lt;p&gt;Cuantos bloques ha repartido la madre de Hugo.&lt;/p&gt;","incorrect":true},{"name":"2-A3","label":"&lt;p&gt;Cuántos bloques tiene el juego en total.&lt;/p&gt;","incorrect":true}]},"algorithm":{"name":"trueFalse","template":"Multiple choice – standard"}},{"id":"step-3","stimulus":"&lt;p&gt;¿Con qué cálculo se puede obtener el número de bloques que le quedan a Hugo?&lt;/p&gt;","seed":{"calculated":[{"name":"T1","function":"{{Q1}}+{{Q2}}+{{Q3}}","temp":true},{"name":"3-A1","label":"&lt;p&gt;{{T1}}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bloques los que la madre le ha dado a la hermana de Hugo.&lt;/p&gt;","template":"&lt;p style=\"text-align: center\"&gt;{{T1}} − {{Q2}} = {{response}}&lt;/p&gt;","seed":{"calculated":[{"name":"T1","function":"{{Q1}}+{{Q2}}+{{Q3}}","temp":true},{"name":"4-A1","label":"{{function}}","function":"{{T1}}-{{Q2}}"}]},"algorithm":{"name":"calculateOperation","params":{"method":"equivLiteral","keyboard":"NUMERICAL"}}},{"id":"step-5","stimulus":"&lt;p&gt;Por último, resta a esa cantidad los bloques que ha recibido el amigo de Hugo para obtener los que le quedan a él.&lt;/p&gt;","template":"&lt;p&gt;{{T2}} − {{Q3}} = {{response}}&lt;/p&gt;","seed":{"calculated":[{"name":"T1","function":"{{Q1}}+{{Q2}}+{{Q3}}","temp":true},{"name":"T2","function":"{{T1}}-{{Q2}}","temp":true},{"name":"5-A1","label":"{{function}}","function":" {{Q1}}"}]},"algorithm":{"name":"calculateOperation","params":{"method":"equivSymbolic","keyboard":"NUMERICAL"}}}]}</v>
      </c>
      <c r="C154" s="242" t="str">
        <f t="shared" si="1"/>
        <v>#REF!</v>
      </c>
      <c r="D154" s="243" t="str">
        <f t="shared" si="2"/>
        <v>#REF!</v>
      </c>
    </row>
    <row r="155" ht="15.75" customHeight="1">
      <c r="A155" s="241" t="str">
        <f>Seeds!AA165</f>
        <v>M3-NyO-11a-A-5</v>
      </c>
      <c r="B155" s="242" t="str">
        <f>Seeds!Z165</f>
        <v>{"id":"M3-NyO-11a-A-5","seed":{"parameters":[{"name":"Q1","label":null,"min":500,"max":2000,"step":1},{"name":"Q2","label":null,"min":500,"max":2000,"step":1},{"name":"Q3","label":null,"min":500,"max":2000,"step":1}],"uniques":true},"scaffolding":[{"id":"step-0","stimulus":"&lt;p&gt;El cofre de un tesoro pirata tiene {{T1}} monedas: {{Q2}} son de bronce, {{Q3}} de plata y el resto de oro. ¿Cuántas monedas de oro hay en el cofre?&lt;/p&gt;","template":"&lt;p&gt;En el cofre hay {{response}} monedas de oro.&lt;/p&gt;","seed":{"parameters":[],"calculated":[{"name":"T1","function":"{{Q1}}+{{Q2}}+{{Q3}}","temp":true},{"name":"0-A1","label":"{{function}}","function":"{{Q1}}"}]},"algorithm":{"name":"calculateOperation","params":{"method":"equivLiteral","keyboard":"NUMERICAL"}}},{"id":"step-1","stimulus":"&lt;p&gt;¿Cuántas monedas hay en el cofre?&lt;/p&gt;","template":"&lt;p&gt;El cofre tiene {{response}} monedas, de las cuales {{response}} son de bronce y {{response}}, de plata.&lt;/p&gt;","seed":{"calculated":[{"name":"T1","function":"{{Q1}}+{{Q2}}+{{Q3}}","temp":true},{"name":"1-A2","label":"{{function}}","function":"{{T1}}"},{"name":"1-A3","label":"{{function}}","function":"{{Q2}}"},{"name":"1-A4","label":"{{function}}","function":"{{Q3}}"}]},"algorithm":{"name":"calculateOperation","params":{"method":"equivLiteral","keyboard":"NUMERICAL"}}},{"id":"step-2","stimulus":"&lt;p&gt;¿Qué pide el enunciado?&lt;/p&gt;","seed":{"calculated":[{"name":"2-A1","label":"&lt;p&gt;Cuántas monedas de oro hay en el cofre.&lt;/p&gt;"},{"name":"2-A2","label":"&lt;p&gt;Cuántas monedas de hay en el cofre en total.&lt;/p&gt;","incorrect":true},{"name":"2-A3","label":"&lt;p&gt;Cuántas monedas de bronce hay en el cofre.&lt;/p&gt;","incorrect":true}]},"algorithm":{"name":"trueFalse","template":"Multiple choice – standard"}},{"id":"step-3","stimulus":"&lt;p&gt;¿Con qué cálculo se puede obtener el número de monedas de oro?&lt;/p&gt;","seed":{"calculated":[{"name":"T1","function":"{{Q1}}+{{Q2}}+{{Q3}}","temp":true},{"name":"3-A1","label":"&lt;p&gt;{{T1}} − {{Q2}} − {{Q3}} = ...&lt;/p&gt;","function":"{{Q2}}"},{"name":"3-A2","label":"&lt;p&gt;{{T1}} − {{Q2}} + {{Q3}} = ...&lt;/p&gt;","incorrect":true},{"name":"3-A3","label":"&lt;p&gt;{{T1}} + {{Q2}} + {{Q3}} = ...&lt;/p&gt;","incorrect":true}]},"algorithm":{"name":"trueFalse","template":"Multiple choice – standard"}},{"id":"step-4","stimulus":"&lt;p&gt;Empieza restando a la cantidad total de monedas las monedas de bronce.&lt;/p&gt;","template":"&lt;p style=\"text-align: center\"&gt;{{T1}} − {{Q2}} = {{response}}&lt;/p&gt;","seed":{"calculated":[{"name":"T1","function":"{{Q1}}+{{Q2}}+{{Q3}}","temp":true},{"name":"4-A1","label":"{{function}}","function":"{{T1}}-{{Q2}}"}]},"algorithm":{"name":"calculateOperation","params":{"method":"equivLiteral","keyboard":"NUMERICAL"}}},{"id":"step-5","stimulus":"&lt;p&gt;Por último, resta a esa cantidad las monedas de plata para obtener las monedas de oro del cofre.&lt;/p&gt;","template":"&lt;p&gt;{{T2}} − {{Q3}} = {{response}}&lt;/p&gt;","seed":{"calculated":[{"name":"T1","function":"{{Q1}}+{{Q2}}+{{Q3}}","temp":true},{"name":"T2","function":"{{T1}}-{{Q2}}","temp":true},{"name":"5-A1","label":"{{function}}","function":" {{Q1}}"}]},"algorithm":{"name":"calculateOperation","params":{"method":"equivSymbolic","keyboard":"NUMERICAL"}}}]}</v>
      </c>
      <c r="C155" s="242" t="str">
        <f t="shared" si="1"/>
        <v>#REF!</v>
      </c>
      <c r="D155" s="243" t="str">
        <f t="shared" si="2"/>
        <v>#REF!</v>
      </c>
    </row>
    <row r="156" ht="15.75" customHeight="1">
      <c r="A156" s="241" t="str">
        <f>Seeds!AA166</f>
        <v>M3-NyO-12a-I-1</v>
      </c>
      <c r="B156" s="242" t="str">
        <f>Seeds!Z166</f>
        <v>{"id":"M3-NyO-12a-I-1","stimulus":"&lt;p&gt;Selecciona la unidad de millar más cercana a {{T1}}.&lt;/p&gt;","hint":"&lt;p&gt;Para aproximar un número a las unidades de millar, hay que buscar entre qué dos unidades de millar se encuentra y elegir la más cercana.&lt;/p&gt;","feedback":"&lt;p&gt;Para aproximar {{T1}} a las unidades de millar, se busca entre qué dos unidades de millar se encuentra, es decir, entre {{T2}} y {{T3}}.&lt;/p&gt;&lt;p&gt;A continuación, se comprueba a cuál de las dos está más próxima. Como {{T1}} está a {{T4}} unidades de {{T2}} y a {{T5}} unidades de {{T3}}, la respuesta es {{A1}}.&lt;/p&gt;","seed":{"parameters":[{"name":"Q1","label":null,"min":3000,"max":9000,"step":1000},{"name":"Q2","label":null,"list":["100","200","300","400","600","700","800","900"]}],"calculated":[{"name":"T1","function":"{{Q1}}+{{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+ 1000","incorrect":true},{"name":"A3","label":"{{function}}","function":"math.round({{T1}}/1000)*1000 - 1000","incorrect":true},{"name":"A4","label":"{{function}}","function":"math.round({{T1}}/1000)*1000 + 2000","incorrect":true},{"name":"A5","label":"{{function}}","function":"math.round({{T1}}/1000)*1000 - 2000","incorrect":true}],"uniques":true},"algorithm":{"name":"trueFalse","template":"Multiple choice – standard","params":{"countCorrect":1,"countIncorrect":2,"showCheckIcon":false,
            "columns": 3
        }
    }
}</v>
      </c>
      <c r="C156" s="242" t="str">
        <f t="shared" si="1"/>
        <v>#REF!</v>
      </c>
      <c r="D156" s="243" t="str">
        <f t="shared" si="2"/>
        <v>#REF!</v>
      </c>
    </row>
    <row r="157" ht="15.75" customHeight="1">
      <c r="A157" s="241" t="str">
        <f>Seeds!AA167</f>
        <v>M3-NyO-12a-I-2</v>
      </c>
      <c r="B157" s="242" t="str">
        <f>Seeds!Z167</f>
        <v>{"id":"M3-NyO-12a-I-2","stimulus":"&lt;p&gt;Selecciona la decena de millar más cercana a {{T1}}.&lt;/p&gt;","hint":"&lt;p&gt;Para aproximar un número a las decenas de millar, hay que buscar entre qué dos unidades de millar se encuentra y elegir la más cercana.&lt;/p&gt;","feedback":"&lt;p&gt;Para aproximar {{T1}} a las decenas de millar, se busca entre qué dos decenas de millar se encuentra, es decir, entre {{T2}} y {{T3}}.&lt;/p&gt;&lt;p&gt;A continuación, se comprueba a cuál de las dos está más próxima. Como {{T1}} está a {{T4}} unidades de {{T2}} y a {{T5}} unidades de {{T3}}, la respuesta es {{A1}}.&lt;/p&gt;","seed":{"parameters":[{"name":"Q1","label":null,"min":30000,"max":90000,"step":10000},{"name":"Q2","label":null,"list":["1000","2000","3000","4000","6000","7000","8000","9000"]}],"calculated":[{"name":"T1","function":"{{Q1}}+{{Q2}}","temp":true},{"name":"T2","function":"math.floor({{T1}}/10000)*10000","temp":true},{"name":"T3","function":"math.ceil({{T1}}/10000)*10000","temp":true},{"name":"T4","function":"{{T1}}-{{T2}}","temp":true},{"name":"T5","function":"{{T3}}-{{T1}}","temp":true},{"name":"A1","label":"{{function}}","function":"math.round({{T1}}/10000)*10000"},{"name":"A2","label":"{{function}}","function":"math.round({{T1}}/10000)*10000 + 10000","incorrect":true},{"name":"A3","label":"{{function}}","function":"math.round({{T1}}/10000)*10000 - 10000","incorrect":true},{"name":"A4","label":"{{function}}","function":"math.round({{T1}}/10000)*10000 + 20000","incorrect":true},{"name":"A5","label":"{{function}}","function":"math.round({{T1}}/10000)*10000 - 20000","incorrect":true}],"uniques":true},"algorithm":{"name":"trueFalse","template":"Multiple choice – standard","params":{"countCorrect":1,"countIncorrect":2,"showCheckIcon":false,
            "columns": 3
        }
    }
}</v>
      </c>
      <c r="C157" s="242" t="str">
        <f t="shared" si="1"/>
        <v>#REF!</v>
      </c>
      <c r="D157" s="243" t="str">
        <f t="shared" si="2"/>
        <v>#REF!</v>
      </c>
    </row>
    <row r="158" ht="15.75" customHeight="1">
      <c r="A158" s="241" t="str">
        <f>Seeds!AA168</f>
        <v>M3-NyO-12a-E-1</v>
      </c>
      <c r="B158" s="242" t="str">
        <f>Seeds!Z168</f>
        <v>{"id":"M3-NyO-12a-E-1","seed":{"parameters":[{"name":"Q1","label":null,"min":1000,"max":9000,"step":1000},{"name":"Q2","list":["100","200","300","400","600","700","800","900"]}],"uniques":true},"scaffolding":[{"id":"step-0","stimulus":"&lt;p&gt;Escribe la unidad de millar más próxima al número {{T1}}.&lt;/p&gt;","template":"&lt;p&gt;La unidad de millar más cercana a {{T1}} es {{response}}.&lt;/p&gt;","seed":{"parameters":[],"calculated":[{"name":"A1","function":"math.round({{T1}}/1000)*1000"},{"name":"T1","function":"{{Q1}}+{{Q2}}","temp":true}]},"algorithm":{"name":"calculateOperation","params":{"method":"equivLiteral","keyboard":"NUMERICAL"}}},{"id":"step-1","stimulus":"&lt;p&gt;¿Qué pide el enunciado?&lt;/p&gt;","seed":{"calculated":[{"name":"1-A1","label":"&lt;p&gt;El número aproximado a las decenas de millar.&lt;/p&gt;","incorrect":true},{"name":"1-A2","label":"&lt;p&gt;El número aproximado a las decenas.&lt;/p&gt;","incorrect":true},{"name":"1-A3","label":"&lt;p&gt;El número aproximado a las unidades de millar.&lt;/p&gt;"}]},"algorithm":{"name":"trueFalse","template":"Multiple choice – standard"}},{"id":"step-2","stimulus":"&lt;p&gt;Completa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down"}},{"id":"step-3","stimulus":"&lt;p&gt;{{T1}}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-4","stimulus":"&lt;p&gt;Sabiendo que {{T1}} está a {{T4}} unidades de {{T2}} y a {{T5}} unidades de {{T3}}, completa el siguiente texto.&lt;/p&gt;","template":"&lt;p&gt;La unidad de millar más próxima a {{T1}}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58" s="242" t="str">
        <f t="shared" si="1"/>
        <v>#REF!</v>
      </c>
      <c r="D158" s="243" t="str">
        <f t="shared" si="2"/>
        <v>#REF!</v>
      </c>
    </row>
    <row r="159" ht="15.75" customHeight="1">
      <c r="A159" s="241" t="str">
        <f>Seeds!AA169</f>
        <v>M3-NyO-12a-E-2</v>
      </c>
      <c r="B159" s="242" t="str">
        <f>Seeds!Z169</f>
        <v>{"id":"M3-NyO-12a-E-2","seed":{"parameters":[{"name":"Q1","label":null,"min":10000,"max":90000,"step":10000},{"name":"Q2","list":["1000","2000","3000","4000","6000","7000","8000","9000"]}],"uniques":true},"scaffolding":[{"id":"step-0","stimulus":"&lt;p&gt;Escribe la decena de millar más próxima al número {{T1}}.&lt;/p&gt;","template":"&lt;p&gt;La decena de millar más cercana a {{T1}} es {{response}}.&lt;/p&gt;","seed":{"parameters":[],"calculated":[{"name":"A1","function":"math.round({{T1}}/10000)*10000"},{"name":"T1","function":"{{Q1}}+{{Q2}}","temp":true}]},"algorithm":{"name":"calculateOperation","params":{"method":"equivLiteral","keyboard":"NUMERICAL"}}},{"id":"step-1","stimulus":"&lt;p&gt;¿Qué pide el enunciado?&lt;/p&gt;","seed":{"calculated":[{"name":"1-A1","label":"&lt;p&gt;El número aproximado a las decenas.&lt;/p&gt;","incorrect":true},{"name":"1-A2","label":"&lt;p&gt;El número aproximado a las unidades de millar.&lt;/p&gt;","incorrect":true},{"name":"1-A3","label":"&lt;p&gt;El número aproximado a la decenas de millar.&lt;/p&gt;"}]},"algorithm":{"name":"trueFalse","template":"Multiple choice – standard"}},{"id":"step-2","stimulus":"&lt;p&gt;Completa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down"}},{"id":"step-3","stimulus":"&lt;p&gt;{{T1}}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-4","stimulus":"&lt;p&gt;Sabiendo que {{T1}} está a {{T4}} unidades de {{T2}} y a {{T5}} unidades de {{T3}}, completa el siguiente texto.&lt;/p&gt;","template":"&lt;p&gt;La decena de millar más próxima a {{T1}}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59" s="242" t="str">
        <f t="shared" si="1"/>
        <v>#REF!</v>
      </c>
      <c r="D159" s="243" t="str">
        <f t="shared" si="2"/>
        <v>#REF!</v>
      </c>
    </row>
    <row r="160" ht="15.75" customHeight="1">
      <c r="A160" s="241" t="str">
        <f>Seeds!AA170</f>
        <v>M3-NyO-12a-A-1</v>
      </c>
      <c r="B160" s="242" t="str">
        <f>Seeds!Z170</f>
        <v>{"id":"M3-NyO-12a-A-1","seed":{"parameters":[{"name":"Q1","label":null,"min":1000,"max":9000,"step":1000},{"name":"Q2","list":["100","200","300","400","600","700","800","900"]}],"uniques":true},"scaffolding":[{"id":"step-0","stimulus":"&lt;p&gt;Carolina tiene &lt;span class=\"no-break\"&gt;{{T1}} €&lt;/span&gt; en su cuenta bancaria. Aproxima esta cantidad a la unidad de millar más cercana.&lt;/p&gt;","template":"&lt;p&gt;La unidad de millar más cercana es {{response}}.&lt;/p&gt;","seed":{"parameters":[],"calculated":[{"name":"A1","function":"math.round({{T1}}/1000)*1000"},{"name":"T1","function":"{{Q1}}+{{Q2}}","temp":true}]},"algorithm":{"name":"calculateOperation","params":{"method":"equivLiteral","keyboard":"NUMERICAL"}}},{"id":"step-1","stimulus":"&lt;p&gt;Sin aproximar, ¿cuántos euros tiene Carolina en su cuenta?&lt;/p&gt;","template":"&lt;p&gt;Tiene &lt;span class=\"no-break\"&gt;{{response}} €&lt;/span&gt; en su cuenta.&lt;/p&gt;","seed":{"calculated":[{"name":"A2","function":"{{Q1}}+{{Q2}}"}]},"algorithm":{"name":"calculateOperation","params":{"method":"equivLiteral","decimalPlaces":2,"keyboard":"NUMERICAL"}}},{"id":"step-2","stimulus":"&lt;p&gt;¿Qué pide el enunciado?&lt;/p&gt;","seed":{"calculated":[{"name":"1-A1","label":"&lt;p&gt;Aproximar los ahorros de Carolina a las decenas de millar.&lt;/p&gt;","incorrect":true},{"name":"1-A2","label":"&lt;p&gt;Aproximar los ahorros de Carolina a las centenas.&lt;/p&gt;","incorrect":true},{"name":"1-A3","label":"&lt;p&gt;Aproximar los ahorros de Carolina a las unidades de millar.&lt;/p&gt;"}]},"algorithm":{"name":"trueFalse","template":"Multiple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los &lt;span class=\"no-break\"&gt;{{T1}} €&lt;/span&gt; que tiene Carolina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60" s="242" t="str">
        <f t="shared" si="1"/>
        <v>#REF!</v>
      </c>
      <c r="D160" s="243" t="str">
        <f t="shared" si="2"/>
        <v>#REF!</v>
      </c>
    </row>
    <row r="161" ht="15.75" customHeight="1">
      <c r="A161" s="241" t="str">
        <f>Seeds!AA171</f>
        <v>M3-NyO-12a-A-2</v>
      </c>
      <c r="B161" s="242" t="str">
        <f>Seeds!Z171</f>
        <v>{"id":"M3-NyO-12a-A-2","seed":{"parameters":[{"name":"Q1","label":null,"min":10000,"max":90000,"step":10000},{"name":"Q2","list":["1000","2000","3000","4000","6000","7000","8000","9000"]}],"uniques":true},"scaffolding":[{"id":"step-0","stimulus":"&lt;p&gt;Una arqueóloga ha encontrado un fósil de {{T1}} años. ¿Cuál es la decena de millar más cercana a este número?&lt;/p&gt;","template":"&lt;p&gt;La decena de millar más cercana es {{response}}.&lt;/p&gt;","seed":{"parameters":[],"calculated":[{"name":"A1","function":"math.round({{T1}}/10000)*10000"},{"name":"T1","function":"{{Q1}}+{{Q2}}","temp":true}]},"algorithm":{"name":"calculateOperation","params":{"method":"equivLiteral","keyboard":"NUMERICAL"}}},{"id":"step-1","stimulus":"&lt;p&gt;Sin aproximar, ¿cuántos años tiene el fósil?&lt;/p&gt;","template":"&lt;p&gt;El fósil tiene {{response}} años.&lt;/p&gt;","seed":{"calculated":[{"name":"A2","function":"{{Q1}}+{{Q2}}"}]},"algorithm":{"name":"calculateOperation","params":{"method":"equivLiteral","decimalPlaces":2,"keyboard":"NUMERICAL"}}},{"id":"step-2","stimulus":"&lt;p&gt;¿Qué pide el enunciado?&lt;/p&gt;","seed":{"calculated":[{"name":"1-A1","label":"&lt;p&gt;Aproximar la edad del fósil a las unidades de millar.&lt;/p&gt;","incorrect":true},{"name":"1-A2","label":"&lt;p&gt;Aproximar la edad del fósil a las centenas.&lt;/p&gt;","incorrect":true},{"name":"1-A3","label":"&lt;p&gt;Aproximar la edad del fósil a las decenas de millar.&lt;/p&gt;"}]},"algorithm":{"name":"trueFalse","template":"Multiple choice – standard"}},{"id":"step-3","stimulus":"&lt;p&gt;Completa el siguiente texto.&lt;/p&gt;","template":"Para aproximar un número a las decenas de millar, hay que buscar entre qué dos {{response}} se encuentra y elegir {{response}}.","seed":{"calculated":[{"name":"2-A1","label":"unidades de millar","group":"1","incorrect":true},{"name":"2-A2","label":"decenas","group":"1","incorrect":true},{"name":"2-A3","label":"decenas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los {{T1}} años que tiene el fósil hallado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61" s="242" t="str">
        <f t="shared" si="1"/>
        <v>#REF!</v>
      </c>
      <c r="D161" s="243" t="str">
        <f t="shared" si="2"/>
        <v>#REF!</v>
      </c>
    </row>
    <row r="162" ht="15.75" customHeight="1">
      <c r="A162" s="241" t="str">
        <f>Seeds!AA172</f>
        <v>M3-NyO-12a-A-3</v>
      </c>
      <c r="B162" s="242" t="str">
        <f>Seeds!Z172</f>
        <v>{"id":"M3-NyO-12a-A-3","seed":{"parameters":[{"name":"Q1","label":null,"min":10000,"max":90000,"step":10000},{"name":"Q2","list":["1000","2000","3000","4000","6000","7000","8000","9000"]}],"uniques":true},"scaffolding":[{"id":"step-0","stimulus":"&lt;p&gt;A un partido de fútbol acudieron {{T1}} personas. Aproxima este valor a la decena de millar más cercana.&lt;/p&gt;","template":"&lt;p&gt;La decena de millar más cercana es {{response}}.&lt;/p&gt;","seed":{"parameters":[],"calculated":[{"name":"A1","function":"math.round({{T1}}/10000)*10000"},{"name":"T1","function":"{{Q1}}+{{Q2}}","temp":true}]},"algorithm":{"name":"calculateOperation","params":{"method":"equivLiteral","keyboard":"NUMERICAL"}}},{"id":"step-1","stimulus":"&lt;p&gt;Sin aproximar, ¿cuántas personas acudieron al partido de fútbol?&lt;/p&gt;","template":"&lt;p&gt;Acudieron {{response}} personas.&lt;/p&gt;","seed":{"calculated":[{"name":"A2","function":"{{Q1}}+{{Q2}}"}]},"algorithm":{"name":"calculateOperation","params":{"method":"equivLiteral","decimalPlaces":2,"keyboard":"NUMERICAL"}}},{"id":"step-2","stimulus":"&lt;p&gt;¿Qué pide el enunciado?&lt;/p&gt;","seed":{"calculated":[{"name":"1-A1","label":"&lt;p&gt;Aproximar la cantidad de personas que acudieron al partido a las decenas de millar.&lt;/p&gt;"},{"name":"1-A2","label":"&lt;p&gt;Aproximar la cantidad de personas que acudieron al partido a las centenas.&lt;/p&gt;","incorrect":true},{"name":"1-A3","label":"&lt;p&gt;Aproximar la cantidad de personas que acudieron al partido a las unidades de millar.&lt;/p&gt;","incorrect":true}]},"algorithm":{"name":"trueFalse","template":"Multiple choice – standard"}},{"id":"step-3","stimulus":"&lt;p&gt;Completa el siguiente texto.&lt;/p&gt;","template":"Para aproximar un número a las decenas de millar, hay que buscar entre qué dos {{response}} se encuentra y elegir {{response}}.","seed":{"calculated":[{"name":"2-A1","label":"centenas","group":"1","incorrect":true},{"name":"2-A2","label":"decenas","group":"1","incorrect":true},{"name":"2-A3","label":"decenas de millar","group":"1"},{"name":"2-A4","label":"la más cercana","group":"2"},{"name":"2-A5","label":"la más lejana","group":"2","incorrect":true}]},"algorithm":{"name":"groupResponses","template":"Cloze with drop down"}},{"id":"step-4","stimulus":"&lt;p&gt;{{T1}} está entre {{T2}} y {{T3}}. ¿Cuántas unidades lo separan de cada decena de millar?&lt;/p&gt;","template":"&lt;p&gt;{{T1}} está a {{response}} unidades de {{T2}}.&lt;/p&gt;&lt;p&gt;{{T1}} está a {{response}} unidades de {{T3}}.&lt;/p&gt;","seed":{"calculated":[{"name":"4-A1","label":"{{function}}","function":"{{T1}}-{{T2}}"},{"name":"4-A2","label":"{{function}}","function":"{{T3}}-{{T1}}"},{"name":"T1","function":"{{Q1}}+{{Q2}}","temp":true},{"name":"T2","function":"math.floor({{T1}}/10000)*10000","temp":true},{"name":"T3","function":"math.ceil({{T1}}/10000)*10000","temp":true}]},"algorithm":{"name":"calculateOperation","params":{"method":"equivLiteral","decimalPlaces":2,"keyboard":"NUMERICAL"}}},{"id":"step-5","stimulus":"&lt;p&gt;Sabiendo que {{T1}} está a {{T4}} unidades de {{T2}} y a {{T5}} unidades de {{T3}}, completa el siguiente texto.&lt;/p&gt;","template":"&lt;p&gt;La decena de millar más próxima a las {{T1}} personas que acudieron al partido de fútbol es {{response}}.&lt;/p&gt;","seed":{"calculated":[{"name":"4-A1","label":"{{function}}","function":"math.round({{T1}}/10000)*10000"},{"name":"T1","function":"{{Q1}}+{{Q2}}","temp":true},{"name":"T2","function":"math.floor({{T1}}/10000)*10000","temp":true},{"name":"T3","function":"math.ceil({{T1}}/10000)*10000","temp":true},{"name":"T4","function":"{{T1}}-{{T2}}","temp":true},{"name":"T5","function":"{{T3}}-{{T1}}","temp":true}]},"algorithm":{"name":"calculateOperation","params":{"method":"equivLiteral","decimalPlaces":2,"keyboard":"NUMERICAL"}}}]}</v>
      </c>
      <c r="C162" s="242" t="str">
        <f t="shared" si="1"/>
        <v>#REF!</v>
      </c>
      <c r="D162" s="243" t="str">
        <f t="shared" si="2"/>
        <v>#REF!</v>
      </c>
    </row>
    <row r="163" ht="15.75" customHeight="1">
      <c r="A163" s="241" t="str">
        <f>Seeds!AA173</f>
        <v>M3-NyO-12a-A-4</v>
      </c>
      <c r="B163" s="242" t="str">
        <f>Seeds!Z173</f>
        <v>{"id":"M3-NyO-12a-A-4","seed":{"parameters":[{"name":"Q1","label":null,"min":1000,"max":9000,"step":1000},{"name":"Q2","list":["100","200","300","400","600","700","800","900"]}],"uniques":true},"scaffolding":[{"id":"step-0","stimulus":"&lt;p&gt;En el centro de una ciudad se han colocado {{T1}} luces blancas. ¿Cuál es la unidad de millar más cercana a este número?&lt;/p&gt;","template":"&lt;p&gt;La unidad de millar más cercana es {{response}}.&lt;/p&gt;","seed":{"parameters":[],"calculated":[{"name":"A1","function":"math.round({{T1}}/1000)*1000"},{"name":"T1","function":"{{Q1}}+{{Q2}}","temp":true}]},"algorithm":{"name":"calculateOperation","params":{"method":"equivLiteral","keyboard":"NUMERICAL"}}},{"id":"step-1","stimulus":"&lt;p&gt;Sin aproximar, ¿cuántas luces se han colocado en el centro de la ciudad?&lt;/p&gt;","template":"&lt;p&gt;Se han colocado {{response}} luces.&lt;/p&gt;","seed":{"calculated":[{"name":"A2","function":"{{Q1}}+{{Q2}}"}]},"algorithm":{"name":"calculateOperation","params":{"method":"equivLiteral","decimalPlaces":2,"keyboard":"NUMERICAL"}}},{"id":"step-2","stimulus":"&lt;p&gt;¿Qué pide el enunciado?&lt;/p&gt;","seed":{"calculated":[{"name":"1-A1","label":"&lt;p&gt;Aproximar la cantidad de luces a las unidades de millar.&lt;/p&gt;"},{"name":"1-A2","label":"&lt;p&gt;Aproximar la cantidad de luces a las centenas.&lt;/p&gt;","incorrect":true},{"name":"1-A3","label":"&lt;p&gt;Aproximar la cantidad de luces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{{response}}.","seed":{"calculated":[{"name":"2-A1","label":"centenas","group":"1","incorrect":true},{"name":"2-A2","label":"decenas","group":"1","incorrect":true},{"name":"2-A3","label":"unidades de millar","group":"1"},{"name":"2-A4","label":"la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Q2}}","temp":true},{"name":"T2","function":"math.floor({{T1}}/1000)*1000","temp":true},{"name":"T3","function":"math.ceil({{T1}}/1000)*1000","temp":true}]},"algorithm":{"name":"calculateOperation","params":{"method":"equivLiteral","decimalPlaces":2,"keyboard":"NUMERICAL"}}},{"id":"step-5","stimulus":"&lt;p&gt;Sabiendo que {{T1}} está a {{T4}} unidades de {{T2}} y a {{T5}} unidades de {{T3}}, completa el siguiente texto.&lt;/p&gt;","template":"&lt;p&gt;El millar más próximo a las {{T1}} luces que se han colocado en la ciudad es {{response}}.&lt;/p&gt;","seed":{"calculated":[{"name":"4-A1","label":"{{function}}","function":"math.round({{T1}}/1000)*1000"},{"name":"T1","function":"{{Q1}}+{{Q2}}","temp":true},{"name":"T2","function":"math.floor({{T1}}/1000)*1000","temp":true},{"name":"T3","function":"math.ceil({{T1}}/1000)*1000","temp":true},{"name":"T4","function":"{{T1}}-{{T2}}","temp":true},{"name":"T5","function":"{{T3}}-{{T1}}","temp":true}]},"algorithm":{"name":"calculateOperation","params":{"method":"equivLiteral","decimalPlaces":2,"keyboard":"NUMERICAL"}}}]}</v>
      </c>
      <c r="C163" s="242" t="str">
        <f t="shared" si="1"/>
        <v>#REF!</v>
      </c>
      <c r="D163" s="243" t="str">
        <f t="shared" si="2"/>
        <v>#REF!</v>
      </c>
    </row>
    <row r="164" ht="15.75" customHeight="1">
      <c r="A164" s="241" t="str">
        <f>Seeds!AA174</f>
        <v>M3-NyO-12a-A-5</v>
      </c>
      <c r="B164" s="242" t="str">
        <f>Seeds!Z174</f>
        <v>{"id":"M3-NyO-12a-A-5","seed":{"parameters":[{"name":"Q1","label":null,"min":100,"max":999,"step":1},{"name":"Q2","label":null,"min":1,"max":9,"step":1}],"uniques":true},"scaffolding":[{"id":"step-0","stimulus":"&lt;p&gt;Un astrónomo ha analizado {{T1}} asteroides que giran alrededor del Sol. ¿Cuál es la unidad de millar más cercana a este número?&lt;/p&gt;","template":"&lt;p&gt;La unidad de millar más cercana es {{response}}.&lt;/p&gt;","seed":{"parameters":[],"calculated":[{"name":"T1","function":"{{Q1}}*10+{{Q2}}","temp":true},{"name":"0-A1","function":"math.round({{T1}}/1000)*1000"}]},"algorithm":{"name":"calculateOperation","params":{"method":"equivLiteral","keyboard":"NUMERICAL"}}},{"id":"step-1","stimulus":"&lt;p&gt;Sin aproximar, ¿cuántos asteroides ha analizado el astrónomo?&lt;/p&gt;","template":"&lt;p&gt;Ha analizado {{response}} asteroides.&lt;/p&gt;","seed":{"calculated":[{"name":"T1","function":"{{Q1}}*10+{{Q2}}","temp":true},{"name":"1-A2","label":"{{function}}","function":"{{T1}}"}]},"algorithm":{"name":"calculateOperation","params":{"method":"equivLiteral","keyboard":"NUMERICAL"}}},{"id":"step-2","stimulus":"&lt;p&gt;¿Qué pide el enunciado que calcules?&lt;/p&gt;","seed":{"calculated":[{"name":"2-A1","label":"&lt;p&gt;Aproximar el número de asteroides a las unidades de millar.&lt;/p&gt;"},{"name":"2-A2","label":"&lt;p&gt;Aproximar el número de asteroides a las centenas.&lt;/p&gt;","incorrect":true},{"name":"2-A3","label":"&lt;p&gt;Aproximar el número de asteroides a las decenas de millar.&lt;/p&gt;","incorrect":true}]},"algorithm":{"name":"trueFalse","template":"Multiple choice – standard"}},{"id":"step-3","stimulus":"&lt;p&gt;Completa el siguiente texto.&lt;/p&gt;","template":"Para aproximar un número a las unidades de millar, hay que buscar entre qué dos {{response}} se encuentra y elegir {{response}}.","seed":{"calculated":[{"name":"2-A1","label":"unidades de millar","group":"1"},{"name":"2-A2","label":"decenas","group":"1","incorrect":true},{"name":"2-A3","label":"decenas de millar","group":"1","incorrect":true},{"name":"2-A4","label":"la más cercana","group":"2"},{"name":"2-A5","label":"la más lejana","group":"2","incorrect":true}]},"algorithm":{"name":"groupResponses","template":"Cloze with drop down"}},{"id":"step-4","stimulus":"&lt;p&gt;{{T1}} está entre {{T2}} y {{T3}}. ¿Cuántas unidades lo separan de cada unidad de millar?&lt;/p&gt;","template":"&lt;p&gt;{{T1}} está a {{response}} unidades de {{T2}}.&lt;/p&gt;&lt;p&gt;{{T1}} está a {{response}} unidades de {{T3}}.&lt;/p&gt;","seed":{"calculated":[{"name":"4-A1","label":"{{function}}","function":"{{T1}}-{{T2}}"},{"name":"4-A2","label":"{{function}}","function":"{{T3}}-{{T1}}"},{"name":"T1","function":"{{Q1}}*10+{{Q2}}","temp":true},{"name":"T2","function":"math.floor({{T1}}/1000)*1000","temp":true},{"name":"T3","function":"math.ceil({{T1}}/1000)*1000","temp":true}]},"algorithm":{"name":"calculateOperation","params":{"method":"equivLiteral","keyboard":"NUMERICAL"}}},{"id":"step-5","stimulus":"&lt;p&gt;Sabiendo que {{T1}} está a {{T4}} unidades de {{T2}} y a {{T5}} unidades de {{T3}}, completa el siguiente texto.&lt;/p&gt;","template":"&lt;p&gt;El millar más próximo a los {{T1}} asteroides que ha analizado el astrónomo es {{response}}.&lt;/p&gt;","seed":{"calculated":[{"name":"5-A1","function":"math.round({{T1}}/1000)*1000"},{"name":"T1","function":"{{Q1}}*10+{{Q2}}","temp":true},{"name":"T2","function":"math.floor({{T1}}/1000)*1000","temp":true},{"name":"T3","function":"math.ceil({{T1}}/1000)*1000","temp":true},{"name":"T4","function":"{{T1}}-{{T2}}","temp":true},{"name":"T5","function":"{{T3}}-{{T1}}","temp":true}]},"algorithm":{"name":"calculateOperation","params":{"method":"equivLiteral","keyboard":"NUMERICAL"}}}]}</v>
      </c>
      <c r="C164" s="242" t="str">
        <f t="shared" si="1"/>
        <v>#REF!</v>
      </c>
      <c r="D164" s="243" t="str">
        <f t="shared" si="2"/>
        <v>#REF!</v>
      </c>
    </row>
    <row r="165" ht="15.75" customHeight="1">
      <c r="A165" s="241" t="str">
        <f>Seeds!AA175</f>
        <v>M3-NyO-13a-I-1</v>
      </c>
      <c r="B165" s="242" t="str">
        <f>Seeds!Z175</f>
        <v>{"id":"M3-NyO-13a-I-1","stimulus":"&lt;p&gt;Arrastra los números correspondientes para completar esta serie numérica.&lt;/p&gt;","template":"&lt;p style=\"text-align: center\"&gt;{{response}}, {{response}}, {{T1}}, {{Q1}}, {{T2}}, {{response}}, {{response}}&lt;/p&gt;","hint":"&lt;p&gt;Resta {{T1}} a {{Q1}} para encontrar el patrón de la serie.&lt;/p&gt;","feedback":"&lt;p&gt;Hay que buscar el patrón de la serie:&lt;/p&gt;&lt;p style=\"text-align: center\"&gt;{{Q1}} − {{T1}} = {{Q2}}&lt;/p&gt;&lt;p style=\"text-align: center\"&gt;{{T2}} − {{Q1}} = {{Q2}}&lt;/p&gt;&lt;p&gt;Es decir, los números están separados entre sí por {{Q2}} unidades.&lt;/p&gt;","seed":{"parameters":[{"name":"Q1","label":null,"min":301,"max":600,"step":1},{"name":"Q2","label":null,"list":["2","5","10","25","50","100"]}],"calculated":[{"name":"A1","label":"{{function}}","function":"{{Q1}}-3*{{Q2}}"},{"name":"A2","label":"{{function}}","function":"{{Q1}}-2*{{Q2}}"},{"name":"A3","label":"{{function}}","function":"{{Q1}}+2*{{Q2}}"},{"name":"A4","label":"{{function}}","function":"{{Q1}}+3*{{Q2}}"},{"name":"T1","label":"{{function}}","function":"{{Q1}}-{{Q2}}","temp":true},{"name":"T2","label":"{{function}}","function":"{{Q1}}+{{Q2}}","temp":true}],"uniques":true},"algorithm":{"name":"calculateOperation","template":"Cloze with drag &amp; drop","params":{"keyboard":"INTERMEDIATE"}}}</v>
      </c>
      <c r="C165" s="242" t="str">
        <f t="shared" si="1"/>
        <v>#REF!</v>
      </c>
      <c r="D165" s="243" t="str">
        <f t="shared" si="2"/>
        <v>#REF!</v>
      </c>
    </row>
    <row r="166" ht="15.75" customHeight="1">
      <c r="A166" s="241" t="str">
        <f>Seeds!AA176</f>
        <v>M3-NyO-13a-E-1</v>
      </c>
      <c r="B166" s="242" t="str">
        <f>Seeds!Z176</f>
        <v>{"id":"M3-NyO-13a-E-1","stimulus":"&lt;p&gt;Completa la serie numérica.&lt;/p&gt;","template":"&lt;p style=\"text-align: center\"&gt;{{response}}, {{response}}, {{T2}}, {{Q1}}, {{T1}}, {{response}}, {{response}}&lt;/p&gt;","hint":"&lt;p&gt;Resta {{T2}} a {{Q1}} para encontrar el patrón de la serie.&lt;/p&gt;","feedback":"&lt;p&gt;Hay que buscar el patrón de la serie:&lt;/p&gt;&lt;p style=\"text-align: center\"&gt;{{T1}} − {{Q1}} = {{Q2}}&lt;/p&gt;&lt;p style=\"text-align: center\"&gt;{{Q1}} − {{T2}}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C166" s="242" t="str">
        <f t="shared" si="1"/>
        <v>#REF!</v>
      </c>
      <c r="D166" s="243" t="str">
        <f t="shared" si="2"/>
        <v>#REF!</v>
      </c>
    </row>
    <row r="167" ht="15.75" customHeight="1">
      <c r="A167" s="241" t="str">
        <f>Seeds!AA177</f>
        <v>M3-NyO-13b-I-1</v>
      </c>
      <c r="B167" s="242" t="str">
        <f>Seeds!Z177</f>
        <v>{"id":"M3-NyO-13b-I-1","stimulus":"&lt;p&gt;Arrastra los números correspondientes para completar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template":"Cloze with drag &amp; drop","params":{"keyboard":"NUMERICAL"}}}</v>
      </c>
      <c r="C167" s="242" t="str">
        <f t="shared" si="1"/>
        <v>#REF!</v>
      </c>
      <c r="D167" s="243" t="str">
        <f t="shared" si="2"/>
        <v>#REF!</v>
      </c>
    </row>
    <row r="168" ht="15.75" customHeight="1">
      <c r="A168" s="241" t="str">
        <f>Seeds!AA178</f>
        <v>M3-NyO-13b-E-1</v>
      </c>
      <c r="B168" s="242" t="str">
        <f>Seeds!Z178</f>
        <v>{"id":"M3-NyO-13b-E-1","stimulus":"&lt;p&gt;Completa la serie numérica.&lt;/p&gt;","template":"&lt;p style=\"text-align: center\"&gt;{{response}}, {{response}}, {{T2}}, {{Q1}}, {{T1}}, {{response}}, {{response}}&lt;/p&gt;","hint":"&lt;p&gt;Resta {{Q1}} a {{T2}} para encontrar el patrón de la serie.&lt;/p&gt;","feedback":"&lt;p&gt;Hay que buscar el patrón de la serie:&lt;/p&gt;&lt;p style=\"text-align: center\"&gt;{{T2}} − {{Q1}} = {{Q2}}&lt;/p&gt;&lt;p style=\"text-align: center\"&gt;{{Q1}} − {{T1}} = {{Q2}}&lt;/p&gt;&lt;p&gt;Es decir, los números están separados entre sí por {{Q2}} unidades.&lt;/p&gt;","seed":{"parameters":[{"name":"Q1","label":null,"min":301,"max":600,"step":1},{"name":"Q2","label":null,"list":[2,5,10,25,50,100]}],"calculated":[{"name":"T1","label":"{{function}}","function":"{{Q1}}-{{Q2}}","temp":true},{"name":"T2","label":"{{function}}","function":"{{Q1}}+{{Q2}}","temp":true},{"name":"A1","label":"{{function}}","function":"{{Q1}}+3*{{Q2}}"},{"name":"A2","label":"{{function}}","function":"{{Q1}}+2*{{Q2}}"},{"name":"A3","label":"{{function}}","function":"{{Q1}}-2*{{Q2}}"},{"name":"A4","label":"{{function}}","function":"{{Q1}}-3*{{Q2}}"}],"uniques":true},"algorithm":{"name":"calculateOperation","params":{"method":"equivLiteral","keyboard":"NUMERICAL"}}}</v>
      </c>
      <c r="C168" s="242" t="str">
        <f t="shared" si="1"/>
        <v>#REF!</v>
      </c>
      <c r="D168" s="243" t="str">
        <f t="shared" si="2"/>
        <v>#REF!</v>
      </c>
    </row>
    <row r="169" ht="15.75" customHeight="1">
      <c r="A169" s="241" t="str">
        <f>Seeds!AA179</f>
        <v>M3-NyO-33a-I-1</v>
      </c>
      <c r="B169" s="242" t="str">
        <f>Seeds!Z179</f>
        <v>{"id":"M3-NyO-33a-I-1","stimulus":"&lt;p&gt;Arrastra cada suma hasta la que tenga el mismo resultado.&lt;/p&gt;","hint":"&lt;p&gt;Dos sumas con sumandos diferentes pueden dar el mismo resultado.&lt;/p&gt;","feedback":"&lt;p&gt;Dos sumas con sumandos diferentes pueden dar el mismo resultado.&lt;/p&gt;","seed":{"parameters":[{"name":"Q11","label":null,"min":25,"max":50,"step":1},{"name":"Q12","label":null,"min":25,"max":50,"step":1},{"name":"Q13","label":null,"min":25,"max":50,"step":1},{"name":"Q21","label":null,"min":10,"max":24,"step":1},{"name":"Q22","label":null,"min":10,"max":24,"step":1},{"name":"Q23","label":null,"min":10,"max":24,"step":1},{"name":"Q31","label":null,"min":10,"max":24,"step":1},{"name":"Q32","label":null,"min":10,"max":24,"step":1},{"name":"Q33","label":null,"min":10,"max":24,"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C169" s="242" t="str">
        <f t="shared" si="1"/>
        <v>#REF!</v>
      </c>
      <c r="D169" s="243" t="str">
        <f t="shared" si="2"/>
        <v>#REF!</v>
      </c>
    </row>
    <row r="170" ht="15.75" customHeight="1">
      <c r="A170" s="241" t="str">
        <f>Seeds!AA180</f>
        <v>M3-NyO-33a-E-1</v>
      </c>
      <c r="B170" s="242" t="str">
        <f>Seeds!Z180</f>
        <v>{"id":"M3-NyO-33a-E-1","stimulus":"&lt;p&gt;Escribe el resultado de estas sumas.&lt;/p&gt;","template":"&lt;p style=\"text-align: center\"&gt;{{T1}} + {{Q2}} = {{response}}&lt;/p&gt;&lt;p style=\"text-align: center\"&gt;{{T2}} + {{Q3}} = {{response}}&lt;/p&gt;","hint":"&lt;p&gt;Dos sumas con sumandos diferentes pueden dar el mismo resultado.&lt;/p&gt;","feedback":"&lt;p&gt;Dos sumas con sumandos diferentes pueden dar el mismo resultado. Por eso ambas tienen el mismo resultado:&lt;/p&gt;&lt;p style=\"text-align: center\"&gt;{{T1}} + {{Q2}} = {{T2}} + {{Q3}} = {{Q1}}&lt;/p&gt;","seed":{"parameters":[{"name":"Q1","label":null,"min":25,"max":50,"step":1},{"name":"Q2","label":null,"min":10,"max":24,"step":1},{"name":"Q3","label":null,"min":10,"max":24,"step":1}],"calculated":[{"name":"T1","label":"{{function}}","function":"{{Q1}}-{{Q2}}","temp":true},{"name":"T2","label":"{{function}}","function":"{{Q1}}-{{Q3}}","temp":true},{"name":"A1","label":"{{function}}","function":"{{Q1}}"},{"name":"A2","label":"{{function}}","function":"{{Q1}}"}],"uniques":true},"algorithm":{"name":"calculateOperation","params":{"method":"equivLiteral","keyboard":"NUMERICAL"}}}</v>
      </c>
      <c r="C170" s="242" t="str">
        <f t="shared" si="1"/>
        <v>#REF!</v>
      </c>
      <c r="D170" s="243" t="str">
        <f t="shared" si="2"/>
        <v>#REF!</v>
      </c>
    </row>
    <row r="171" ht="15.75" customHeight="1">
      <c r="A171" s="241" t="str">
        <f>Seeds!AA181</f>
        <v>M3-NyO-37a-I-1</v>
      </c>
      <c r="B171" s="242" t="str">
        <f>Seeds!Z181</f>
        <v>{"id":"M3-NyO-37a-I-1","stimulus":"&lt;p&gt;Arrastra cada resta hasta la que tenga el mismo resultado&lt;/p&gt;","hint":"&lt;p&gt;Dos restas con minuendos y sustraendos diferentes pueden dar el mismo resultado.&lt;/p&gt;","feedback":"&lt;p&gt;Dos restas con minuendos y sustraendos diferentes pueden dar el mismo resultado.&lt;/p&gt;","seed":{"parameters":[{"name":"Q11","label":null,"min":1,"max":50,"step":1},{"name":"Q12","label":null,"min":1,"max":50,"step":1},{"name":"Q13","label":null,"min":1,"max":50,"step":1},{"name":"Q21","label":null,"min":1,"max":50,"step":1},{"name":"Q22","label":null,"min":1,"max":50,"step":1},{"name":"Q23","label":null,"min":1,"max":50,"step":1},{"name":"Q31","label":null,"min":1,"max":50,"step":1},{"name":"Q32","label":null,"min":1,"max":50,"step":1},{"name":"Q33","label":null,"min":1,"max":50,"step":1}],"calculated":[{"name":"T11","label":"{{function}}","function":"{{Q11}}+{{Q21}}","temp":true},{"name":"T21","label":"{{function}}","function":"{{Q11}}+{{Q31}}","temp":true},{"name":"T12","label":"{{function}}","function":"{{Q12}}+{{Q22}}","temp":true},{"name":"T22","label":"{{function}}","function":"{{Q12}}+{{Q32}}","temp":true},{"name":"T13","label":"{{function}}","function":"{{Q13}}+{{Q23}}","temp":true},{"name":"T23","label":"{{function}}","function":"{{Q13}}+{{Q33}}","temp":true},{"name":"A1","label":"{{T11}} − {{Q21}}","function":"&lt;p&gt;{{T21}} − {{Q31}}&lt;/p&gt;","feedback":"&lt;p&gt;{{T11}} − {{Q21}} = {{T21}} − {{Q31}} = {{Q11}}&lt;/p&gt;"},{"name":"A2","label":"{{T12}} − {{Q22}}","function":"&lt;p&gt;{{T22}} − {{Q32}}&lt;/p&gt;","feedback":"&lt;p&gt;{{T12}} − {{Q22}} = {{T22}} − {{Q32}} = {{Q12}}&lt;/p&gt;"},{"name":"A3","label":"{{T13}} − {{Q23}}","function":"&lt;p&gt;{{T23}} − {{Q33}}&lt;/p&gt;","feedback":"&lt;p&gt;{{T13}} − {{Q23}} = {{T23}} − {{Q33}} = {{Q13}}&lt;/p&gt;"}],"isNumToWords":true,"uniques":true},"algorithm":{"name":"linkOperationResult","params":{"invert":true},"template":"Match list"}}</v>
      </c>
      <c r="C171" s="242" t="str">
        <f t="shared" si="1"/>
        <v>#REF!</v>
      </c>
      <c r="D171" s="243" t="str">
        <f t="shared" si="2"/>
        <v>#REF!</v>
      </c>
    </row>
    <row r="172" ht="15.75" customHeight="1">
      <c r="A172" s="241" t="str">
        <f>Seeds!AA182</f>
        <v>M3-NyO-37a-E-1</v>
      </c>
      <c r="B172" s="242" t="str">
        <f>Seeds!Z182</f>
        <v>{"id":"M3-NyO-37a-E-1","stimulus":"&lt;p&gt;Calcula estas dos restas.&lt;/p&gt;","template":"&lt;p style=\"text-align: center\"&gt;{{T1}} - {{Q2}} = {{response}}&lt;/p&gt;&lt;p style=\"text-align: center\"&gt;{{T2}} - {{Q3}} = {{response}}&lt;/p&gt;","hint":"&lt;p&gt;Dos restas con minuendos y sustraendos diferentes pueden dar el mismo resultado.&lt;/p&gt;","feedback":"&lt;p&gt;Dos restas con minuendos y sustraendos diferentes pueden dar el mismo resultado. Por eso ambas tienen el mismo resultado:&lt;/p&gt;&lt;p style=\"text-align: center\"&gt;{{T1}} − {{Q2}} = {{T2}} − {{Q3}} = {{Q1}}&lt;/p&gt;","seed":{"parameters":[{"name":"Q1","label":null,"min":20,"max":80,"step":1},{"name":"Q2","label":null,"min":1,"max":19,"step":1},{"name":"Q3","label":null,"min":1,"max":19,"step":1}],"calculated":[{"name":"T1","label":"{{function}}","function":"{{Q1}}+{{Q2}}","temp":true},{"name":"T2","label":"{{function}}","function":"{{Q1}}+{{Q3}}","temp":true},{"name":"A1","label":"{{function}}","function":"{{Q1}}"},{"name":"A2","label":"{{function}}","function":"{{Q1}}"}],"uniques":true},"algorithm":{"name":"calculateOperation","params":{"method":"equivLiteral","keyboard":"NUMERICAL"}}}</v>
      </c>
      <c r="C172" s="242" t="str">
        <f t="shared" si="1"/>
        <v>#REF!</v>
      </c>
      <c r="D172" s="243" t="str">
        <f t="shared" si="2"/>
        <v>#REF!</v>
      </c>
    </row>
    <row r="173" ht="15.75" customHeight="1">
      <c r="A173" s="241" t="str">
        <f>Seeds!AA183</f>
        <v>M3-NyO-14a-I-1</v>
      </c>
      <c r="B173" s="242" t="str">
        <f>Seeds!Z183</f>
        <v>{
    "id": "M3-NyO-14a-I-1",
    "stimulus": "&lt;p&gt;Arrastra los resultados a su multiplicación correspondiente.&lt;/p&gt;",
    "template": "&lt;p style=\"text-align: center\"&gt;{{Q1}} × {{Q4}} = {{response}}&lt;/p&gt;&lt;p style=\"text-align: center\"&gt;{{Q2}} × {{Q5}} = {{response}}&lt;/p&gt;&lt;p style=\"text-align: center\"&gt;{{Q2}} × {{Q6}} = {{response}}&lt;/p&gt;",
    "hint": "&lt;p&gt;Recita las tablas de multiplicar del {{Q1}}, {{Q2}}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"list": [
                    "1",
                    "2",
                    "3",
                    "5",
                    "7"
                ]
            },
            {
                "name": "Q5",
                "label": null,
                "list": [
                    "1",
                    "2",
                    "3",
                    "5",
                    "7"
                ]
            },
            {
                "name": "Q6",
                "label": null,
                "list": [
                    "1",
                    "2",
                    "3",
                    "5",
                    "7"
                ]
            }
        ],
        "calculated": [
            {
                "name": "T1",
                "label": null,
                "function": "{{Q1}}*2",
                "temp": true
            },
            {
                "name": "T2",
                "label": null,
                "function": "{{Q1}}*3",
                "temp": true
            },
            {
                "name": "T3",
                "label": null,
                "function": "{{Q1}}*4",
                "temp": true
            },
            {
                "name": "T4",
                "label": null,
                "function": "{{Q1}}*5",
                "temp": true
            },
            {
                "name": "T5",
                "label": null,
                "function": "{{Q1}}*6",
                "temp": true
            },
            {
                "name": "T6",
                "label": null,
                "function": "{{Q1}}*7",
                "temp": true
            },
            {
                "name": "T7",
                "label": null,
                "function": "{{Q1}}*8",
                "temp": true
            },
            {
                "name": "T8",
                "label": null,
                "function": "{{Q1}}*9",
                "temp": true
            },
            {
                "name": "T9",
                "label": null,
                "function": "{{Q1}}*10",
                "temp": true
            },
            {
                "name": "A1",
                "label": "{{function}}",
                "function": "{{Q1}}*{{Q4}}"
            },
            {
                "name": "A2",
                "label": "{{function}}",
                "function": "{{Q2}}*{{Q5}}"
            },
            {
                "name": "A3",
                "label": "{{function}}",
                "function": "{{Q3}}*{{Q6}}"
            }
        ],
        "uniques": true
    },
    "algorithm": {
        "name": "calculateOperation",
        "template": "Cloze with drag &amp; drop",
        "params": {
            "keyboard": "NUMERICAL"
        }
    }
}</v>
      </c>
      <c r="C173" s="242" t="str">
        <f t="shared" si="1"/>
        <v>#REF!</v>
      </c>
      <c r="D173" s="243" t="str">
        <f t="shared" si="2"/>
        <v>#REF!</v>
      </c>
    </row>
    <row r="174" ht="15.75" customHeight="1">
      <c r="A174" s="241" t="str">
        <f>Seeds!AA184</f>
        <v>M3-NyO-14a-E-1</v>
      </c>
      <c r="B174" s="242" t="str">
        <f>Seeds!Z184</f>
        <v>{
    "id": "M3-NyO-14a-E-1",
    "stimulus": "&lt;p&gt;Escribe el resultado de estas multiplicaciones.&lt;/p&gt;",
    "template": "&lt;p style=\"text-align: center\"&gt;{{Q1}} × {{Q2}} = {{response}}&lt;/p&gt;&lt;p style=\"text-align: center\"&gt;{{Q2}} × {{Q4}} = {{response}}&lt;/p&gt;",
    "hint": "&lt;p&gt;Recita las tablas de multiplicar del {{Q1}} y {{Q3}}.&lt;/p&gt;",
    "feedback": "&lt;p&gt;Memoriza las tablas de multiplicar. Esta es la del {{Q1}}:&lt;/p&gt;&lt;table style=\"width: 50%; margin-left: 25%; margin-right: 25%;\"&gt;&lt;tbody&gt;&lt;tr&gt;&lt;td style=\"text-align: center; border:none\"&gt;{{Q1}} × &lt;span style=\"color: rgb(243, 121, 52);\"&gt;1&lt;/span&gt; = {{Q1}}&lt;/td&gt;&lt;td style=\"text-align: center; border:none\"&gt;{{Q1}} × &lt;span style=\"color: rgb(243, 121, 52);\"&gt;6&lt;/span&gt; = {{T5}}&lt;/td&gt;&lt;/tr&gt;&lt;tr&gt;&lt;td style=\"text-align: center; border:none\"&gt;{{Q1}} × &lt;span style=\"color: rgb(243, 121, 52);\"&gt;2&lt;/span&gt; = {{T1}}&lt;/td&gt;&lt;td style=\"text-align: center; border:none\"&gt;{{Q1}} × &lt;span style=\"color: rgb(243, 121, 52);\"&gt;7&lt;/span&gt; = {{T6}}&amp;nbsp;&lt;/td&gt;&lt;/tr&gt;&lt;tr&gt;&lt;td style=\"text-align: center; border:none\"&gt;{{Q1}} × &lt;span style=\"color: rgb(243, 121, 52);\"&gt;3&lt;/span&gt; = {{T2}}&lt;/td&gt;&lt;td style=\"text-align: center; border:none\"&gt;{{Q1}} × &lt;span style=\"color: rgb(243, 121, 52);\"&gt;8&lt;/span&gt; = {{T7}}&amp;nbsp;&lt;/td&gt;&lt;/tr&gt;&lt;tr&gt;&lt;td style=\"text-align: center; border:none\"&gt;{{Q1}} × &lt;span style=\"color: rgb(243, 121, 52);\"&gt;4&lt;/span&gt; = {{T3}}&lt;/td&gt;&lt;td style=\"text-align: center; border:none\"&gt;{{Q1}} × &lt;span style=\"color: rgb(243, 121, 52);\"&gt;9&lt;/span&gt; = {{T8}}&lt;/td&gt;&lt;/tr&gt;&lt;tr&gt;&lt;td style=\"text-align: center; border:none\"&gt;{{Q1}} × &lt;span style=\"color: rgb(243, 121, 52);\"&gt;5&lt;/span&gt; = {{T4}}&lt;/td&gt;&lt;td style=\"text-align: center; border:none\"&gt;{{Q1}} × &lt;span style=\"color: rgb(243, 121, 52);\"&gt;10&lt;/span&gt; = {{T9}}&lt;/td&gt;&lt;/tr&gt;&lt;/tbody&gt;&lt;/table&gt;",
    "seed": {
        "parameters": [
            {
                "name": "Q1",
                "label": null,
                "min": 1,
                "max": 10,
                "step": 1
            },
            {
                "name": "Q2",
                "label": null,
                "min": 1,
                "max": 10,
                "step": 1
            },
            {
                "name": "Q3",
                "label": null,
                "min": 1,
                "max": 10,
                "step": 1
            },
            {
                "name": "Q4",
                "label": null,
                "min": 1,
                "max": 10,
                "step": 1
            }
        ],
        "calculated": [
            {
                "name": "A1",
                "label": "{{function}}",
                "function": "{{Q1}}*{{Q2}}"
            },
            {
                "name": "A2",
                "label": "{{function}}",
                "function": "{{Q3}}*{{Q4}}"
            },
            {
                "name": "T1",
                "label": "",
                "function": "{{Q1}}*2",
                "temp": true
            },
            {
                "name": "T2",
                "label": "",
                "function": "{{Q1}}*3",
                "temp": true
            },
            {
                "name": "T3",
                "label": "",
                "function": "{{Q1}}*4",
                "temp": true
            },
            {
                "name": "T4",
                "label": "",
                "function": "{{Q1}}*5",
                "temp": true
            },
            {
                "name": "T5",
                "label": "",
                "function": "{{Q1}}*6",
                "temp": true
            },
            {
                "name": "T6",
                "label": "",
                "function": "{{Q1}}*7",
                "temp": true
            },
            {
                "name": "T7",
                "label": "",
                "function": "{{Q1}}*8",
                "temp": true
            },
            {
                "name": "T8",
                "label": "",
                "function": "{{Q1}}*9",
                "temp": true
            },
            {
                "name": "T9",
                "label": null,
                "function": "{{Q1}}*10",
                "temp": true
            }
        ],
        "uniques": true
    },
    "algorithm": {
        "name": "calculateOperation",
        "params": {
            "method": "equivLiteral",
            "keyboard": "NUMERICAL"
        }
    }
}</v>
      </c>
      <c r="C174" s="242" t="str">
        <f t="shared" si="1"/>
        <v>#REF!</v>
      </c>
      <c r="D174" s="243" t="str">
        <f t="shared" si="2"/>
        <v>#REF!</v>
      </c>
    </row>
    <row r="175" ht="15.75" customHeight="1">
      <c r="A175" s="241" t="str">
        <f>Seeds!AA185</f>
        <v>M3-NyO-14a-A-1</v>
      </c>
      <c r="B175" s="242" t="str">
        <f>Seeds!Z185</f>
        <v>{"id":"M3-NyO-14a-A-1","stimulus":"&lt;p&gt;Un paquete de galletas cuesta &lt;span class=\"no-break\"&gt;{{Q1}} €.&lt;/span&gt; ¿Cuál será el precio de {{Q2}} paquetes?&lt;/p&gt;","template":"&lt;p&gt;El precio de {{Q2}} paquetes será de &lt;span class=\"no-break\"&gt;{{response}} €.&lt;/span&gt;&lt;/p&gt;","hint":"&lt;p&gt;Recita la tabla de multiplicar del {{Q1}}:&lt;/p&gt;&lt;p style=\"text-align: center\"&gt;{{Q1}} × 1 = {{Q1}}&lt;/p&gt;&lt;p style=\"text-align: center\"&gt;{{Q1}} × 2 = {{T1}}&lt;/p&gt;&lt;p style=\"text-align: center\"&gt;{{Q1}} × 3 = {{T2}}&lt;/p&gt;&lt;p&gt;Y, así, sucesivamente.&lt;/p&gt;","feedback":"&lt;p&gt;El precio total se calcula multiplicando el precio de un paquete por el número de paquetes:&lt;/p&gt;&lt;p style=\"text-align: center\"&gt;{{Q1}} × {{Q2}} = {{A1}}&lt;/p&gt;","seed":{"parameters":[{"name":"Q1","label":null,"min":1,"max":10,"step":1},{"name":"Q2","label":null,"min":2,"max":10,"step":1}],"calculated":[{"name":"A1","label":"{{function}}","function":"{{Q1}}*{{Q2}}"},{"name":"T1","label":"","function":"{{Q1}}*2","temp":true},{"name":"T2","label":"","function":"{{Q1}}*3","temp":true}],"uniques":true},"algorithm":{"name":"calculateOperation","params":{"method":"equivLiteral","keyboard":"NUMERICAL"}}}</v>
      </c>
      <c r="C175" s="242" t="str">
        <f t="shared" si="1"/>
        <v>#REF!</v>
      </c>
      <c r="D175" s="243" t="str">
        <f t="shared" si="2"/>
        <v>#REF!</v>
      </c>
    </row>
    <row r="176" ht="15.75" customHeight="1">
      <c r="A176" s="241" t="str">
        <f>Seeds!AA186</f>
        <v>M3-NyO-14a-A-2</v>
      </c>
      <c r="B176" s="242" t="str">
        <f>Seeds!Z186</f>
        <v>{"id":"M3-NyO-14a-A-2","stimulus":"&lt;p&gt;Cada sección del catálogo de una tienda de muebles tiene una extensión de {{Q1}} páginas. Si hay {{Q2}} secciones, ¿cuántas páginas tiene el catálogo?&lt;/p&gt;","template":"&lt;p&gt;El catálogo tiene {{response}} páginas.&lt;/p&gt;","hint":"&lt;p&gt;Recita la tabla de multiplicar del {{Q1}}:&lt;/p&gt;&lt;p style=\"text-align: center\"&gt;{{Q1}} × 1 = {{Q1}}&lt;/p&gt;&lt;p style=\"text-align: center\"&gt;{{Q1}} × 2 = {{T1}}&lt;/p&gt;&lt;p style=\"text-align: center\"&gt;{{Q1}} × 3 = {{T2}}&lt;/p&gt;&lt;p&gt;Y, así, sucesivamente.&lt;/p&gt;","feedback":"&lt;p&gt;El número total de páginas se calcula multiplicando las páginas de una sección por el número de secciones:&lt;/p&gt;&lt;p style=\"text-align: center\"&gt;{{Q1}} × {{Q2}} = {{A1}}&lt;/p&gt;","seed":{"parameters":[{"name":"Q1","label":null,"min":5,"max":10,"step":1},{"name":"Q2","label":null,"min":2,"max":10,"step":1}],"calculated":[{"name":"A1","label":"{{function}}","function":"{{Q1}}*{{Q2}}"},{"name":"T1","label":"","function":"{{Q1}}*2","temp":true},{"name":"T2","label":"","function":"{{Q1}}*3","temp":true}],"uniques":true},"algorithm":{"name":"calculateOperation","params":{"method":"equivLiteral","keyboard":"NUMERICAL"}}}</v>
      </c>
      <c r="C176" s="242" t="str">
        <f t="shared" si="1"/>
        <v>#REF!</v>
      </c>
      <c r="D176" s="243" t="str">
        <f t="shared" si="2"/>
        <v>#REF!</v>
      </c>
    </row>
    <row r="177" ht="15.75" customHeight="1">
      <c r="A177" s="241" t="str">
        <f>Seeds!AA187</f>
        <v>M3-NyO-14a-A-3</v>
      </c>
      <c r="B177" s="242" t="str">
        <f>Seeds!Z187</f>
        <v>{"id":"M3-NyO-14a-A-3","stimulus":"&lt;p&gt;En una calle hay {{Q1}} coches aparcados. ¿Cuántos habrá en {{Q2}} calles iguales?&lt;/p&gt;","template":"&lt;p&gt;En {{Q2}} calles habrá {{response}} coches.&lt;/p&gt;","hint":"&lt;p&gt;Recita la tabla de multiplicar del {{Q1}}:&lt;/p&gt;&lt;p style=\"text-align: center\"&gt;{{Q1}} × 1 = {{Q1}}&lt;/p&gt;&lt;p style=\"text-align: center\"&gt;{{Q1}} × 2 = {{T1}}&lt;/p&gt;&lt;p style=\"text-align: center\"&gt;{{Q1}} × 3 = {{T2}}&lt;/p&gt;&lt;p&gt;Y, así, sucesivamente.&lt;/p&gt;","feedback":"&lt;p&gt;El número total de vehículos se calcula multiplicando los coches de una calle por el número de calles.&lt;/p&gt;&lt;p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C177" s="242" t="str">
        <f t="shared" si="1"/>
        <v>#REF!</v>
      </c>
      <c r="D177" s="243" t="str">
        <f t="shared" si="2"/>
        <v>#REF!</v>
      </c>
    </row>
    <row r="178" ht="15.75" customHeight="1">
      <c r="A178" s="241" t="str">
        <f>Seeds!AA188</f>
        <v>M3-NyO-14a-A-4</v>
      </c>
      <c r="B178" s="242" t="str">
        <f>Seeds!Z188</f>
        <v>{"id":"M3-NyO-14a-A-4","stimulus":"&lt;p&gt;Durante unas olimpiadas, {{Q1}} atletas de un país han ganado {{Q2}} medallas cada uno. ¿Cuántas medallas han conseguido entre los {{Q1}}?&lt;/p&gt;","template":"&lt;p&gt;Entre los {{Q1}} han conseguido {{response}} medallas.&lt;/p&gt;","hint":"&lt;p&gt;Recita la tabla de multiplicar del {{Q1}}:&lt;/p&gt;&lt;p style=\"text-align: center\"&gt;{{Q1}} × 1 = {{Q1}}&lt;/p&gt;&lt;p style=\"text-align: center\"&gt;{{Q1}} × 2 = {{T1}}&lt;/p&gt;&lt;p style=\"text-align: center\"&gt;{{Q1}} × 3 = {{T2}}&lt;/p&gt;&lt;p&gt;Y, así, sucesivamente.&lt;/p&gt;","feedback":"&lt;p&gt;El número total de medallas se calcula multiplicando el número de atletas por el número de medallas.&lt;/p&gt;&lt;p style=\"text-align: center\"&gt;{{Q1}} × {{Q2}} = {{A1}}&lt;/p&gt;","seed":{"parameters":[{"name":"Q1","label":null,"min":2,"max":10,"step":1},{"name":"Q2","label":null,"min":2,"max":10,"step":1}],"calculated":[{"name":"A1","label":"{{function}}","function":"{{Q1}}*{{Q2}}"},{"name":"T1","label":"","function":"{{Q1}}*2","temp":true},{"name":"T2","label":"","function":"{{Q1}}*3","temp":true}],"uniques":true},"algorithm":{"name":"calculateOperation","params":{"method":"equivLiteral","keyboard":"NUMERICAL"}}}</v>
      </c>
      <c r="C178" s="242" t="str">
        <f t="shared" si="1"/>
        <v>#REF!</v>
      </c>
      <c r="D178" s="243" t="str">
        <f t="shared" si="2"/>
        <v>#REF!</v>
      </c>
    </row>
    <row r="179" ht="15.75" customHeight="1">
      <c r="A179" s="241" t="str">
        <f>Seeds!AA189</f>
        <v>M3-NyO-14a-A-5</v>
      </c>
      <c r="B179" s="242" t="str">
        <f>Seeds!Z189</f>
        <v>{"id":"M3-NyO-14a-A-5","stimulus":"&lt;p&gt;Isabel ha comprado {{Q1}} cajas de lápices de colores, cada una con {{Q2}} lápices. ¿Cuántos lápices tiene Isabel?&lt;/p&gt;","template":"&lt;p&gt;Tiene {{response}} lápices.&lt;/p&gt;","hint":"&lt;p&gt;Recita la tabla de multiplicar del {{Q1}}:&lt;/p&gt;&lt;p style=\"text-align: center\"&gt;{{Q1}} × 1 = {{Q1}}&lt;/p&gt;&lt;p style=\"text-align: center\"&gt;{{Q1}} × 2 = {{T1}}&lt;/p&gt;&lt;p style=\"text-align: center\"&gt;{{Q1}} × 3 = {{T2}}&lt;/p&gt;&lt;p&gt;Y, así, sucesivamente.&lt;/p&gt;","feedback":"&lt;p&gt;El número total de lápices se calcula multiplicando el número de cajas por el de lápices.&lt;/p&gt;&lt;p style=\"text-align: center\"&gt;{{Q1}} × {{Q2}} = {{A1}}&lt;/p&gt;","seed":{"parameters":[{"name":"Q1","label":null,"min":2,"max":10,"step":1},{"name":"Q2","label":null,"min":5,"max":10,"step":1}],"calculated":[{"name":"A1","label":"{{function}}","function":"{{Q1}}*{{Q2}}"},{"name":"T1","label":"","function":"{{Q1}}*2","temp":true},{"name":"T2","label":"","function":"{{Q1}}*3","temp":true}],"uniques":true},"algorithm":{"name":"calculateOperation","params":{"method":"equivLiteral","keyboard":"NUMERICAL"}}}</v>
      </c>
      <c r="C179" s="242" t="str">
        <f t="shared" si="1"/>
        <v>#REF!</v>
      </c>
      <c r="D179" s="243" t="str">
        <f t="shared" si="2"/>
        <v>#REF!</v>
      </c>
    </row>
    <row r="180" ht="15.75" customHeight="1">
      <c r="A180" s="241" t="str">
        <f>Seeds!AA190</f>
        <v>M3-NyO-14b-I-1</v>
      </c>
      <c r="B180" s="242" t="str">
        <f>Seeds!Z190</f>
        <v>{"id":"M3-NyO-14b-I-1","stimulus":"&lt;p&gt;Selecciona la igualdad de sumas y multiplicaciones correcta.&lt;/p&gt;","hint":"&lt;p&gt;Una multiplicación equivale a la suma de sumandos iguales.&lt;/p&gt;","feedback":"&lt;p&gt;Una multiplicación equivale a la suma de sumandos iguales.&lt;/p&gt;","seed":{"parameters":[{"name":"Q1","label":null,"min":1,"max":10,"step":1},{"name":"Q2","label":null,"min":2,"max":10,"step":1},{"name":"Q3","label":null,"min":1,"max":10,"step":1},{"name":"Q4","label":null,"min":2,"max":10,"step":1},{"name":"Q5","label":null,"min":1,"max":10,"step":1},{"name":"Q6","label":null,"min":2,"max":10,"step":1},{"name":"Q7","label":null,"min":1,"max":10,"step":1},{"name":"Q8","label":null,"min":2,"max":10,"step":1}],"calculated":[{"name":"T5","label":"{{function}}","function":"'{{Q3}}'+' + {{Q3}}'.repeat({{Q4}}-1)","temp":true},{"name":"T6","label":"{{function}}","function":"'{{Q5}}'+' + {{Q5}}'.repeat({{Q6}}-1)","temp":true},{"name":"T7","label":"{{function}}","function":"'{{Q7}}'+' + {{Q7}}'.repeat({{Q8}}-1)","temp":true},{"name":"A1","label":"{{Q1}} × {{Q2}} = {{function}}","function":"'{{Q1}}'+' + {{Q1}}'.repeat({{Q2}}-1)"},{"name":"A2","label":"{{Q3}} × {{Q4}} = {{function}}","function":"'{{Q3}}'+' + {{Q3}}'.repeat({{Q4}})","incorrect":true,"feedback":"&lt;p&gt;La igualdad correcta es:&lt;/p&gt;&lt;p&gt;{{Q3}} × {{Q4}} = {{T5}}&lt;/p&gt;"},{"name":"A3","label":"{{Q5}} × {{Q6}} = {{function}}","function":"'{{Q5}}'+' + {{Q5}}'.repeat({{Q6}}+1)","incorrect":true,"feedback":"&lt;p&gt;La igualdad correcta es:&lt;/p&gt;&lt;p&gt;{{Q5}} × {{Q6}} = {{T6}}&lt;/p&gt;"},{"name":"A4","label":"{{Q7}} × {{Q8}} = {{function}}","function":"'{{Q7}}'+' + {{Q7}}'.repeat({{Q8}}+2)","incorrect":true,"feedback":"&lt;p&gt;La igualdad correcta es:&lt;/p&gt;&lt;p&gt;{{Q7}} × {{Q8}} = {{T7}}&lt;/p&gt;"}],"uniques":true},"algorithm":{"name":"trueFalse","template":"Multiple choice – standard","params":{"countCorrect":1,"countIncorrect":2,"showCheckIcon":true}}}</v>
      </c>
      <c r="C180" s="242" t="str">
        <f t="shared" si="1"/>
        <v>#REF!</v>
      </c>
      <c r="D180" s="243" t="str">
        <f t="shared" si="2"/>
        <v>#REF!</v>
      </c>
    </row>
    <row r="181" ht="15.75" customHeight="1">
      <c r="A181" s="241" t="str">
        <f>Seeds!AA191</f>
        <v>M3-NyO-14b-E-1</v>
      </c>
      <c r="B181" s="242" t="str">
        <f>Seeds!Z191</f>
        <v>{"id":"M3-NyO-14b-E-1","stimulus":"&lt;p&gt;Escribe la multiplicación equivalente a esta suma. Escribe el número más pequeño como primer factor y el más grande como el segundo.&lt;/p&gt;","template":"&lt;p style=\"text-align: center\"&gt;{{T1}} = {{response}}&lt;/p&gt;","hint":"&lt;p&gt;Una multiplicación equivale a la suma de sumandos iguales.&lt;/p&gt;","feedback":"&lt;p&gt;Una multiplicación equivale a la suma de sumandos iguales.&lt;/p&gt;","seed":{"parameters":[{"name":"Q1","label":null,"min":2,"max":10,"step":1},{"name":"Q2","label":null,"min":2,"max":10,"step":1}],"calculated":[{"name":"T1","label":"{{function}}","function":"'{{Q1}}'+' + {{Q1}}'.repeat({{Q2}}-1)","temp":true},{"name":"T2","label":"{{function}}","function":"math.min({{Q1}}, {{Q2}})","temp":true},{"name":"T3","label":"{{function}}","function":"math.max({{Q1}}, {{Q2}})","temp":true},{"name":"A1","label":"{{function}}","function":"{{T2}}\\times{{T3}}"}],"uniques":true},"algorithm":{"name":"calculateOperation","params":{"method":"equivLiteral","keyboard":"INTERMEDIATE"}}}</v>
      </c>
      <c r="C181" s="242" t="str">
        <f t="shared" si="1"/>
        <v>#REF!</v>
      </c>
      <c r="D181" s="243" t="str">
        <f t="shared" si="2"/>
        <v>#REF!</v>
      </c>
    </row>
    <row r="182" ht="15.75" customHeight="1">
      <c r="A182" s="241" t="str">
        <f>Seeds!AA192</f>
        <v>M3-NyO-14c-I-1</v>
      </c>
      <c r="B182" s="242" t="str">
        <f>Seeds!Z192</f>
        <v>{
    "id": "M3-NyO-14c-I-1",
    "stimulus": "&lt;p&gt;Completa la siguiente multiplicación.&lt;/p&gt;&lt;p style=\"text-align: center\"&gt;{{Q1}} × ...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
                "incorrect": true
            },
            {
                "name": "A3",
                "label": "{{Q4}}",
                "function": "",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C182" s="242" t="str">
        <f t="shared" si="1"/>
        <v>#REF!</v>
      </c>
      <c r="D182" s="243" t="str">
        <f t="shared" si="2"/>
        <v>#REF!</v>
      </c>
    </row>
    <row r="183" ht="15.75" customHeight="1">
      <c r="A183" s="241" t="str">
        <f>Seeds!AA193</f>
        <v>M3-NyO-14c-I-2</v>
      </c>
      <c r="B183" s="242" t="str">
        <f>Seeds!Z193</f>
        <v>{
    "id": "M3-NyO-14c-I-2",
    "stimulus": "&lt;p&gt;Completa la siguiente multiplicación.&lt;/p&gt;&lt;p style=\"text-align: center\"&gt;... × {{Q1}} = {{T1}}&lt;/p&gt;",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9,
                "step": 1
            },
            {
                "name": "Q2",
                "label": null,
                "min": 2,
                "max": 9,
                "step": 1
            },
            {
                "name": "Q3",
                "label": null,
                "min": 2,
                "max": 9,
                "step": 1
            },
            {
                "name": "Q4",
                "label": null,
                "min": 2,
                "max": 9,
                "step": 1
            }
        ],
        "calculated": [
            {
                "name": "A1",
                "label": "{{Q2}}",
                "function": "{{Q2}}"
            },
            {
                "name": "A2",
                "label": "{{Q3}}",
                "function": "{{Q3}}",
                "incorrect": true
            },
            {
                "name": "A3",
                "label": "{{Q4}}",
                "function": "{{Q4}}",
                "incorrect": true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"trueFalse",
        "template": "Multiple choice – standard",
        "params": {
            "countCorrect": 1,
            "countIncorrect": 2,
            "showCheckIcon": false,
            "columns": 3
        }
    }
}</v>
      </c>
      <c r="C183" s="242" t="str">
        <f t="shared" si="1"/>
        <v>#REF!</v>
      </c>
      <c r="D183" s="243" t="str">
        <f t="shared" si="2"/>
        <v>#REF!</v>
      </c>
    </row>
    <row r="184" ht="15.75" customHeight="1">
      <c r="A184" s="241" t="str">
        <f>Seeds!AA194</f>
        <v>M3-NyO-14c-E-1</v>
      </c>
      <c r="B184" s="242" t="str">
        <f>Seeds!Z194</f>
        <v>{
    "id": "M3-NyO-14c-E-1",
    "stimulus": "&lt;p&gt;Completa la siguiente multiplicación.&lt;/p&gt;",
    "template": "&lt;p&gt;{{response}} × {{Q2}} = {{T1}}&lt;/p&gt;",
    "hint": "&lt;p&gt;La tabla de multiplicar del {{Q2}} comienza así:&lt;/p&gt;&lt;p&gt;{{Q2}} × &lt;span style=\"color: rgb(243, 121, 52);\"&gt;1&lt;/span&gt; = {{Q2}}&lt;/p&gt;&lt;p&gt;{{Q2}}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C184" s="242" t="str">
        <f t="shared" si="1"/>
        <v>#REF!</v>
      </c>
      <c r="D184" s="243" t="str">
        <f t="shared" si="2"/>
        <v>#REF!</v>
      </c>
    </row>
    <row r="185" ht="15.75" customHeight="1">
      <c r="A185" s="241" t="str">
        <f>Seeds!AA195</f>
        <v>M3-NyO-14c-E-2</v>
      </c>
      <c r="B185" s="242" t="str">
        <f>Seeds!Z195</f>
        <v>{
    "id": "M3-NyO-14c-E-2",
    "stimulus": "&lt;p&gt;Completa la siguiente multiplicación.&lt;/p&gt;",
    "template": "&lt;p style=\"text-align: center\"&gt;{{Q2}} × {{response}} = {{T1}}&lt;/p&gt;",
    "hint": "&lt;p&gt;La tabla de multiplicar del {{Q2}} comienza así:&lt;/p&gt;&lt;p style=\"text-align: center\"&gt;{{Q2}} × &lt;span style=\"color: rgb(243, 121, 52);\"&gt;1&lt;/span&gt; = {{Q2}}&lt;/p&gt;&lt;p style=\"text-align: center\"&gt;{{Q2}} × &lt;span style=\"color: rgb(243, 121, 52);\"&gt;2&lt;/span&gt; = {{T2}}&lt;/p&gt;&lt;p&gt;...&lt;/p&gt;",
    "feedback": "&lt;p&gt;La tabla de multiplicar del {{Q2}} es:&lt;/p&gt;&lt;table style=\"width: 50%; margin-left: 25%; margin-right: 25%;\"&gt;&lt;tbody&gt;&lt;tr&gt;&lt;td style=\"text-align: center; border:none\"&gt;{{Q2}} × &lt;span style=\"color: rgb(243, 121, 52);\"&gt;1&lt;/span&gt; = {{Q2}}&lt;/td&gt;&lt;td style=\"text-align: center; border:none\"&gt;{{Q2}} × &lt;span style=\"color: rgb(243, 121, 52);\"&gt;6&lt;/span&gt; = {{T6}}&lt;/td&gt;&lt;/tr&gt;&lt;tr&gt;&lt;td style=\"text-align: center; border:none\"&gt;{{Q2}} × &lt;span style=\"color: rgb(243, 121, 52);\"&gt;2&lt;/span&gt; = {{T2}}&lt;/td&gt;&lt;td style=\"text-align: center; border:none\"&gt;{{Q2}} × &lt;span style=\"color: rgb(243, 121, 52);\"&gt;7&lt;/span&gt; = {{T7}}&amp;nbsp;&lt;/td&gt;&lt;/tr&gt;&lt;tr&gt;&lt;td style=\"text-align: center; border:none\"&gt;{{Q2}} × &lt;span style=\"color: rgb(243, 121, 52);\"&gt;3&lt;/span&gt; = {{T3}}&lt;/td&gt;&lt;td style=\"text-align: center; border:none\"&gt;{{Q2}} × &lt;span style=\"color: rgb(243, 121, 52);\"&gt;8&lt;/span&gt; = {{T8}}&amp;nbsp;&lt;/td&gt;&lt;/tr&gt;&lt;tr&gt;&lt;td style=\"text-align: center; border:none\"&gt;{{Q2}} × &lt;span style=\"color: rgb(243, 121, 52);\"&gt;4&lt;/span&gt; = {{T4}}&lt;/td&gt;&lt;td style=\"text-align: center; border:none\"&gt;{{Q2}} × &lt;span style=\"color: rgb(243, 121, 52);\"&gt;9&lt;/span&gt; = {{T9}}&lt;/td&gt;&lt;/tr&gt;&lt;tr&gt;&lt;td style=\"text-align: center; border:none\"&gt;{{Q2}} × &lt;span style=\"color: rgb(243, 121, 52);\"&gt;5&lt;/span&gt; = {{T5}}&lt;/td&gt;&lt;td style=\"text-align: center; border:none\"&gt;{{Q2}} × &lt;span style=\"color: rgb(243, 121, 52);\"&gt;10&lt;/span&gt; = {{T10}}&lt;/td&gt;&lt;/tr&gt;&lt;/tbody&gt;&lt;/table&gt;",
    "seed": {
        "parameters": [
            {
                "name": "Q1",
                "label": null,
                "min": 2,
                "max": 9,
                "step": 1
            },
            {
                "name": "Q2",
                "label": null,
                "min": 2,
                "max": 9,
                "step": 1
            }
        ],
        "calculated": [
            {
                "name": "A1",
                "label": "{{Q1}}",
                "function": "{{Q1}}"
            },
            {
                "name": "T1",
                "label": "",
                "function": "{{Q1}}*{{Q2}}",
                "temp": true
            },
            {
                "name": "T2",
                "label": "",
                "function": "{{Q2}}*2",
                "temp": true
            },
            {
                "name": "T3",
                "label": "",
                "function": "{{Q2}}*3",
                "temp": true
            },
            {
                "name": "T4",
                "label": "",
                "function": "{{Q2}}*4",
                "temp": true
            },
            {
                "name": "T5",
                "label": "",
                "function": "{{Q2}}*5",
                "temp": true
            },
            {
                "name": "T6",
                "label": "",
                "function": "{{Q2}}*6",
                "temp": true
            },
            {
                "name": "T7",
                "label": "",
                "function": "{{Q2}}*7",
                "temp": true
            },
            {
                "name": "T8",
                "label": "",
                "function": "{{Q2}}*8",
                "temp": true
            },
            {
                "name": "T9",
                "label": "",
                "function": "{{Q2}}*9",
                "temp": true
            },
            {
                "name": "T10",
                "label": "",
                "function": "{{Q2}}*10",
                "temp": true
            }
        ],
        "uniques": true
    },
    "algorithm": {
        "name": "calculateOperation",
        "params": {
            "method": "equivLiteral",
            "keyboard": "NUMERICAL"
        }
    }
}</v>
      </c>
      <c r="C185" s="242" t="str">
        <f t="shared" si="1"/>
        <v>#REF!</v>
      </c>
      <c r="D185" s="243" t="str">
        <f t="shared" si="2"/>
        <v>#REF!</v>
      </c>
    </row>
    <row r="186" ht="15.75" customHeight="1">
      <c r="A186" s="241" t="str">
        <f>Seeds!AA196</f>
        <v>M3-NyO-14c-A-1</v>
      </c>
      <c r="B186" s="242" t="str">
        <f>Seeds!Z196</f>
        <v>{
    "id": "M3-NyO-14c-A-1",
    "stimulus": "&lt;p&gt;Un granjero tiene {{Q1}} gallinas en cada corral. Si tiene {{T1}} gallinas en total, ¿cuántos corrales hay en su granja? Completa la siguiente multiplicación para averiguarlo.&lt;/p&gt;&lt;p style=\"text-align: center\"&gt;{{Q1}} × ... = {{T1}}&lt;/p&gt;",
    "template": "La granja tiene {{response}} corrales.",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"{{Q2}}",
                "function": "{{Q2}}"
            },
            {
                "name": "T1",
                "label": "",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6" s="242" t="str">
        <f t="shared" si="1"/>
        <v>#REF!</v>
      </c>
      <c r="D186" s="243" t="str">
        <f t="shared" si="2"/>
        <v>#REF!</v>
      </c>
    </row>
    <row r="187" ht="15.75" customHeight="1">
      <c r="A187" s="241" t="str">
        <f>Seeds!AA197</f>
        <v>M3-NyO-14c-A-2</v>
      </c>
      <c r="B187" s="242" t="str">
        <f>Seeds!Z197</f>
        <v>{
    "id": "M3-NyO-14c-A-2",
    "stimulus": "&lt;p&gt;Un edificio tiene {{Q1}} ventanas por piso. Si el edificio tiene {{T1}} ventanas en total, ¿cuántos pisos hay? Completa la siguiente multiplicación para obtener la respuesta.&lt;/p&gt;&lt;p style=\"text-align: center\"&gt;... × {{Q1}} = {{T1}}&lt;/p&gt;",
    "template": "&lt;p&gt;El edificio tiene {{response}} pisos.&lt;/p&gt;",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7" s="242" t="str">
        <f t="shared" si="1"/>
        <v>#REF!</v>
      </c>
      <c r="D187" s="243" t="str">
        <f t="shared" si="2"/>
        <v>#REF!</v>
      </c>
    </row>
    <row r="188" ht="15.75" customHeight="1">
      <c r="A188" s="241" t="str">
        <f>Seeds!AA198</f>
        <v>M3-NyO-14c-A-3</v>
      </c>
      <c r="B188" s="242" t="str">
        <f>Seeds!Z198</f>
        <v>{
    "id": "M3-NyO-14c-A-3",
    "stimulus": "&lt;p&gt;En un aula, las sillas están dispuestas en {{Q1}} filas iguales. Si hay un total de {{T1}} sillas, ¿cuántas sillas hay por fila? Completa la siguiente multiplicación para obtener la respuesta.&lt;/p&gt;&lt;p style=\"text-align: center\"&gt;{{Q1}} × ... = {{T1}}&lt;/p&gt;",
    "template": "&lt;p&gt;Hay {{response}} sillas por fila.&lt;/p&gt;",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3,
                "max": 6,
                "step": 1
            },
            {
                "name": "Q2",
                "label": null,
                "min": 4,
                "max": 6,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8" s="242" t="str">
        <f t="shared" si="1"/>
        <v>#REF!</v>
      </c>
      <c r="D188" s="243" t="str">
        <f t="shared" si="2"/>
        <v>#REF!</v>
      </c>
    </row>
    <row r="189" ht="15.75" customHeight="1">
      <c r="A189" s="241" t="str">
        <f>Seeds!AA199</f>
        <v>M3-NyO-14c-A-4</v>
      </c>
      <c r="B189" s="242" t="str">
        <f>Seeds!Z199</f>
        <v>{
    "id": "M3-NyO-14c-A-4",
    "stimulus": "&lt;p&gt;Para ordenar los libros de una estantería, Tatiana ha colocado {{Q1}} libros en cada balda. Si hay {{T1}} libros, ¿cuántas baldas componen la estantería? Completa la siguiente multiplicación para obtener la respuesta.&lt;/p&gt;&lt;p style=\"text-align: center\"&gt;... × {{Q1}} = {{T1}}&lt;/p&gt;",
    "template": "&lt;p&gt;La estantería tiene {{response}} baldas.&lt;/p&gt;",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8,
                "step": 1
            },
            {
                "name": "Q2",
                "label": null,
                "min": 6,
                "max": 9,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89" s="242" t="str">
        <f t="shared" si="1"/>
        <v>#REF!</v>
      </c>
      <c r="D189" s="243" t="str">
        <f t="shared" si="2"/>
        <v>#REF!</v>
      </c>
    </row>
    <row r="190" ht="15.75" customHeight="1">
      <c r="A190" s="241" t="str">
        <f>Seeds!AA200</f>
        <v>M3-NyO-14c-A-5</v>
      </c>
      <c r="B190" s="242" t="str">
        <f>Seeds!Z200</f>
        <v>{
    "id": "M3-NyO-14c-A-5",
    "stimulus": "&lt;p&gt;Un profesor quiere dividir la clase en {{Q1}} grupos con el mismo número de estudiantes en cada uno. Si hay {{T1}} estudiantes en la clase, ¿cuántos habrá en cada grupo? Completa la siguiente multiplicación para obtener la respuesta.&lt;/p&gt;&lt;p style=\"text-align: center\"&gt;{{Q1}} × ... = {{T1}}&lt;/p&gt;",
    "template": "&lt;p&gt;Cada grupo estará compuesto por {{response}} estudiantes.&lt;/p&gt;",
    "hint": "&lt;p&gt;La tabla de multiplicar del {{Q1}} comienza así:&lt;/p&gt;&lt;p&gt;{{Q1}} × &lt;span style=\"color: rgb(243, 121, 52);\"&gt;1&lt;/span&gt; = {{Q1}}&lt;/p&gt;&lt;p&gt;{{Q1}} × &lt;span style=\"color: rgb(243, 121, 52);\"&gt;2&lt;/span&gt; = {{T2}}&lt;/p&gt;&lt;p&gt;...&lt;/p&gt;",
    "feedback": "&lt;p&gt;La tabla de multiplicar del {{Q1}} es:&lt;/p&gt;&lt;table style=\"width: 50%; margin-left: 25%; margin-right: 25%;\"&gt;&lt;tbody&gt;&lt;tr&gt;&lt;td style=\"text-align: center; border:none\"&gt;{{Q1}} × &lt;span style=\"color: rgb(243, 121, 52);\"&gt;1&lt;/span&gt; = {{Q1}}&lt;/td&gt;&lt;td style=\"text-align: center; border:none\"&gt;{{Q1}} × &lt;span style=\"color: rgb(243, 121, 52);\"&gt;6&lt;/span&gt; = {{T6}}&lt;/td&gt;&lt;/tr&gt;&lt;tr&gt;&lt;td style=\"text-align: center; border:none\"&gt;{{Q1}} × &lt;span style=\"color: rgb(243, 121, 52);\"&gt;2&lt;/span&gt; = {{T2}}&lt;/td&gt;&lt;td style=\"text-align: center; border:none\"&gt;{{Q1}} × &lt;span style=\"color: rgb(243, 121, 52);\"&gt;7&lt;/span&gt; = {{T7}}&amp;nbsp;&lt;/td&gt;&lt;/tr&gt;&lt;tr&gt;&lt;td style=\"text-align: center; border:none\"&gt;{{Q1}} × &lt;span style=\"color: rgb(243, 121, 52);\"&gt;3&lt;/span&gt; = {{T3}}&lt;/td&gt;&lt;td style=\"text-align: center; border:none\"&gt;{{Q1}} × &lt;span style=\"color: rgb(243, 121, 52);\"&gt;8&lt;/span&gt; = {{T8}}&amp;nbsp;&lt;/td&gt;&lt;/tr&gt;&lt;tr&gt;&lt;td style=\"text-align: center; border:none\"&gt;{{Q1}} × &lt;span style=\"color: rgb(243, 121, 52);\"&gt;4&lt;/span&gt; = {{T4}}&lt;/td&gt;&lt;td style=\"text-align: center; border:none\"&gt;{{Q1}} × &lt;span style=\"color: rgb(243, 121, 52);\"&gt;9&lt;/span&gt; = {{T9}}&lt;/td&gt;&lt;/tr&gt;&lt;tr&gt;&lt;td style=\"text-align: center; border:none\"&gt;{{Q1}} × &lt;span style=\"color: rgb(243, 121, 52);\"&gt;5&lt;/span&gt; = {{T5}}&lt;/td&gt;&lt;td style=\"text-align: center; border:none\"&gt;{{Q1}} × &lt;span style=\"color: rgb(243, 121, 52);\"&gt;10&lt;/span&gt; = {{T10}}&lt;/td&gt;&lt;/tr&gt;&lt;/tbody&gt;&lt;/table&gt;",
    "seed": {
        "parameters": [
            {
                "name": "Q1",
                "label": null,
                "min": 2,
                "max": 6,
                "step": 1
            },
            {
                "name": "Q2",
                "label": null,
                "min": 3,
                "max": 5,
                "step": 1
            }
        ],
        "calculated": [
            {
                "name": "A1",
                "label": "{{function}}",
                "function": "{{Q2}}"
            },
            {
                "name": "T1",
                "label": "{{function}}",
                "function": "{{Q1}}*{{Q2}}",
                "temp": true
            },
            {
                "name": "T2",
                "label": "",
                "function": "{{Q1}}*2",
                "temp": true
            },
            {
                "name": "T3",
                "label": "",
                "function": "{{Q1}}*3",
                "temp": true
            },
            {
                "name": "T4",
                "label": "",
                "function": "{{Q1}}*4",
                "temp": true
            },
            {
                "name": "T5",
                "label": "",
                "function": "{{Q1}}*5",
                "temp": true
            },
            {
                "name": "T6",
                "label": "",
                "function": "{{Q1}}*6",
                "temp": true
            },
            {
                "name": "T7",
                "label": "",
                "function": "{{Q1}}*7",
                "temp": true
            },
            {
                "name": "T8",
                "label": "",
                "function": "{{Q1}}*8",
                "temp": true
            },
            {
                "name": "T9",
                "label": "",
                "function": "{{Q1}}*9",
                "temp": true
            },
            {
                "name": "T10",
                "label": "",
                "function": "{{Q1}}*10",
                "temp": true
            }
        ],
        "uniques": true
    },
    "algorithm": {
        "name": "calculateOperation",
        "params": {
            "method": "equivLiteral",
            "keyboard": "NUMERICAL"
        }
    }
}</v>
      </c>
      <c r="C190" s="242" t="str">
        <f t="shared" si="1"/>
        <v>#REF!</v>
      </c>
      <c r="D190" s="243" t="str">
        <f t="shared" si="2"/>
        <v>#REF!</v>
      </c>
    </row>
    <row r="191" ht="15.75" customHeight="1">
      <c r="A191" s="241" t="str">
        <f>Seeds!AA221</f>
        <v>M3-NyO-15a-I-1</v>
      </c>
      <c r="B191" s="242" t="str">
        <f>Seeds!Z221</f>
        <v>{"id":"M3-NyO-15a-I-1","stimulus":"&lt;p&gt;Selecciona la igualdad en la que se ve la propiedad conmutativa de la multiplicación.&lt;/p&gt;","hint":"&lt;p&gt;La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Q1}} × {{Q2}} = {{Q2}} × {{Q1}}"},{"name":"A2","label":"{{Q3}} × {{Q4}} × {{Q5}} = {{Q4}} × {{Q5}} × {{Q3}}"},{"name":"A3","label":"{{Q6}} × ({{Q7}} × {{Q8}}) = ({{Q6}} × {{Q7}}) × {{Q8}}","feedback":"&lt;p&gt;En esta multiplicación se ve la propiedad asociativa: la forma de agrupar los factores no cambia el producto.&lt;/p&gt;","incorrect":true},{"name":"A4","label":"({{Q9}} × {{Q10}}) × {{Q11}} = {{Q9}} × ({{Q10}} × {{Q11}})","feedback":"&lt;p&gt;En esta multiplicación se ve la propiedad asociativa: la forma de agrupar los factores no cambia el producto.&lt;/p&gt;","incorrect":true},{"name":"A5","label":"{{Q12}}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multiplicaciones.&lt;/p&gt;","incorrect":true},{"name":"T1","label":"{{function}}","function":"{{Q1}}*{{Q2}}","temp":true}],"uniques":true},"algorithm":{"name":"trueFalse","template":"Multiple choice – standard","params":{"countCorrect":1,"countIncorrect":2,"showCheckIcon":true,
            "columns": 1
        }
    }
}</v>
      </c>
      <c r="C191" s="242" t="str">
        <f t="shared" si="1"/>
        <v>#REF!</v>
      </c>
      <c r="D191" s="243" t="str">
        <f t="shared" si="2"/>
        <v>#REF!</v>
      </c>
    </row>
    <row r="192" ht="15.75" customHeight="1">
      <c r="A192" s="241" t="str">
        <f>Seeds!AA222</f>
        <v>M3-NyO-15a-E-1</v>
      </c>
      <c r="B192" s="242" t="str">
        <f>Seeds!Z222</f>
        <v>{"id":"M3-NyO-15a-E-1","stimulus":"&lt;p&gt;Completa la siguiente multiplicación para que se verifique la propiedad conmutativa.&lt;/p&gt;","template":"&lt;p style=\"text-align: center\"&gt;{{Q1}} × {{Q2}} = {{response}} × {{response}} = {{T1}}&lt;/p&gt;","hint":"&lt;p&gt;La multiplicación tiene propiedad conmutativa porque el orden de los factores no cambia el producto.&lt;/p&gt;","feedback":"&lt;p&gt;La multiplicación tiene propiedad conmutativa porque el orden de los factores no cambia el producto:&lt;/p&gt;&lt;p style=\"text-align: center\"&gt;{{Q1}} × {{Q2}} = {{Q2}} × {{Q1}} = {{T1}}&lt;/p&gt;","seed":{"parameters":[{"name":"Q1","label":null,"min":1,"max":9,"step":1},{"name":"Q2","label":null,"min":1,"max":9,"step":1}],"calculated":[{"name":"T1","label":"{{function}}","function":"{{Q1}}*{{Q2}}","temp":true},{"name":"A1","label":"{{function}}","function":"{{Q2}}"},{"name":"A2","label":"{{function}}","function":"{{Q1}}"}],"uniques":true},"algorithm":{"name":"calculateOperation","params":{"method":"equivLiteral","keyboard":"NUMERICAL"}}}</v>
      </c>
      <c r="C192" s="242" t="str">
        <f t="shared" si="1"/>
        <v>#REF!</v>
      </c>
      <c r="D192" s="243" t="str">
        <f t="shared" si="2"/>
        <v>#REF!</v>
      </c>
    </row>
    <row r="193" ht="15.75" customHeight="1">
      <c r="A193" s="241" t="str">
        <f>Seeds!AA223</f>
        <v>M3-NyO-15b-I-1</v>
      </c>
      <c r="B193" s="242" t="str">
        <f>Seeds!Z223</f>
        <v>{"id":"M3-NyO-15b-I-1","stimulus":"&lt;p&gt;Observa estas igualdades e indica si aplican o no la propiedad asociativa de la multiplicación.&lt;/p&gt;","hint":"&lt;p&gt;Las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center\"&gt;({{Q6}} × {{Q7}}) × {{Q8}} = {{Q6}} × ({{Q7}} × {{Q8}})&lt;/p&gt;&lt;p style=\"text-align: center\"&gt;{{T3}} × {{Q8}} = {{Q6}} × {{T2}} = {{T1}}&lt;/p&gt;","seed":{"parameters":[{"name":"Q1","label":null,"min":2,"max":9,"step":1},{"name":"Q2","label":null,"min":2,"max":9,"step":1},{"name":"Q3","label":null,"min":2,"max":9,"step":1},{"name":"Q4","label":null,"min":2,"max":9,"step":1},{"name":"Q5","label":null,"min":2,"max":9,"step":1},{"name":"Q6","label":null,"min":2,"max":9,"step":1},{"name":"Q7","label":null,"min":2,"max":9,"step":1},{"name":"Q8","label":null,"min":2,"max":9,"step":1},{"name":"Q9","label":null,"min":2,"max":9,"step":1},{"name":"Q10","label":null,"min":2,"max":9,"step":1},{"name":"Q11","label":null,"min":2,"max":9,"step":1},{"name":"Q12","label":null,"min":2,"max":9,"step":1},{"name":"Q13","label":null,"min":2,"max":9,"step":1},{"name":"Q14","label":null,"min":2,"max":9,"step":1},{"name":"Q15","label":null,"min":2,"max":9,"step":1},{"name":"Q16","label":null,"min":2,"max":9,"step":1},{"name":"Q17","label":null,"min":2,"max":9,"step":1}],"calculated":[{"name":"A1","label":"{{Q1}} × {{Q2}} = {{Q2}} × {{Q1}}","feedback":"&lt;p&gt;En esta multiplicación se ve la propiedad conmutativa: el orden de los factores no cambia el producto.&lt;/p&gt;","incorrect":true},{"name":"A2","label":"{{Q3}} × {{Q4}} × {{Q5}} = {{Q4}} × {{Q5}} × {{Q3}}","feedback":"&lt;p&gt;En esta multiplicación se ve la propiedad conmutativa: el orden de los factores no cambia el producto.&lt;/p&gt;","incorrect":true},{"name":"A3","label":"{{Q6}} × ({{Q7}} × {{Q8}}) = ({{Q6}} × {{Q7}}) × {{Q8}}"},{"name":"A4","label":"({{Q9}} × {{Q10}}) × {{Q11}} = {{Q9}} × ({{Q10}} × {{Q11}})"},{"name":"A5","label":"{{Q12}} × ({{Q13}} + {{Q14}}) = {{Q12}} × {{Q13}} + {{Q12}} × {{Q14}}","feedback":"&lt;p&gt;En esta multiplicación se ve la propiedad distributiva: la multiplicación de una suma es la suma de dos multiplicaciones.&lt;/p&gt;","incorrect":true},{"name":"A6","label":"{{Q15}} × {{Q16}} + {{Q15}} × {{Q17}} = {{Q15}} × ({{Q16}} + {{Q17}})","feedback":"&lt;p&gt;En esta multiplicación se ve la propiedad distributiva: la multiplicación de una suma es la suma de dos multiplicaciones.&lt;/p&gt;","incorrect":true},{"name":"T1","label":"{{function}}","function":"{{Q6}}*{{Q7}}*{{Q8}}","temp":true},{"name":"T2","label":"{{function}}","function":"{{Q7}}*{{Q8}}","temp":true},{"name":"T3","label":"{{function}}","function":"{{Q6}}*{{Q7}}","temp":true}],"uniques":true},"algorithm":{"name":"trueFalse","template":"Choice matrix – inline","params":{"countCorrect":2,"countIncorrect":1,"options":["Sí","No"]}}}</v>
      </c>
      <c r="C193" s="242" t="str">
        <f t="shared" si="1"/>
        <v>#REF!</v>
      </c>
      <c r="D193" s="243" t="str">
        <f t="shared" si="2"/>
        <v>#REF!</v>
      </c>
    </row>
    <row r="194" ht="15.75" customHeight="1">
      <c r="A194" s="241" t="str">
        <f>Seeds!AA224</f>
        <v>M3-NyO-15b-E-1</v>
      </c>
      <c r="B194" s="242" t="str">
        <f>Seeds!Z224</f>
        <v>{"id":"M3-NyO-15b-E-1","stimulus":"&lt;p&gt;Completa la siguiente multiplicación de manera que se verifique la propiedad asociativa.&lt;/p&gt;","template":"&lt;p style=\"text-align: center\"&gt;({{Q1}} × {{Q2}}) × {{Q3}} = {{response}} × ({{Q2}} × {{Q3}})&lt;/p&gt;","hint":"&lt;p&gt;Las multiplicaciones tienen propiedad asociativa porque la forma de agrupar los factores no altera el producto.&lt;/p&gt;","feedback":"&lt;p&gt;Las multiplicaciones tienen propiedad asociativa porque la forma de agrupar los factores no altera el producto:&lt;/p&gt;&lt;p style=\"text-align: center\"&gt;({{Q1}} × {{Q2}}) × {{Q3}} = {{Q1}} × ({{Q2}} × {{Q3}})&lt;/p&gt;&lt;p style=\"text-align: center\"&gt;{{T2}} × {{Q3}} = {{Q1}} × {{T3}} = {{T1}}&lt;/p&gt;","seed":{"parameters":[{"name":"Q1","label":null,"min":2,"max":9,"step":1},{"name":"Q2","label":null,"min":2,"max":9,"step":1},{"name":"Q3","label":null,"min":2,"max":9,"step":1}],"calculated":[{"name":"T1","label":"{{function}}","function":"{{Q1}}*{{Q2}}*{{Q3}}","temp":true},{"name":"T2","label":"{{function}}","function":"{{Q1}}*{{Q2}}","temp":true},{"name":"T3","label":"{{function}}","function":"{{Q2}}*{{Q3}}","temp":true},{"name":"A1","label":"{{function}}","function":"{{Q1}}"}],"uniques":true},"algorithm":{"name":"calculateOperation","params":{"method":"equivLiteral","keyboard":"NUMERICAL"}}}</v>
      </c>
      <c r="C194" s="242" t="str">
        <f t="shared" si="1"/>
        <v>#REF!</v>
      </c>
      <c r="D194" s="243" t="str">
        <f t="shared" si="2"/>
        <v>#REF!</v>
      </c>
    </row>
    <row r="195" ht="15.75" customHeight="1">
      <c r="A195" s="241" t="str">
        <f>Seeds!AA225</f>
        <v>M3-NyO-15c-I-1</v>
      </c>
      <c r="B195" s="242" t="str">
        <f>Seeds!Z225</f>
        <v>{"id":"M3-NyO-15c-I-1","stimulus":"&lt;p&gt;Selecciona la igualdad en la que se ve la propiedad distributiva de la multiplicación.&lt;/p&gt;","hint":"&lt;p&gt;La multiplicación es distributiva con respecto a la suma, ya que el producto de un número por una suma es igual a la suma de los productos de dicho número por cada uno de los sumandos.&lt;/p&gt;","feedback":"&lt;p&gt;La multiplicación es distributiva con respecto a la suma, ya que el producto de un número por una suma es igual a la suma de los productos de dicho número por cada uno de los sumandos.&lt;/p&gt;&lt;p style=\"text-align: center\"&gt;{{Q12}} × ({{Q13}} + {{Q14}}) = {{Q12}} × {{Q13}} + {{Q12}} × {{Q14}}&lt;/p&gt;&lt;p style=\"text-align: center\"&gt;{{Q12}} × {{T2}} = {{T3}} + {{T4}}&lt;/p&gt;&lt;p style=\"text-align: center\"&gt;{{T1}} = {{T1}}&lt;/p&gt;","seed":{"parameters":[{"name":"Q1","label":null,"min":1,"max":9,"step":1},{"name":"Q2","label":null,"min":1,"max":9,"step":1},{"name":"Q3","label":null,"min":1,"max":9,"step":1},{"name":"Q4","label":null,"min":1,"max":9,"step":1},{"name":"Q5","label":null,"min":1,"max":9,"step":1},{"name":"Q6","label":null,"min":1,"max":9,"step":1},{"name":"Q7","label":null,"min":1,"max":9,"step":1},{"name":"Q8","label":null,"min":1,"max":9,"step":1},{"name":"Q9","label":null,"min":1,"max":9,"step":1},{"name":"Q10","label":null,"min":1,"max":9,"step":1},{"name":"Q11","label":null,"min":1,"max":9,"step":1},{"name":"Q12","label":null,"min":1,"max":9,"step":1},{"name":"Q13","label":null,"min":1,"max":9,"step":1},{"name":"Q14","label":null,"min":1,"max":9,"step":1},{"name":"Q15","label":null,"min":1,"max":9,"step":1},{"name":"Q16","label":null,"min":1,"max":9,"step":1},{"name":"Q17","label":null,"min":1,"max":9,"step":1}],"calculated":[{"name":"A1","label":"{{function}}","function":"{{Q1}} × {{Q2}} = {{Q2}} × {{Q1}}","incorrect":true,"feedback":"&lt;p&gt;En esta multiplicación se ve la propiedad conmutativa: el orden de los factores no cambia el producto.&lt;/p&gt;"},{"name":"A2","label":"{{function}}","function":"{{Q3}} × {{Q4}} × {{Q5}} = {{Q4}} × {{Q5}} × {{Q3}}","incorrect":true,"feedback":"&lt;p&gt;En esta multiplicación se ve la propiedad conmutativa: el orden de los factores no cambia el producto.&lt;/p&gt;"},{"name":"A3","label":"{{function}}","function":"{{Q6}} × ({{Q7}} × {{Q8}}) = ({{Q6}} × {{Q7}}) × {{Q8}}","incorrect":true,"feedback":"&lt;p&gt;En esta multiplicación se ve la propiedad asociativa: la forma de agrupar los factores no cambia el producto.&lt;/p&gt;"},{"name":"A4","label":"{{function}}","function":"({{Q9}} × {{Q10}}) × {{Q11}} = {{Q9}} × ({{Q10}} × {{Q11}})","incorrect":true,"feedback":"&lt;p&gt;En esta multiplicación se ve la propiedad asociativa: la forma de agrupar los factores no cambia el producto.&lt;/p&gt;"},{"name":"A5","label":"{{function}}","function":"{{Q12}} × ({{Q13}} + {{Q14}}) = {{Q12}} × {{Q13}} + {{Q12}} × {{Q14}}"},{"name":"A6","label":"{{function}}","function":"{{Q15}} × {{Q16}} + {{Q15}} × {{Q17}} = {{Q15}} × ({{Q16}} + {{Q17}})"},{"name":"T1","label":"","function":"{{Q12}}*({{Q13}}+{{Q14}})","temp":true},{"name":"T2","label":"","function":"{{Q13}}+{{Q14}}","temp":true},{"name":"T3","label":"","function":"{{Q12}}*{{Q13}}","temp":true},{"name":"T4","label":"","function":"{{Q12}}*{{Q14}}","temp":true}],"uniques":true},"algorithm":{"name":"trueFalse","template":"Multiple choice – standard","params":{"countCorrect":1,"countIncorrect":2,"showCheckIcon":true,
            "columns": 1
        }
    }
}</v>
      </c>
      <c r="C195" s="242" t="str">
        <f t="shared" si="1"/>
        <v>#REF!</v>
      </c>
      <c r="D195" s="243" t="str">
        <f t="shared" si="2"/>
        <v>#REF!</v>
      </c>
    </row>
    <row r="196" ht="15.75" customHeight="1">
      <c r="A196" s="241" t="str">
        <f>Seeds!AA226</f>
        <v>M3-NyO-15c-E-1</v>
      </c>
      <c r="B196" s="242" t="str">
        <f>Seeds!Z226</f>
        <v>{"id":"M3-NyO-15c-E-1","stimulus":"&lt;p&gt;Completa la siguiente equivalencia para que se verifique la propiedad distributiva de la multiplicación.&lt;/p&gt;","template":"&lt;p style=\"text-align: center\"&gt;{{Q1}} × ({{Q2}} + {{Q3}}) = {{Q1}} × {{Q2}} + {{response}}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1}}"}],"uniques":true},"algorithm":{"name":"calculateOperation","params":{"method":"equivLiteral","keyboard":"NUMERICAL"}}}</v>
      </c>
      <c r="C196" s="242" t="str">
        <f t="shared" si="1"/>
        <v>#REF!</v>
      </c>
      <c r="D196" s="243" t="str">
        <f t="shared" si="2"/>
        <v>#REF!</v>
      </c>
    </row>
    <row r="197" ht="15.75" customHeight="1">
      <c r="A197" s="241" t="str">
        <f>Seeds!AA227</f>
        <v>M3-NyO-15c-E-2</v>
      </c>
      <c r="B197" s="242" t="str">
        <f>Seeds!Z227</f>
        <v>{"id":"M3-NyO-15c-E-2","stimulus":"&lt;p&gt;Completa la siguiente equivalencia para que se verifique la propiedad distributiva de la multiplicación.&lt;/p&gt;","template":"&lt;p style=\"text-align: center\"&gt;{{Q1}} × ({{Q2}} + {{Q3}}) = {{Q1}} × {{response}} + {{Q1}} × {{Q3}}&lt;/p&gt;","hint":"&lt;p&gt;Las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max":9,"step":1},{"name":"Q2","label":null,"min":1,"max":9,"step":1},{"name":"Q3","label":null,"min":1,"max":9,"step":1}],"calculated":[{"name":"T1","label":"{{function}}","function":"{{Q1}}*({{Q2}}+{{Q3}})","temp":true},{"name":"T2","label":"{{function}}","function":"{{Q2}}+{{Q3}}","temp":true},{"name":"T3","label":"{{function}}","function":"{{Q1}}*{{Q2}}","temp":true},{"name":"T4","label":"{{function}}","function":"{{Q1}}*{{Q3}}","temp":true},{"name":"A1","label":"{{function}}","function":"{{Q2}}"}],"uniques":true},"algorithm":{"name":"calculateOperation","params":{"method":"equivLiteral","keyboard":"NUMERICAL"}}}</v>
      </c>
      <c r="C197" s="242" t="str">
        <f t="shared" si="1"/>
        <v>#REF!</v>
      </c>
      <c r="D197" s="243" t="str">
        <f t="shared" si="2"/>
        <v>#REF!</v>
      </c>
    </row>
    <row r="198" ht="15.75" customHeight="1">
      <c r="A198" s="241" t="str">
        <f>Seeds!AA228</f>
        <v>M3-NyO-15c-A-1</v>
      </c>
      <c r="B198" s="242" t="str">
        <f>Seeds!Z228</f>
        <v>{"id":"M3-NyO-15c-A-1","stimulus":"&lt;p&gt;En un cumpleaños se van a repartir {{Q1}} bolsitas a los invitados, cada una con {{Q2}} caramelos de limón y {{Q3}} caramelos de fresa. ¿Cuántos caramelos se van a repartir?&lt;/p&gt;","template":"&lt;p&gt;Se van a repartir {{response}} caramelos.&lt;/p&gt;","hint":"&lt;p&gt;Las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10,"max":20,"step":1},{"name":"Q2","label":null,"min":2,"max":9,"step":1},{"name":"Q3","label":null,"min":2,"max":9,"step":1}],"calculated":[{"name":"T1","label":"{{function}}","function":"{{Q1}}*({{Q2}}+{{Q3}})","temp":true},{"name":"T2","label":"{{function}}","function":"{{Q2}}+{{Q3}}","temp":true},{"name":"T3","label":"{{function}}","function":"{{Q1}}*{{Q2}}","temp":true},{"name":"T4","label":"{{function}}","function":"{{Q1}}*{{Q3}}","temp":true},{"name":"A1","label":"{{function}}","function":"{{Q1}}*({{Q2}}+{{Q3}})"}],"uniques":true},"algorithm":{"name":"calculateOperation","params":{"method":"equivLiteral","keyboard":"NUMERICAL"}}}</v>
      </c>
      <c r="C198" s="242" t="str">
        <f t="shared" si="1"/>
        <v>#REF!</v>
      </c>
      <c r="D198" s="243" t="str">
        <f t="shared" si="2"/>
        <v>#REF!</v>
      </c>
    </row>
    <row r="199" ht="15.75" customHeight="1">
      <c r="A199" s="241" t="str">
        <f>Seeds!AA229</f>
        <v>M3-NyO-15c-A-2</v>
      </c>
      <c r="B199" s="242" t="str">
        <f>Seeds!Z229</f>
        <v>{"id":"M3-NyO-15c-A-2","stimulus":"&lt;p&gt;Ignacio quiere regalar material escolar a sus {{Q1}} sobrinos. Va a comprarle a cada uno {{Q2}} lápices negros y {{Q3}} de colores. ¿Cuántos lápices tiene que comprar?&lt;/p&gt;","template":"&lt;p&gt;Tiene que comprar {{response}} lápices.&lt;/p&gt;","hint":"&lt;p&gt;Las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2,"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199" s="242" t="str">
        <f t="shared" si="1"/>
        <v>#REF!</v>
      </c>
      <c r="D199" s="243" t="str">
        <f t="shared" si="2"/>
        <v>#REF!</v>
      </c>
    </row>
    <row r="200" ht="15.75" customHeight="1">
      <c r="A200" s="241" t="str">
        <f>Seeds!AA230</f>
        <v>M3-NyO-15c-A-3</v>
      </c>
      <c r="B200" s="242" t="str">
        <f>Seeds!Z230</f>
        <v>{"id":"M3-NyO-15c-A-3","stimulus":"&lt;p&gt;Una ciudad tiene {{Q1}} barrios, cada uno con {{Q2}} bibliotecas y {{Q3}} gimnasios públicos. Si el ayuntamiento quiere arreglar todas sus bibliotecas y gimnasios, ¿cuántos edificios tiene que tener en cuenta?&lt;/p&gt;","template":"&lt;p&gt;El ayuntamiento arreglará {{response}} edificios.&lt;/p&gt;","hint":"&lt;p&gt;Las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0" s="242" t="str">
        <f t="shared" si="1"/>
        <v>#REF!</v>
      </c>
      <c r="D200" s="243" t="str">
        <f t="shared" si="2"/>
        <v>#REF!</v>
      </c>
    </row>
    <row r="201" ht="15.75" customHeight="1">
      <c r="A201" s="241" t="str">
        <f>Seeds!AA231</f>
        <v>M3-NyO-15c-A-4</v>
      </c>
      <c r="B201" s="242" t="str">
        <f>Seeds!Z231</f>
        <v>{"id":"M3-NyO-15c-A-4","stimulus":"&lt;p&gt;En el banquete de una boda hay {{Q1}} mesas. Los novios han decidido poner platos de embutido en todas las mesas, de modo que cada una tenga {{Q2}} platos de jamón serrano y {{Q3}} platos de salchichón. ¿Cuántos platos de embutido se servirán en el banquete?&lt;/p&gt;","template":"&lt;p&gt;Se servirán {{response}} platos de embutido.&lt;/p&gt;","hint":"&lt;p&gt;Las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1" s="242" t="str">
        <f t="shared" si="1"/>
        <v>#REF!</v>
      </c>
      <c r="D201" s="243" t="str">
        <f t="shared" si="2"/>
        <v>#REF!</v>
      </c>
    </row>
    <row r="202" ht="15.75" customHeight="1">
      <c r="A202" s="241" t="str">
        <f>Seeds!AA232</f>
        <v>M3-NyO-15c-A-5</v>
      </c>
      <c r="B202" s="242" t="str">
        <f>Seeds!Z232</f>
        <v>{"id":"M3-NyO-15c-A-5","stimulus":"&lt;p&gt;Para un trabajo de clase, una maestra ha repartido {{Q1}} folios a cada una de sus {{Q2}} alumnas y {{Q1}} folios a cada uno de sus {{Q3}} alumnos. ¿Cuántos folios ha dado a sus alumnos?&lt;/p&gt;","template":"&lt;p&gt;Ha repartido {{response}} folios.&lt;/p&gt;","hint":"&lt;p&gt;Las multiplicaciones tienen propiedad distributiva porque la multiplicación de una suma es la suma de dos multiplicaciones.&lt;/p&gt;","feedback":"&lt;p&gt;Las multiplicaciones tienen propiedad distributiva porque la multiplicación de una suma es la suma de dos multiplicaciones.&lt;/p&gt;&lt;p style=\"text-align: center\"&gt;{{Q1}} × ({{Q2}} + {{Q3}}) = {{Q1}} × {{Q2}} + {{Q1}} × {{Q3}}&lt;/p&gt;&lt;p style=\"text-align: center\"&gt;{{Q1}} × {{T2}} = {{T3}} + {{T4}} = {{T1}}&lt;/p&gt;","seed":{"parameters":[{"name":"Q1","label":null,"min":3,"max":9,"step":1},{"name":"Q2","label":null,"min":2,"max":9,"step":1},{"name":"Q3","label":null,"min":2,"max":9,"step":1}],"calculated":[{"name":"T1","label":"{{function}}","function":"{{Q2}}+{{Q3}}","temp":true},{"name":"T2","label":"{{function}}","function":"{{Q1}}*{{Q2}}","temp":true},{"name":"T3","label":"{{function}}","function":"{{Q1}}*{{Q3}}","temp":true},{"name":"T4","label":"{{function}}","function":"{{Q1}}*{{Q3}}","temp":true},{"name":"A1","label":"{{function}}","function":"{{Q1}}*({{Q2}}+{{Q3}})"}],"uniques":true},"algorithm":{"name":"calculateOperation","params":{"method":"equivLiteral","keyboard":"NUMERICAL"}}}</v>
      </c>
      <c r="C202" s="242" t="str">
        <f t="shared" si="1"/>
        <v>#REF!</v>
      </c>
      <c r="D202" s="243" t="str">
        <f t="shared" si="2"/>
        <v>#REF!</v>
      </c>
    </row>
    <row r="203" ht="15.75" customHeight="1">
      <c r="A203" s="241" t="str">
        <f>Seeds!AA233</f>
        <v>M3-NyO-16a-I-1</v>
      </c>
      <c r="B203" s="242" t="str">
        <f>Seeds!Z233</f>
        <v>{"id":"M3-NyO-16a-I-1","stimulus":"&lt;p&gt;Selecciona la frase correcta sobre la siguiente multiplicación.&lt;/p&gt;&lt;p style=\"text-align: center\"&gt;{{Q1}} × {{Q2}} = {{T1}}&lt;/p&gt;","hint":"&lt;p&gt;El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{{T1}}.&lt;/p&gt;","seed":{"parameters":[{"name":"Q1","label":null,"min":2,"max":9,"step":1},{"name":"Q2","label":null,"min":2,"max":9,"step":1}],"calculated":[{"name":"A1","label":"{{Q1}} es el multiplicando"},{"name":"A2","label":"{{Q2}} es el multiplicador"},{"name":"A3","label":"{{T1}} es el producto"},{"name":"A4","label":"{{Q2}} es el multiplicando.","incorrect":true},{"name":"A5","label":"{{T1}} es el multiplicando","incorrect":true},{"name":"A6","label":"{{Q1}} es el multiplicador.","incorrect":true},{"name":"A7","label":"{{T1}} es el multiplicador.","incorrect":true},{"name":"A8","label":"{{Q1}} es el producto.","incorrect":true},{"name":"A9","label":"{{Q2}} es el producto.","incorrect":true},{"name":"T1","function":"{{Q1}}*{{Q2}}","temp":true}],"uniques":true},"algorithm":{"name":"trueFalse","template":"Multiple choice – standard","params":{"countCorrect":1,"countIncorrect":2,"showCheckIcon":true}}}</v>
      </c>
      <c r="C203" s="242" t="str">
        <f t="shared" si="1"/>
        <v>#REF!</v>
      </c>
      <c r="D203" s="243" t="str">
        <f t="shared" si="2"/>
        <v>#REF!</v>
      </c>
    </row>
    <row r="204" ht="15.75" customHeight="1">
      <c r="A204" s="241" t="str">
        <f>Seeds!AA234</f>
        <v>M3-NyO-16a-E-1</v>
      </c>
      <c r="B204" s="242" t="str">
        <f>Seeds!Z234</f>
        <v>{"id":"M3-NyO-16a-E-1","stimulus":"&lt;p&gt;Nombra los términos de esta multiplicación.&lt;/p&gt;&lt;p style=\"text-align: center\"&gt;{{Q1}} × {{Q2}} = {{T1}}&lt;/p&gt;","template":"&lt;p&gt;{{Q1}} es el {{response}}.&lt;/p&gt;&lt;p&gt;{{Q2}}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ndo"},{"name":"A2","label":"multiplicador"}],"uniques":true},"algorithm":{"name":"calculateOperation","template":"Cloze with text"}}</v>
      </c>
      <c r="C204" s="242" t="str">
        <f t="shared" si="1"/>
        <v>#REF!</v>
      </c>
      <c r="D204" s="243" t="str">
        <f t="shared" si="2"/>
        <v>#REF!</v>
      </c>
    </row>
    <row r="205" ht="15.75" customHeight="1">
      <c r="A205" s="241" t="str">
        <f>Seeds!AA235</f>
        <v>M3-NyO-16a-E-2</v>
      </c>
      <c r="B205" s="242" t="str">
        <f>Seeds!Z235</f>
        <v>{"id":"M3-NyO-16a-E-2","stimulus":"&lt;p&gt;Nombra los términos de esta multiplicación.&lt;/p&gt;&lt;p style=\"text-align: center\"&gt;{{Q1}} × {{Q2}} = {{T1}}&lt;/p&gt;","template":"&lt;p&gt;{{Q2}} es el {{response}}.&lt;/p&gt;&lt;p&gt;{{Q1}} es el {{response}}.&lt;/p&gt;","hint":"&lt;p&gt;El multiplicando es el número que se suma tantas veces como indica el multiplicador.&lt;/p&gt;","feedback":"&lt;p&gt;El multiplicando, {{Q1}}, es el número que se suma la cantidad de veces que indica el multiplicador, {{Q2}}. El producto es el resultado de la operación, es decir, {{T1}}.&lt;/p&gt;","seed":{"parameters":[{"name":"Q1","label":null,"min":2,"max":9,"step":1},{"name":"Q2","label":null,"min":2,"max":9,"step":1}],"calculated":[{"name":"T1","function":"{{Q1}}*{{Q2}}","temp":true},{"name":"A1","label":"multiplicador"},{"name":"A2","label":"multiplicando"}],"uniques":true},"algorithm":{"name":"calculateOperation","template":"Cloze with text"}}</v>
      </c>
      <c r="C205" s="242" t="str">
        <f t="shared" si="1"/>
        <v>#REF!</v>
      </c>
      <c r="D205" s="243" t="str">
        <f t="shared" si="2"/>
        <v>#REF!</v>
      </c>
    </row>
    <row r="206" ht="15.75" customHeight="1">
      <c r="A206" s="241" t="str">
        <f>Seeds!AA236</f>
        <v>M3-NyO-16b-I-1</v>
      </c>
      <c r="B206" s="242" t="str">
        <f>Seeds!Z236</f>
        <v>{"id":"M3-NyO-16b-I-1","stimulus":"&lt;p&gt;Selecciona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2,"max":9,"step":1},{"name":"Q3","label":null,"min":2,"max":9,"step":1},{"name":"Q4","label":null,"min":2,"max":9,"step":1},{"name":"Q5","label":null,"min":2,"max":9,"step":1}],"calculated":[{"name":"A1","label":"{{function}}","function":"{{Q1}}*{{Q2}}"},{"name":"A2","label":"{{function}}","function":"{{Q1}}+{{Q2}}","incorrect":true},{"name":"A3","label":"{{function}}","function":"{{Q1}}*{{Q3}}","incorrect":true},{"name":"A4","label":"{{function}}","function":"{{Q1}}*{{Q4}}","incorrect":true},{"name":"A5","label":"{{function}}","function":"{{Q1}}*{{Q5}}","incorrect":true}],"uniques":true},"algorithm":{"name":"trueFalse","template":"Multiple choice – standard","params":{"countCorrect":1,"countIncorrect":2,"showCheckIcon":false,
            "columns": 3
        }
    }
}</v>
      </c>
      <c r="C206" s="242" t="str">
        <f t="shared" si="1"/>
        <v>#REF!</v>
      </c>
      <c r="D206" s="243" t="str">
        <f t="shared" si="2"/>
        <v>#REF!</v>
      </c>
    </row>
    <row r="207" ht="15.75" customHeight="1">
      <c r="A207" s="241" t="str">
        <f>Seeds!AA237</f>
        <v>M3-NyO-16b-E-1</v>
      </c>
      <c r="B207" s="242" t="str">
        <f>Seeds!Z237</f>
        <v>{"id":"M3-NyO-16b-E-1","stimulus":"&lt;p&gt;Escribe el resultado de esta multiplicación.&lt;/p&gt;","template":"&lt;p style=\"text-align: center\"&gt;{{Q1}} × {{Q2}} ={{response}}&lt;/p&gt;","hint":"&lt;p&gt;Empieza multiplicando la última cifra del multiplicador por el número del multiplicando.&lt;/p&gt;","feedback":"&lt;p&gt;El resultado de multiplicar {{Q1}} por {{Q2}} es {{A1}}&lt;/p&gt;","seed":{"parameters":[{"name":"Q1","label":null,"min":10,"max":999,"step":1},{"name":"Q2","label":null,"min":2,"max":9,"step":1}],"calculated":[{"name":"A1","label":"{{function}}","function":"{{Q1}}*{{Q2}}"}],"uniques":true},"algorithm":{"name":"calculateOperation","params":{"method":"equivLiteral","keyboard":"NUMERICAL"}}}</v>
      </c>
      <c r="C207" s="242" t="str">
        <f t="shared" si="1"/>
        <v>#REF!</v>
      </c>
      <c r="D207" s="243" t="str">
        <f t="shared" si="2"/>
        <v>#REF!</v>
      </c>
    </row>
    <row r="208" ht="15.75" customHeight="1">
      <c r="A208" s="241" t="str">
        <f>Seeds!AA238</f>
        <v>M3-NyO-16b-A-1</v>
      </c>
      <c r="B208" s="242" t="str">
        <f>Seeds!Z238</f>
        <v>{"id":"M3-NyO-16b-A-1","stimulus":"&lt;p&gt;La escuela ha comprado {{Q1}} libros para los alumnos. Si cada uno cuesta &lt;span class=\"no-break\"&gt;{{Q2}} €,&lt;/span&gt; ¿cuánto dinero ha gastado la escuela?&lt;/p&gt;","template":"&lt;p&gt;La escuela ha gastado &lt;span class=\"no-break\"&gt;{{response}} €.&lt;/span&gt;&lt;/p&gt;","hint":"&lt;p&gt;Empieza multiplicando la última cifra del multiplicador por el número del multiplicando.&lt;/p&gt;","feedback":"&lt;p&gt;El resultado de multiplicar {{Q1}} por {{Q2}} es {{A1}}&lt;/p&gt;","seed":{"parameters":[{"name":"Q1","label":null,"min":10,"max":330,"step":1},{"name":"Q2","label":null,"min":2,"max":7,"step":1}],"calculated":[{"name":"A1","label":"{{function}}","function":"{{Q1}}*{{Q2}}"}],"uniques":true},"algorithm":{"name":"calculateOperation","params":{"method":"equivLiteral","keyboard":"NUMERICAL"}}}</v>
      </c>
      <c r="C208" s="242" t="str">
        <f t="shared" si="1"/>
        <v>#REF!</v>
      </c>
      <c r="D208" s="243" t="str">
        <f t="shared" si="2"/>
        <v>#REF!</v>
      </c>
    </row>
    <row r="209" ht="15.75" customHeight="1">
      <c r="A209" s="241" t="str">
        <f>Seeds!AA239</f>
        <v>M3-NyO-16b-A-2</v>
      </c>
      <c r="B209" s="242" t="str">
        <f>Seeds!Z239</f>
        <v>{"id":"M3-NyO-16b-A-2","stimulus":"&lt;p&gt;Marta suele tardar {{Q1}} minutos en caminar un kilómetro. ¿Cuántos minutos tardará en recorrer {{Q2}} kilómetros?&lt;/p&gt;","template":"&lt;p&gt;Marta tardará {{response}} minutos en recorrer {{Q2}} kilómetros.&lt;/p&gt;","hint":"&lt;p&gt;Empieza multiplicando la última cifra del multiplicador por el número del multiplicando.&lt;/p&gt;","feedback":"&lt;p&gt;El resultado de multiplicar {{Q1}} por {{Q2}} es {{A1}}&lt;/p&gt;","seed":{"parameters":[{"name":"Q1","label":null,"min":45,"max":50,"step":1},{"name":"Q2","label":null,"min":2,"max":9,"step":1}],"calculated":[{"name":"A1","label":"{{function}}","function":"{{Q1}}*{{Q2}}"}],"uniques":true},"algorithm":{"name":"calculateOperation","params":{"method":"equivLiteral","keyboard":"NUMERICAL"}}}</v>
      </c>
      <c r="C209" s="242" t="str">
        <f t="shared" si="1"/>
        <v>#REF!</v>
      </c>
      <c r="D209" s="243" t="str">
        <f t="shared" si="2"/>
        <v>#REF!</v>
      </c>
    </row>
    <row r="210" ht="15.75" customHeight="1">
      <c r="A210" s="241" t="str">
        <f>Seeds!AA240</f>
        <v>M3-NyO-16b-A-3</v>
      </c>
      <c r="B210" s="242" t="str">
        <f>Seeds!Z240</f>
        <v>{"id":"M3-NyO-16b-A-3","stimulus":"&lt;p&gt;Una empresa de reformas cobra {{Q1}} € cada vez que arregla un cuarto de baño. ¿Cuánto dinero habrá ganado después de reformar {{Q2}} cuartos de baño?&lt;/p&gt;","template":"&lt;p&gt;La empresa habrá ganado {{response}} €.&lt;/p&gt;","hint":"&lt;p&gt;Empieza multiplicando la última cifra del multiplicador por el número del multiplicando.&lt;/p&gt;","feedback":"&lt;p&gt;El resultado de multiplicar {{Q1}} por {{Q2}} es {{A1}}&lt;/p&gt;","seed":{"parameters":[{"name":"Q1","label":null,"min":300,"max":450,"step":1},{"name":"Q2","label":null,"min":2,"max":9,"step":1}],"calculated":[{"name":"A1","label":"{{function}}","function":"{{Q1}}*{{Q2}}"}],"uniques":true},"algorithm":{"name":"calculateOperation","params":{"method":"equivLiteral","keyboard":"NUMERICAL"}}}</v>
      </c>
      <c r="C210" s="242" t="str">
        <f t="shared" si="1"/>
        <v>#REF!</v>
      </c>
      <c r="D210" s="243" t="str">
        <f t="shared" si="2"/>
        <v>#REF!</v>
      </c>
    </row>
    <row r="211" ht="15.75" customHeight="1">
      <c r="A211" s="241" t="str">
        <f>Seeds!AA241</f>
        <v>M3-NyO-16b-A-4</v>
      </c>
      <c r="B211" s="242" t="str">
        <f>Seeds!Z241</f>
        <v>{"id":"M3-NyO-16b-A-4","stimulus":"&lt;p&gt;En una granja tienen {{Q2}} cajas con {{Q1}} naranjas en cada una. ¿Cuántas naranjas son en total?&lt;/p&gt;","template":"&lt;p&gt;La granja tiene {{response}} naranjas.&lt;/p&gt;","hint":"&lt;p&gt;Empieza multiplicando la última cifra del multiplicador por el número del multiplicando.&lt;/p&gt;","feedback":"&lt;p&gt;El resultado de multiplicar {{Q1}} por {{Q2}} es {{A1}}&lt;/p&gt;","seed":{"parameters":[{"name":"Q1","label":null,"min":200,"max":250,"step":1},{"name":"Q2","label":null,"min":2,"max":9,"step":1}],"calculated":[{"name":"A1","label":"{{function}}","function":"{{Q1}}*{{Q2}}"}],"uniques":true},"algorithm":{"name":"calculateOperation","params":{"method":"equivLiteral","keyboard":"NUMERICAL"}}}</v>
      </c>
      <c r="C211" s="242" t="str">
        <f t="shared" si="1"/>
        <v>#REF!</v>
      </c>
      <c r="D211" s="243" t="str">
        <f t="shared" si="2"/>
        <v>#REF!</v>
      </c>
    </row>
    <row r="212" ht="15.75" customHeight="1">
      <c r="A212" s="241" t="str">
        <f>Seeds!AA242</f>
        <v>M3-NyO-16b-A-5</v>
      </c>
      <c r="B212" s="242" t="str">
        <f>Seeds!Z242</f>
        <v>{"id":"M3-NyO-16b-A-5","stimulus":"&lt;p&gt;En una empresa se fabrican {{Q1}} ladrillos en un día. ¿Cuántos se fabrican en {{Q2}} días?&lt;/p&gt;","template":"&lt;p&gt;En {{Q2}} días se fabrican {{response}} ladrillos.&lt;/p&gt;","hint":"&lt;p&gt;Empieza multiplicando la última cifra del multiplicador por el número del multiplicando.&lt;/p&gt;","feedback":"&lt;p&gt;El resultado de multiplicar {{Q1}} por {{Q2}} es {{A1}}&lt;/p&gt;","seed":{"parameters":[{"name":"Q1","label":null,"min":300,"max":999,"step":1},{"name":"Q2","label":null,"min":2,"max":9,"step":1}],"calculated":[{"name":"A1","label":"{{function}}","function":"{{Q1}}*{{Q2}}"}],"uniques":true},"algorithm":{"name":"calculateOperation","params":{"method":"equivLiteral","keyboard":"NUMERICAL"}}}</v>
      </c>
      <c r="C212" s="242" t="str">
        <f t="shared" si="1"/>
        <v>#REF!</v>
      </c>
      <c r="D212" s="243" t="str">
        <f t="shared" si="2"/>
        <v>#REF!</v>
      </c>
    </row>
    <row r="213" ht="15.75" customHeight="1">
      <c r="A213" s="241" t="str">
        <f>Seeds!AA243</f>
        <v>M3-NyO-35a-I-1</v>
      </c>
      <c r="B213" s="242" t="str">
        <f>Seeds!Z243</f>
        <v>{"id":"M3-NyO-35a-I-1","stimulus":"&lt;p&gt;Selecciona el resultado de esta multiplicación: {{Q1}} × {{Q2}}.&lt;/p&gt;","hint":"&lt;p&gt;Empieza multiplicando la última cifra del multiplicador por el número del multiplicando.&lt;/p&gt;","feedback":"&lt;p&gt;El resultado de multiplicar {{Q1}} por {{Q2}} es {{A1}}.&lt;/p&gt;","seed":{"parameters":[{"name":"Q1","label":null,"min":10,"max":999,"step":1},{"name":"Q2","label":null,"min":10,"max":99,"step":1},{"name":"Q3","label":null,"min":10,"max":40,"step":10},{"name":"Q4","label":null,"min":10,"max":40,"step":10},{"name":"Q5","label":null,"min":10,"max":40,"step":10}],"calculated":[{"name":"A1","label":"{{function}}","function":"{{Q1}}*{{Q2}}"},{"name":"A2","label":"{{function}}","function":"{{Q1}}+{{Q2}} ","incorrect":true},{"name":"A3","label":"{{function}}","function":"{{Q1}}*{{Q3}}","incorrect":true},{"name":"A4","label":"{{function}}","function":"{{Q1}}*{{Q4}}","incorrect":true},{"name":"A5","label":"{{function}}","function":"{{Q1}}*{{Q5}}","incorrect":true}],"uniques":true},"algorithm":{"name":"trueFalse","template":"Multiple choice – standard","params":{"countCorrect":1,"countIncorrect":2,"showCheckIcon":false,"columns":3}}}</v>
      </c>
      <c r="C213" s="242" t="str">
        <f t="shared" si="1"/>
        <v>#REF!</v>
      </c>
      <c r="D213" s="243" t="str">
        <f t="shared" si="2"/>
        <v>#REF!</v>
      </c>
    </row>
    <row r="214" ht="15.75" customHeight="1">
      <c r="A214" s="241" t="str">
        <f>Seeds!AA244</f>
        <v>M3-NyO-35a-E-1</v>
      </c>
      <c r="B214" s="242" t="str">
        <f>Seeds!Z244</f>
        <v>{"id":"M3-NyO-35a-E-1","stimulus":"&lt;p&gt;Calcula el resultado de esta multiplicación.&lt;/p&gt;","template":"&lt;p style=\"text-align: center\"&gt;{{Q1}} × {{Q2}} = {{response}}&lt;/p&gt;","hint":"&lt;p&gt;Empieza multiplicando la última cifra del multiplicador por el número del multiplicando.&lt;/p&gt;","feedback":"&lt;p&gt;El resultado de multiplicar {{Q1}} por {{Q2}} es {{A1}}.&lt;/p&gt;","seed":{"parameters":[{"name":"Q1","label":null,"min":10,"max":999,"step":1},{"name":"Q2","label":null,"min":10,"max":99,"step":1}],"calculated":[{"name":"A1","label":"{{function}}","function":"{{Q1}}*{{Q2}}"}],"uniques":true},"algorithm":{"name":"calculateOperation","params":{"method":"equivLiteral","keyboard":"NUMERICAL"}}}</v>
      </c>
      <c r="C214" s="242" t="str">
        <f t="shared" si="1"/>
        <v>#REF!</v>
      </c>
      <c r="D214" s="243" t="str">
        <f t="shared" si="2"/>
        <v>#REF!</v>
      </c>
    </row>
    <row r="215" ht="15.75" customHeight="1">
      <c r="A215" s="241" t="str">
        <f>Seeds!AA245</f>
        <v>M3-NyO-35a-A-1</v>
      </c>
      <c r="B215" s="242" t="str">
        <f>Seeds!Z245</f>
        <v>{"id":"M3-NyO-35a-A-1","stimulus":"&lt;p&gt;En un rascacielos de Nueva York hay {{Q2}} viviendas en cada piso. Si tiene {{Q1}} pisos, ¿cuántas viviendas tiene el rascacielos?&lt;/p&gt;","template":"&lt;p&gt;Tiene {{response}} viviendas.&lt;/p&gt;","hint":"&lt;p&gt;Empieza multiplicando la última cifra del multiplicador por el número del multiplicando.&lt;/p&gt;","feedback":"&lt;p&gt;El resultado de multiplicar {{Q2}} por {{Q1}} es {{A1}}.&lt;/p&gt;","seed":{"parameters":[{"name":"Q1","label":null,"min":80,"max":170,"step":1},{"name":"Q2","label":null,"min":10,"max":25,"step":1}],"calculated":[{"name":"A1","label":"{{function}}","function":"{{Q1}}*{{Q2}}"}],"uniques":true},"algorithm":{"name":"calculateOperation","params":{"method":"equivLiteral","keyboard":"NUMERICAL"}}}</v>
      </c>
      <c r="C215" s="242" t="str">
        <f t="shared" si="1"/>
        <v>#REF!</v>
      </c>
      <c r="D215" s="243" t="str">
        <f t="shared" si="2"/>
        <v>#REF!</v>
      </c>
    </row>
    <row r="216" ht="15.75" customHeight="1">
      <c r="A216" s="241" t="str">
        <f>Seeds!AA246</f>
        <v>M3-NyO-35a-A-2</v>
      </c>
      <c r="B216" s="242" t="str">
        <f>Seeds!Z246</f>
        <v>{"id":"M3-NyO-35a-A-2","stimulus":"&lt;p&gt;En una plantación se han colocado los limoneros de manera que haya {{Q2}} en cada fila y {{Q1}} en cada columna. ¿Cuántos limoneros hay en total en la plantación?&lt;/p&gt;","template":"&lt;p&gt;En la plantación hay {{response}} limoneros.&lt;/p&gt;","hint":"&lt;p&gt;Empieza multiplicando la última cifra del multiplicador por el número del multiplicando.&lt;/p&gt;","feedback":"&lt;p&gt;El resultado de multiplicar {{Q2}} por {{Q1}} es {{A1}}.&lt;/p&gt;","seed":{"parameters":[{"name":"Q1","label":null,"min":50,"max":300,"step":1},{"name":"Q2","label":null,"min":10,"max":99,"step":1}],"calculated":[{"name":"A1","label":"{{function}}","function":"{{Q1}}*{{Q2}}"}],"uniques":true},"algorithm":{"name":"calculateOperation","params":{"method":"equivLiteral","keyboard":"NUMERICAL"}}}</v>
      </c>
      <c r="C216" s="242" t="str">
        <f t="shared" si="1"/>
        <v>#REF!</v>
      </c>
      <c r="D216" s="243" t="str">
        <f t="shared" si="2"/>
        <v>#REF!</v>
      </c>
    </row>
    <row r="217" ht="15.75" customHeight="1">
      <c r="A217" s="241" t="str">
        <f>Seeds!AA247</f>
        <v>M3-NyO-35a-A-3</v>
      </c>
      <c r="B217" s="242" t="str">
        <f>Seeds!Z247</f>
        <v>{"id":"M3-NyO-35a-A-3","stimulus":"&lt;p&gt;Una conductora de autobús recorre {{Q1}} km cada día. ¿Cuántos kilómetros recorrerá en {{Q2}} días?&lt;/p&gt;","template":"&lt;p&gt;La conductora recorrerá {{response}} km.&lt;/p&gt;","hint":"&lt;p&gt;Empieza multiplicando la última cifra del multiplicador por el número del multiplicando.&lt;/p&gt;","feedback":"&lt;p&gt;El resultado de multiplicar {{Q1}} por {{Q2}} es {{A1}}.&lt;/p&gt;","seed":{"parameters":[{"name":"Q1","label":null,"min":100,"max":200,"step":1},{"name":"Q2","label":null,"min":10,"max":99,"step":1}],"calculated":[{"name":"A1","label":"{{function}}","function":"{{Q1}}*{{Q2}}"}],"uniques":true},"algorithm":{"name":"calculateOperation","params":{"method":"equivLiteral","keyboard":"NUMERICAL"}}}</v>
      </c>
      <c r="C217" s="242" t="str">
        <f t="shared" si="1"/>
        <v>#REF!</v>
      </c>
      <c r="D217" s="243" t="str">
        <f t="shared" si="2"/>
        <v>#REF!</v>
      </c>
    </row>
    <row r="218" ht="15.75" customHeight="1">
      <c r="A218" s="241" t="str">
        <f>Seeds!AA248</f>
        <v>M3-NyO-35a-A-4</v>
      </c>
      <c r="B218" s="242" t="str">
        <f>Seeds!Z248</f>
        <v>{"id":"M3-NyO-35a-A-4","stimulus":"&lt;p&gt;Una mercería ha vendido a lo largo de un mes {{Q1}} paquetes con {{Q2}} botones cada uno. ¿Cuántos botones se han vendido en total?&lt;/p&gt;","template":"&lt;p&gt;Se han vendido {{response}} botones.&lt;/p&gt;","hint":"&lt;p&gt;Empieza multiplicando la última cifra del multiplicador por el número del multiplicando.&lt;/p&gt;","feedback":"&lt;p&gt;El resultado de multiplicar {{Q1}} por {{Q2}} es {{A1}}.&lt;/p&gt;","seed":{"parameters":[{"name":"Q1","label":null,"min":100,"max":999,"step":1},{"name":"Q2","label":null,"min":10,"max":99,"step":1}],"calculated":[{"name":"A1","label":"{{function}}","function":"{{Q1}}*{{Q2}}"}],"uniques":true},"algorithm":{"name":"calculateOperation","params":{"method":"equivLiteral","keyboard":"NUMERICAL"}}}</v>
      </c>
      <c r="C218" s="242" t="str">
        <f t="shared" si="1"/>
        <v>#REF!</v>
      </c>
      <c r="D218" s="243" t="str">
        <f t="shared" si="2"/>
        <v>#REF!</v>
      </c>
    </row>
    <row r="219" ht="15.75" customHeight="1">
      <c r="A219" s="241" t="str">
        <f>Seeds!AA249</f>
        <v>M3-NyO-35a-A-5</v>
      </c>
      <c r="B219" s="242" t="str">
        <f>Seeds!Z249</f>
        <v>{"id":"M3-NyO-35a-A-5","stimulus":"&lt;p&gt;El ayuntamiento de una ciudad ha decidido renovar todas las puertas de sus trenes. Si hay {{Q1}} trenes y cada tren tiene {{Q2}} puertas, ¿cuántas puertas se van a sustituir?&lt;/p&gt;","template":"&lt;p&gt;Se van a sustituir {{response}} puertas.&lt;/p&gt;","hint":"&lt;p&gt;Empieza multiplicando la última cifra del multiplicador por el número del multiplicando.&lt;/p&gt;","feedback":"&lt;p&gt;El resultado de multiplicar {{Q1}} por {{Q2}} es {{A1}}.&lt;/p&gt;","seed":{"parameters":[{"name":"Q1","label":null,"min":100,"max":500,"step":1},{"name":"Q2","label":null,"min":10,"max":99,"step":1}],"calculated":[{"name":"A1","label":"{{function}}","function":"{{Q1}}*{{Q2}}"}],"uniques":true},"algorithm":{"name":"calculateOperation","params":{"method":"equivLiteral","keyboard":"NUMERICAL"}}}</v>
      </c>
      <c r="C219" s="242" t="str">
        <f t="shared" si="1"/>
        <v>#REF!</v>
      </c>
      <c r="D219" s="243" t="str">
        <f t="shared" si="2"/>
        <v>#REF!</v>
      </c>
    </row>
    <row r="220" ht="15.75" customHeight="1">
      <c r="A220" s="241" t="str">
        <f>Seeds!AA250</f>
        <v>M3-NyO-35b-I-1</v>
      </c>
      <c r="B220" s="242" t="str">
        <f>Seeds!Z250</f>
        <v>{"id":"M3-NyO-35b-I-1","stimulus":"&lt;p&gt;Escoge la opción correcta.&lt;/p&gt;&lt;p&gt;El doble de {{Q1}} es ... .&lt;/p&gt;","hint":"&lt;p&gt;El doble de un número se obtiene al multiplicarlo por 2.&lt;/p&gt;","feedback":"&lt;p&gt;El doble de un número se obtiene al multiplicarlo por 2.&lt;/p&gt;&lt;p style=\"text-align: center\"&gt;{{Q1}} × 2 = {{A1}}&lt;/p&gt;","seed":{"parameters":[{"name":"Q1","label":null,"min":10,"max":200,"step":2}],"calculated":[{"name":"A1","label":"{{function}}","function":"2*{{Q1}}"},{"name":"A2","label":"{{function}}","function":"3*{{Q1}}","incorrect":true},{"name":"A3","label":"{{function}}","function":"{{Q1}}/2","incorrect":true},{"name":"A4","label":"{{function}}","function":"2*{{Q1}}+1","incorrect":true},{"name":"A5","label":"{{function}}","function":"2*{{Q1}}-1","incorrect":true}],"uniques":true},"algorithm":{"name":"trueFalse","template":"Multiple choice – standard","params":{"countCorrect":1,"countIncorrect":2,"showCheckIcon":false,"columns":3}}}</v>
      </c>
      <c r="C220" s="242" t="str">
        <f t="shared" si="1"/>
        <v>#REF!</v>
      </c>
      <c r="D220" s="243" t="str">
        <f t="shared" si="2"/>
        <v>#REF!</v>
      </c>
    </row>
    <row r="221" ht="15.75" customHeight="1">
      <c r="A221" s="241" t="str">
        <f>Seeds!AA251</f>
        <v>M3-NyO-35b-I-2</v>
      </c>
      <c r="B221" s="242" t="str">
        <f>Seeds!Z251</f>
        <v>{"id":"M3-NyO-35b-I-2","stimulus":"&lt;p&gt;Escoge la opción correcta.&lt;/p&gt;&lt;p&gt;El triple de {{Q2}} es ... .&lt;/p&gt;","hint":"&lt;p&gt;El triple de un número se obtiene al multiplicarlo por 3.&lt;/p&gt;","feedback":"&lt;p&gt;El triple de un número se obtiene al multiplicarlo por 3.&lt;/p&gt;&lt;p&gt;{{Q2}} × 3 = {{A1}}&lt;/p&gt;","seed":{"parameters":[{"name":"Q2","label":null,"min":12,"max":201,"step":3}],"calculated":[{"name":"A1","label":"{{function}}","function":"3*{{Q2}}"},{"name":"A2","label":"{{function}}","function":"2*{{Q2}}","incorrect":true},{"name":"A3","label":"{{function}}","function":"{{Q2}}/3","incorrect":true},{"name":"A4","label":"{{function}}","function":"3*{{Q2}}+1","incorrect":true},{"name":"A5","label":"{{function}}","function":"3*{{Q2}}-1","incorrect":true}],"uniques":true},"algorithm":{"name":"trueFalse","template":"Multiple choice – standard","params":{"countCorrect":1,"countIncorrect":2,"showCheckIcon":false,"columns":3}}}</v>
      </c>
      <c r="C221" s="242" t="str">
        <f t="shared" si="1"/>
        <v>#REF!</v>
      </c>
      <c r="D221" s="243" t="str">
        <f t="shared" si="2"/>
        <v>#REF!</v>
      </c>
    </row>
    <row r="222" ht="15.75" customHeight="1">
      <c r="A222" s="241" t="str">
        <f>Seeds!AA252</f>
        <v>M3-NyO-35b-E-1</v>
      </c>
      <c r="B222" s="242" t="str">
        <f>Seeds!Z252</f>
        <v>{"id":"M3-NyO-35b-E-1","stimulus":"&lt;p&gt;Completa la siguiente frase.&lt;/p&gt;","template":"&lt;p&gt;El doble de {{Q1}} es {{response}}.&lt;/p&gt;","hint":"&lt;p&gt;El doble de un número se obtiene al multiplicarlo por 2.&lt;/p&gt;","feedback":"&lt;p&gt;El doble de un número se obtiene al multiplicarlo por 2.&lt;/p&gt;&lt;p style=\"text-align: center\"&gt;{{Q1}} × 2 = {{A1}}&lt;/p&gt;","seed":{"parameters":[{"name":"Q1","label":null,"min":100,"max":200,"step":2}],"calculated":[{"name":"A1","label":"{{function}}","function":" 2*{{Q1}}"}],"uniques":true},"algorithm":{"name":"calculateOperation","params":{"method":"equivLiteral","keyboard":"NUMERICAL"}}}</v>
      </c>
      <c r="C222" s="242" t="str">
        <f t="shared" si="1"/>
        <v>#REF!</v>
      </c>
      <c r="D222" s="243" t="str">
        <f t="shared" si="2"/>
        <v>#REF!</v>
      </c>
    </row>
    <row r="223" ht="15.75" customHeight="1">
      <c r="A223" s="241" t="str">
        <f>Seeds!AA253</f>
        <v>M3-NyO-35b-E-2</v>
      </c>
      <c r="B223" s="242" t="str">
        <f>Seeds!Z253</f>
        <v>{"id":"M3-NyO-35b-E-2","stimulus":"&lt;p&gt;Completa la siguiente frase.&lt;/p&gt;","template":"&lt;p&gt;El triple de {{Q1}} es {{response}}.&lt;/p&gt;","hint":"&lt;p&gt;El triple de un número se obtiene al multiplicarlo por 3.&lt;/p&gt;","feedback":"&lt;p&gt;El triple de un número se obtiene al multiplicarlo por 3.&lt;/p&gt;&lt;p style=\"text-align: center\"&gt;{{Q1}} × 3 = {{A1}}&lt;/p&gt;","seed":{"parameters":[{"name":"Q1","label":null,"min":12,"max":201,"step":3}],"calculated":[{"name":"A1","label":"{{function}}","function":"3*{{Q1}}"}],"uniques":true},"algorithm":{"name":"calculateOperation","params":{"method":"equivLiteral","keyboard":"NUMERICAL"}}}</v>
      </c>
      <c r="C223" s="242" t="str">
        <f t="shared" si="1"/>
        <v>#REF!</v>
      </c>
      <c r="D223" s="243" t="str">
        <f t="shared" si="2"/>
        <v>#REF!</v>
      </c>
    </row>
    <row r="224" ht="15.75" customHeight="1">
      <c r="A224" s="241" t="str">
        <f>Seeds!AA254</f>
        <v>M3-NyO-35b-A-1</v>
      </c>
      <c r="B224" s="242" t="str">
        <f>Seeds!Z254</f>
        <v>{"id":"M3-NyO-35b-A-1","stimulus":"&lt;p&gt;En un juego de cartas, Antonio tiene {{Q1}} puntos y Marta tiene el doble que él. ¿Cuántos puntos tiene Marta?&lt;/p&gt;","template":"&lt;p&gt;Marta tiene {{response}} puntos.&lt;/p&gt;","hint":"&lt;p&gt;El doble de un número se obtiene al multiplicarlo por 2.&lt;/p&gt;","feedback":"&lt;p&gt;El doble de un número se obtiene al multiplicarlo por 2.&lt;/p&gt;&lt;p style=\"text-align: center\"&gt;{{Q1}} × 2 = {{A1}}&lt;/p&gt;","seed":{"parameters":[{"name":"Q1","label":null,"min":10,"max":200,"step":1}],"calculated":[{"name":"A1","label":"{{function}}","function":"2*{{Q1}}"}],"uniques":true},"algorithm":{"name":"calculateOperation","params":{"method":"equivLiteral","keyboard":"NUMERICAL"}}}</v>
      </c>
      <c r="C224" s="242" t="str">
        <f t="shared" si="1"/>
        <v>#REF!</v>
      </c>
      <c r="D224" s="243" t="str">
        <f t="shared" si="2"/>
        <v>#REF!</v>
      </c>
    </row>
    <row r="225" ht="15.75" customHeight="1">
      <c r="A225" s="241" t="str">
        <f>Seeds!AA255</f>
        <v>M3-NyO-35b-A-2</v>
      </c>
      <c r="B225" s="242" t="str">
        <f>Seeds!Z255</f>
        <v>{"id":"M3-NyO-35b-A-2","stimulus":"&lt;p&gt;Bruna tiene una piscina con {{Q1}} azulejos. La piscina de Raquel tiene el triple de azulejos. ¿Cuántos azulejos tiene la segunda piscina?&lt;/p&gt;","template":"&lt;p&gt;La piscina de Raquel tiene {{response}} azulejos.&lt;/p&gt;","hint":"&lt;p&gt;El triple de un número se obtiene al multiplicarlo por 3.&lt;/p&gt;","feedback":"&lt;p&gt;El triple de un número se obtiene al multiplicarlo por 3.&lt;/p&gt;&lt;p style=\"text-align: center\"&gt;{{Q1}} × 3 = {{A1}}&lt;/p&gt;","seed":{"parameters":[{"name":"Q1","label":null,"min":90,"max":200,"step":1}],"calculated":[{"name":"A1","label":"{{function}}","function":"3*{{Q1}}"}],"uniques":true},"algorithm":{"name":"calculateOperation","params":{"method":"equivLiteral","keyboard":"NUMERICAL"}}}</v>
      </c>
      <c r="C225" s="242" t="str">
        <f t="shared" si="1"/>
        <v>#REF!</v>
      </c>
      <c r="D225" s="243" t="str">
        <f t="shared" si="2"/>
        <v>#REF!</v>
      </c>
    </row>
    <row r="226" ht="15.75" customHeight="1">
      <c r="A226" s="241" t="str">
        <f>Seeds!AA256</f>
        <v>M3-NyO-35b-A-3</v>
      </c>
      <c r="B226" s="242" t="str">
        <f>Seeds!Z256</f>
        <v>{"id":"M3-NyO-35b-A-3","stimulus":"&lt;p&gt;Rodrigo ha cosechado {{Q1}} manzanas de su huerta, mientras que Pilar ha cosechado el doble. ¿Cuántas manzanas han dado los árboles de Pilar?&lt;/p&gt;","template":"&lt;p&gt;Pilar ha cosechado {{response}} manzanas.&lt;/p&gt;","hint":"&lt;p&gt;El doble de un número se obtiene al multiplicarlo por 2.&lt;/p&gt;","feedback":"&lt;p&gt;El doble de un número se obtiene al multiplicarlo por 2.&lt;/p&gt;&lt;p style=\"text-align: center\"&gt;{{Q1}} × 2 = {{A1}}&lt;/p&gt;","seed":{"parameters":[{"name":"Q1","label":null,"min":50,"max":200,"step":1}],"calculated":[{"name":"A1","label":"function}}","function":"2*{{Q1}}"}],"uniques":true},"algorithm":{"name":"calculateOperation","params":{"method":"equivLiteral","keyboard":"NUMERICAL"}}}</v>
      </c>
      <c r="C226" s="242" t="str">
        <f t="shared" si="1"/>
        <v>#REF!</v>
      </c>
      <c r="D226" s="243" t="str">
        <f t="shared" si="2"/>
        <v>#REF!</v>
      </c>
    </row>
    <row r="227" ht="15.75" customHeight="1">
      <c r="A227" s="241" t="str">
        <f>Seeds!AA257</f>
        <v>M3-NyO-35b-A-4</v>
      </c>
      <c r="B227" s="242" t="str">
        <f>Seeds!Z257</f>
        <v>{"id":"M3-NyO-35b-A-4","stimulus":"&lt;p&gt;Cada día, Juan recorre {{Q1}} km en coche para llegar a la oficina, mientras que Agustín se desplaza el triple de kilómetros. ¿A cuántos kilómetros de su oficina vive Agustín?&lt;/p&gt;","template":"&lt;p&gt;Agustín vive a {{response}} km del trabajo.&lt;/p&gt;","hint":"&lt;p&gt;El triple de un número se obtiene al multiplicarlo por 3.&lt;/p&gt;","feedback":"&lt;p&gt;El triple de un número se obtiene al multiplicarlo por 3.&lt;/p&gt;&lt;p style=\"text-align: center\"&gt;{{Q1}} × 3 = {{A1}}&lt;/p&gt;","seed":{"parameters":[{"name":"Q1","label":null,"min":10,"max":30,"step":1}],"calculated":[{"name":"A1","label":"function}}","function":"3*{{Q1}}"}],"uniques":true},"algorithm":{"name":"calculateOperation","params":{"method":"equivLiteral","keyboard":"NUMERICAL"}}}</v>
      </c>
      <c r="C227" s="242" t="str">
        <f t="shared" si="1"/>
        <v>#REF!</v>
      </c>
      <c r="D227" s="243" t="str">
        <f t="shared" si="2"/>
        <v>#REF!</v>
      </c>
    </row>
    <row r="228" ht="15.75" customHeight="1">
      <c r="A228" s="241" t="str">
        <f>Seeds!AA258</f>
        <v>M3-NyO-35b-A-5</v>
      </c>
      <c r="B228" s="242" t="str">
        <f>Seeds!Z258</f>
        <v>{"id":"M3-NyO-35b-A-5","stimulus":"&lt;p&gt;Miguel tiene {{Q1}} años, mientras que su prima tiene el doble. ¿Cuántos años tiene?&lt;/p&gt;","template":"&lt;p&gt;Su prima tiene {{response}} años.&lt;/p&gt;","hint":"&lt;p&gt;El doble de un número se obtiene al multiplicarlo por 2.&lt;/p&gt;","feedback":"&lt;p&gt;El doble de un número se obtiene al multiplicarlo por 2.&lt;/p&gt;&lt;p style=\"text-align: center\"&gt;{{Q1}} × 2 = {{A1}}&lt;/p&gt;","seed":{"parameters":[{"name":"Q1","label":null,"min":10,"max":45,"step":1}],"calculated":[{"name":"A1","label":"function}}","function":"2*{{Q1}}"}],"uniques":true},"algorithm":{"name":"calculateOperation","params":{"method":"equivLiteral","keyboard":"NUMERICAL"}}}</v>
      </c>
      <c r="C228" s="242" t="str">
        <f t="shared" si="1"/>
        <v>#REF!</v>
      </c>
      <c r="D228" s="243" t="str">
        <f t="shared" si="2"/>
        <v>#REF!</v>
      </c>
    </row>
    <row r="229" ht="15.75" customHeight="1">
      <c r="A229" s="241" t="str">
        <f>Seeds!AA259</f>
        <v>M3-NyO-35c-I-1</v>
      </c>
      <c r="B229" s="242" t="str">
        <f>Seeds!Z259</f>
        <v>{"id":"M3-NyO-35c-I-1","stimulus":"&lt;p&gt;Arrastra cada resultado a la operación correspondiente.&lt;/p&gt;","hint":"&lt;p&gt;Para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multiplicador.&lt;/p&gt;","seed":{"parameters":[{"name":"Q1","label":null,"min":11,"max":99,"step":2}],"calculated":[{"name":"A1","label":"{{Q1}} × 1 000","function":"1000*{{Q1}}"},{"name":"A2","label":"{{Q1}} × 100","function":"100*{{Q1}}"},{"name":"A3","label":"{{Q1}} × 10","function":"10*{{Q1}}"}],"isNumToWords":true,"uniques":true},"algorithm":{"name":"linkOperationResult","params":{"invert":true},"template":"Match list"}}</v>
      </c>
      <c r="C229" s="242" t="str">
        <f t="shared" si="1"/>
        <v>#REF!</v>
      </c>
      <c r="D229" s="243" t="str">
        <f t="shared" si="2"/>
        <v>#REF!</v>
      </c>
    </row>
    <row r="230" ht="15.75" customHeight="1">
      <c r="A230" s="241" t="str">
        <f>Seeds!AA260</f>
        <v>M3-NyO-35c-E-1</v>
      </c>
      <c r="B230" s="242" t="str">
        <f>Seeds!Z260</f>
        <v>{"id":"M3-NyO-35c-E-1","stimulus":"&lt;p&gt;Calcula el resultado de la siguiente operación.&lt;/p&gt;","template":"&lt;p style=\"text-align: center\"&gt;{{Q1}} × {{Q2}} = {{response}}&lt;/p&gt;","hint":"&lt;p&gt;Para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name":"Q2","list":["10","100","1000"]}],"calculated":[{"name":"A1","function":"{{Q2}}*{{Q1}}"}],"uniques":true},"algorithm":{"name":"calculateOperation","params":{"method":"equivLiteral","keyboard":"NUMERICAL"}}}</v>
      </c>
      <c r="C230" s="242" t="str">
        <f t="shared" si="1"/>
        <v>#REF!</v>
      </c>
      <c r="D230" s="243" t="str">
        <f t="shared" si="2"/>
        <v>#REF!</v>
      </c>
    </row>
    <row r="231" ht="15.75" customHeight="1">
      <c r="A231" s="241" t="str">
        <f>Seeds!AA261</f>
        <v>M3-NyO-35c-A-1</v>
      </c>
      <c r="B231" s="242" t="str">
        <f>Seeds!Z261</f>
        <v>{"id":"M3-NyO-35c-A-1","stimulus":"&lt;p&gt;En una oficina se han encargado {{Q1}} cajas de clips. Si cada caja contiene 1 000 clips, ¿cuántos clips se han encargado?&lt;/p&gt;","template":"&lt;p&gt;Se han encargado {{response}} clips.&lt;/p&gt;","hint":"&lt;p&gt;Para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multiplicador.&lt;/p&gt;","seed":{"parameters":[{"name":"Q1","label":null,"min":11,"max":99,"step":1}],"calculated":[{"name":"A1","function":"{{Q1}}*1000"}],"uniques":true},"algorithm":{"name":"calculateOperation","params":{"method":"equivLiteral","keyboard":"NUMERICAL"}}}</v>
      </c>
      <c r="C231" s="242" t="str">
        <f t="shared" si="1"/>
        <v>#REF!</v>
      </c>
      <c r="D231" s="243" t="str">
        <f t="shared" si="2"/>
        <v>#REF!</v>
      </c>
    </row>
    <row r="232" ht="15.75" customHeight="1">
      <c r="A232" s="241" t="str">
        <f>Seeds!AA262</f>
        <v>M3-NyO-35c-A-2</v>
      </c>
      <c r="B232" s="242" t="str">
        <f>Seeds!Z262</f>
        <v>{"id":"M3-NyO-35c-A-2","stimulus":"&lt;p&gt;En una floristería hay a la venta 10 jarrones, cada uno con {{Q1}} rosas. ¿Cuántas rosas hay en la floristería en total?&lt;/p&gt;","template":"&lt;p&gt;Hay {{response}} rosas.&lt;/p&gt;","hint":"&lt;p&gt;Para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multiplicador.&lt;/p&gt;","seed":{"parameters":[{"name":"Q1","label":null,"min":11,"max":99,"step":1}],"calculated":[{"name":"A1","function":"{{Q1}}*10"}],"uniques":true},"algorithm":{"name":"calculateOperation","params":{"method":"equivLiteral","keyboard":"NUMERICAL"}}}</v>
      </c>
      <c r="C232" s="242" t="str">
        <f t="shared" si="1"/>
        <v>#REF!</v>
      </c>
      <c r="D232" s="243" t="str">
        <f t="shared" si="2"/>
        <v>#REF!</v>
      </c>
    </row>
    <row r="233" ht="15.75" customHeight="1">
      <c r="A233" s="241" t="str">
        <f>Seeds!AA263</f>
        <v>M3-NyO-35c-A-3</v>
      </c>
      <c r="B233" s="242" t="str">
        <f>Seeds!Z263</f>
        <v>{"id":"M3-NyO-35c-A-3","stimulus":"&lt;p&gt;Una profesora de Matemáticas corrige 100 actividades al día. ¿Cuántas actividades corrige en {{Q1}} días?&lt;/p&gt;","template":"&lt;p&gt;Corrige {{response}} actividades.&lt;/p&gt;","hint":"&lt;p&gt;Para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multiplicador.&lt;/p&gt;","seed":{"parameters":[{"name":"Q1","label":null,"min":11,"max":30,"step":1}],"calculated":[{"name":"A1","function":"{{Q1}}*100"}],"uniques":true},"algorithm":{"name":"calculateOperation","params":{"method":"equivLiteral","keyboard":"NUMERICAL"}}}</v>
      </c>
      <c r="C233" s="242" t="str">
        <f t="shared" si="1"/>
        <v>#REF!</v>
      </c>
      <c r="D233" s="243" t="str">
        <f t="shared" si="2"/>
        <v>#REF!</v>
      </c>
    </row>
    <row r="234" ht="15.75" customHeight="1">
      <c r="A234" s="241" t="str">
        <f>Seeds!AA264</f>
        <v>M3-NyO-35c-A-4</v>
      </c>
      <c r="B234" s="242" t="str">
        <f>Seeds!Z264</f>
        <v>{"id":"M3-NyO-35c-A-4","stimulus":"&lt;p&gt;La impresora de un colegio imprime 1 000 folios al día. Calcula cuántos folios imprime en {{Q1}} días.&lt;/p&gt;","template":"&lt;p&gt;En {{Q1}} días imprime {{response}} folios.&lt;/p&gt;","hint":"&lt;p&gt;Para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multiplicador.&lt;/p&gt;","seed":{"parameters":[{"name":"Q1","label":null,"min":11,"max":30,"step":1}],"calculated":[{"name":"A1","function":"{{Q1}}*1000"}],"uniques":true},"algorithm":{"name":"calculateOperation","params":{"method":"equivLiteral","keyboard":"NUMERICAL"}}}</v>
      </c>
      <c r="C234" s="242" t="str">
        <f t="shared" si="1"/>
        <v>#REF!</v>
      </c>
      <c r="D234" s="243" t="str">
        <f t="shared" si="2"/>
        <v>#REF!</v>
      </c>
    </row>
    <row r="235" ht="15.75" customHeight="1">
      <c r="A235" s="241" t="str">
        <f>Seeds!AA265</f>
        <v>M3-NyO-35c-A-5</v>
      </c>
      <c r="B235" s="242" t="str">
        <f>Seeds!Z265</f>
        <v>{"id":"M3-NyO-35c-A-5","stimulus":"&lt;p&gt;En un sorteo de lotería se han vendido 1 000 participaciones. ¿Cuál es la recaudación total si cada participación cuesta {{Q1}} €?&lt;/p&gt;","template":"&lt;p&gt;La recaudación total es de {{response}} €.&lt;/p&gt;","hint":"&lt;p&gt;Para multiplicar un número por decenas, centenas o unidades de millar, añade al multiplicando tantos ceros como tenga el multiplicador.&lt;/p&gt;","feedback":"&lt;p&gt;Para multiplicar un número por decenas, centenas o unidades de millar, añade al multiplicando tantos ceros como tenga el multiplicador.&lt;/p&gt;","seed":{"parameters":[{"name":"Q1","label":null,"min":11,"max":50,"step":1}],"calculated":[{"name":"A1","function":"{{Q1}}*1000"}],"uniques":true},"algorithm":{"name":"calculateOperation","params":{"method":"equivLiteral","keyboard":"NUMERICAL"}}}</v>
      </c>
      <c r="C235" s="242" t="str">
        <f t="shared" si="1"/>
        <v>#REF!</v>
      </c>
      <c r="D235" s="243" t="str">
        <f t="shared" si="2"/>
        <v>#REF!</v>
      </c>
    </row>
    <row r="236" ht="15.75" customHeight="1">
      <c r="A236" s="241" t="str">
        <f>Seeds!AA271</f>
        <v>M3-NyO-40a-I-1</v>
      </c>
      <c r="B236" s="242" t="str">
        <f>Seeds!Z271</f>
        <v>{"id":"M3-NyO-40a-I-1","stimulus":"&lt;p&gt;¿Cuál es el resultado de esta multiplicación?&lt;/p&gt;&lt;div style=\"display:flex; justify-content:center;\"&gt; {{Q1}} × {{Q2}} = ?&lt;/div&gt;","hint":"&lt;p&gt;Piensa en dos números y calcula el resultado.&lt;/p&gt;","feedback":"&lt;p&gt;El patrón en las multiplicaciones es:&lt;/p&gt;&lt;ul&gt;&lt;li&gt;par × par = par&lt;/li&gt;&lt;li&gt;par × impar = par&lt;/li&gt;&lt;li&gt;impar × par = par&lt;/li&gt;&lt;li&gt;impar × impar = impar&lt;/li&gt;&lt;/ul&gt;","seed":{"parameters":[{"name":"Q1","label":null,"list":["impar","par"]},{"name":"Q2","label":null,"list":["impar","par"]}],"calculated":[{"name":"T1","label":"{{function}}","function":" if (\"{{Q1}}\" == \"impar\" &amp;&amp; \"{{Q2}}\" == \"impar\") {\"impar\"} else {\"par\"}","temp":true},{"name":"T2","label":"{{function}}","function":" if (\"{{Q1}}\" == \"impar\" &amp;&amp; \"{{Q2}}\" == \"impar\") {\"par\"} else {\"impar\"}","temp":true},{"name":"A1","label":"{{function}}","function":"{{T1}}"},{"name":"A2","label":"{{function}}","function":"{{T2}}","incorrect":true}],"uniques":false},"algorithm":{"name":"trueFalse","template":"Multiple choice – standard","params":{"countCorrect":1,"countIncorrect":1,"showCheckIcon":false,
            "columns": 2
        }
    }
}</v>
      </c>
      <c r="C236" s="242" t="str">
        <f t="shared" si="1"/>
        <v>#REF!</v>
      </c>
      <c r="D236" s="243" t="str">
        <f t="shared" si="2"/>
        <v>#REF!</v>
      </c>
    </row>
    <row r="237" ht="15.75" customHeight="1">
      <c r="A237" s="241" t="str">
        <f>Seeds!AA272</f>
        <v>M3-NyO-40a-I-2</v>
      </c>
      <c r="B237" s="242" t="str">
        <f>Seeds!Z272</f>
        <v>{"id":"M3-NyO-40a-I-2","stimulus":"&lt;p&gt;¿Cuál es el resultado de esta suma?&lt;/p&gt;&lt;div style=\"display:flex; justify-content:center;\"&gt; {{Q1}} + {{Q2}} = ?&lt;/div&gt;","hint":"&lt;p&gt;Piensa en dos números y calcula el resultado.&lt;/p&gt;","feedback":"&lt;p&gt;El patrón en las sumas es:&lt;/p&gt;&lt;ul&gt;&lt;li&gt;par + par = par&lt;/li&gt;&lt;li&gt;par + impar = impar&lt;/li&gt;&lt;li&gt;impar + par = impar&lt;/li&gt;&lt;li&gt;impar + impar = par&lt;/li&gt;&lt;/ul&gt;","seed":{"parameters":[{"name":"Q1","label":null,"list":["impar","par"]},{"name":"Q2","label":null,"list":["impar","par"]}],"calculated":[{"name":"T1","label":"{{function}}","function":" if (\"{{Q1}}\" == \"{{Q2}}\") {\"par\"} else {\"impar\"}","temp":true},{"name":"T2","label":"{{function}}","function":" if (\"{{Q1}}\" == \"{{Q2}}\") {\"impar\"} else {\"par\"}","temp":true},{"name":"A1","label":"{{function}}","function":"{{T1}}"},{"name":"A2","label":"{{function}}","function":"{{T2}}","incorrect":true}],"uniques":false},"algorithm":{"name":"trueFalse","template":"Multiple choice – standard","params":{"countCorrect":1,"countIncorrect":1,"showCheckIcon":false,
            "columns": 2
        }
    }
}</v>
      </c>
      <c r="C237" s="242" t="str">
        <f t="shared" si="1"/>
        <v>#REF!</v>
      </c>
      <c r="D237" s="243" t="str">
        <f t="shared" si="2"/>
        <v>#REF!</v>
      </c>
    </row>
    <row r="238" ht="15.75" customHeight="1">
      <c r="A238" s="241" t="str">
        <f>Seeds!AA273</f>
        <v>M3-NyO-40a-E-1</v>
      </c>
      <c r="B238" s="242" t="str">
        <f>Seeds!Z273</f>
        <v>{"id":"M3-NyO-40a-E-1","stimulus":"&lt;p&gt;Sin resolver la operación, selecciona el resultado de esta multiplicación.&lt;/p&gt;","template":"&lt;div style=\"display:flex; justify-content:center;\"&gt;{{Q1}} × {{Q2}} = {{response}}&lt;/div&gt;","hint":"&lt;p&gt;Quédate solo con las unidades y calcula el resultado.&lt;/p&gt;","feedback":"&lt;p&gt;El patrón en las multiplicaciones es:&lt;/p&gt;&lt;ul&gt;&lt;li&gt;par × par = par&lt;/li&gt;&lt;li&gt;par × impar = par&lt;/li&gt;&lt;li&gt;impar × par = par&lt;/li&gt;&lt;li&gt;impar × impar = impar&lt;/li&gt;&lt;/ul&gt;","seed":{"parameters":[{"name":"Q1","label":null,"min":1,"max":100,"step":1},{"name":"Q2","label":null,"min":1,"max":100,"step":1}],"calculated":[{"name":"T1","label":"{{function}}","function":"if (math.mod({{Q1}}, 2) !== 0 &amp;&amp; math.mod({{Q2}}, 2) !== 0) {\"impar\"} else {\"par\"}","temp":true},{"name":"T2","label":"{{function}}","function":"if (math.mod({{Q1}}, 2) !== 0 &amp;&amp; math.mod({{Q2}}, 2) !== 0) {\"par\"} else {\"impar\"}","temp":true},{"name":"A1","label":"{{function}}","function":"{{T1}}","group":1},{"name":"A2","label":"{{function}}","function":"{{T2}}","group":1,"incorrect":true}],"uniques":true},"algorithm":{"name":"groupResponses","template":"Cloze with drop down"}}</v>
      </c>
      <c r="C238" s="242" t="str">
        <f t="shared" si="1"/>
        <v>#REF!</v>
      </c>
      <c r="D238" s="243" t="str">
        <f t="shared" si="2"/>
        <v>#REF!</v>
      </c>
    </row>
    <row r="239" ht="15.75" customHeight="1">
      <c r="A239" s="241" t="str">
        <f>Seeds!AA274</f>
        <v>M3-NyO-40a-E-2</v>
      </c>
      <c r="B239" s="242" t="str">
        <f>Seeds!Z274</f>
        <v>{"id":"M3-NyO-40a-E-2","stimulus":"&lt;p&gt;Sin resolver la operación, selecciona el resultado de esta suma.&lt;/p&gt;","template":"&lt;div style=\"display:flex; justify-content:center;\"&gt;{{Q1}} + {{Q2}} = {{response}}&lt;/div&gt;","hint":"&lt;p&gt;Quédate solo con las unidades y calcula el resultado.&lt;/p&gt;","feedback":"&lt;p&gt;El patrón en las sumas es:&lt;/p&gt;&lt;ul&gt;&lt;li&gt;par + par = par&lt;/li&gt;&lt;li&gt;par + impar = impar&lt;/li&gt;&lt;li&gt;impar + par = impar&lt;/li&gt;&lt;li&gt;impar + impar = par&lt;/li&gt;&lt;/ul&gt;","seed":{"parameters":[{"name":"Q1","label":null,"min":1,"max":100,"step":1},{"name":"Q2","label":null,"min":1,"max":100,"step":1}],"calculated":[{"name":"T1","label":"{{function}}","function":"if (math.mod({{Q1}}, 2) !== math.mod({{Q2}}, 2)) {\"impar\"} else {\"par\"}","temp":true},{"name":"T2","label":"{{function}}","function":"if (math.mod({{Q1}}, 2) !== math.mod({{Q2}}, 2)) {\"par\"} else {\"impar\"}","temp":true},{"name":"A1","label":"{{function}}","function":"{{T1}}","group":1},{"name":"A2","label":"{{function}}","function":"{{T2}}","group":1,"incorrect":true}],"uniques":true},"algorithm":{"name":"groupResponses","template":"Cloze with drop down"}}</v>
      </c>
      <c r="C239" s="242" t="str">
        <f t="shared" si="1"/>
        <v>#REF!</v>
      </c>
      <c r="D239" s="243" t="str">
        <f t="shared" si="2"/>
        <v>#REF!</v>
      </c>
    </row>
    <row r="240" ht="15.75" customHeight="1">
      <c r="A240" s="241" t="str">
        <f>Seeds!AA275</f>
        <v>M3-NyO-16f-I-1</v>
      </c>
      <c r="B240" s="242" t="str">
        <f>Seeds!Z275</f>
        <v>{"id":"M3-NyO-16f-I-1","seed":{"parameters":[{"name":"Q1","label":null,"min":1,"max":9,"step":1},{"name":"Q2","label":null,"min":1,"max":9,"step":1},{"name":"Q3","label":null,"min":1,"max":9,"step":1}],"uniques":true},"scaffolding":[{"id":"step-0","stimulus":"&lt;p&gt;Para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template":"Cloze with drag &amp; drop","params":{"keyboard":"NUMERICAL"}}},{"id":"step-1","stimulus":"&lt;p&gt;Para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0" s="242" t="str">
        <f t="shared" si="1"/>
        <v>#REF!</v>
      </c>
      <c r="D240" s="243" t="str">
        <f t="shared" si="2"/>
        <v>#REF!</v>
      </c>
    </row>
    <row r="241" ht="15.75" customHeight="1">
      <c r="A241" s="241" t="str">
        <f>Seeds!AA276</f>
        <v>M3-NyO-16f-E-1</v>
      </c>
      <c r="B241" s="242" t="str">
        <f>Seeds!Z276</f>
        <v>{"id":"M3-NyO-16f-E-1","seed":{"parameters":[{"name":"Q1","label":null,"min":1,"max":9,"step":1},{"name":"Q2","label":null,"min":1,"max":9,"step":1},{"name":"Q3","label":null,"min":1,"max":9,"step":1}],"uniques":true},"scaffolding":[{"id":"step-0","stimulus":"&lt;p&gt;Para trabajar el cálculo mental, resuelve la siguiente multiplicación descomponiendo el primer término.&lt;/p&gt;&lt;p style=\"text-align: center\"&gt;{{T1}} × {{Q3}} = ...&lt;/p&gt;","template":"&lt;p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1" s="242" t="str">
        <f t="shared" si="1"/>
        <v>#REF!</v>
      </c>
      <c r="D241" s="243" t="str">
        <f t="shared" si="2"/>
        <v>#REF!</v>
      </c>
    </row>
    <row r="242" ht="15.75" customHeight="1">
      <c r="A242" s="241" t="str">
        <f>Seeds!AA277</f>
        <v>M3-NyO-16f-A-1</v>
      </c>
      <c r="B242" s="242" t="str">
        <f>Seeds!Z277</f>
        <v>{"id":"M3-NyO-16f-A-1","seed":{"parameters":[{"name":"Q1","label":null,"list":[1,2]},{"name":"Q2","label":null,"min":1,"max":9,"step":1},{"name":"Q3","label":null,"min":2,"max":9,"step":1}],"uniques":true},"scaffolding":[{"id":"step-0","stimulus":"&lt;p&gt;Agustín ha preparado para su tienda {{T1}} estuches de jabones. Si en cada uno entran {{Q3}} jabones, ¿cuántos ha necesitado?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2" s="242" t="str">
        <f t="shared" si="1"/>
        <v>#REF!</v>
      </c>
      <c r="D242" s="243" t="str">
        <f t="shared" si="2"/>
        <v>#REF!</v>
      </c>
    </row>
    <row r="243" ht="15.75" customHeight="1">
      <c r="A243" s="241" t="str">
        <f>Seeds!AA278</f>
        <v>M3-NyO-16f-A-2</v>
      </c>
      <c r="B243" s="242" t="str">
        <f>Seeds!Z278</f>
        <v>{"id":"M3-NyO-16f-A-2","seed":{"parameters":[{"name":"Q1","label":null,"list":[2,3]},{"name":"Q2","label":null,"list":[1,2,3,4,5]},{"name":"Q3","label":null,"list":[2,3,4,5]}],"uniques":true},"scaffolding":[{"id":"step-0","stimulus":"&lt;p&gt;Manuela ha dado {{Q3}} caramelos a cada uno de sus {{T1}} compañeros de clase. ¿Cuántos caramelos ha repartido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3" s="242" t="str">
        <f t="shared" si="1"/>
        <v>#REF!</v>
      </c>
      <c r="D243" s="243" t="str">
        <f t="shared" si="2"/>
        <v>#REF!</v>
      </c>
    </row>
    <row r="244" ht="15.75" customHeight="1">
      <c r="A244" s="241" t="str">
        <f>Seeds!AA279</f>
        <v>M3-NyO-16f-A-3</v>
      </c>
      <c r="B244" s="242" t="str">
        <f>Seeds!Z279</f>
        <v>{"id":"M3-NyO-16f-A-3","seed":{"parameters":[{"name":"Q1","label":null,"list":[1,2]},{"name":"Q2","label":null,"min":1,"max":9,"step":1},{"name":"Q3","label":null,"min":2,"max":9,"step":1}],"uniques":true},"scaffolding":[{"id":"step-0","stimulus":"&lt;p&gt;Granada guarda en cada corral {{T1}} gansos. Si tiene {{Q3}} corrales, ¿cuántos gansos tiene en total? Para trabajar el cálculo mental, resuelve la multiplicación descomponiendo el primer término.&lt;/p&gt;","template":"&lt;p style=\"text-align: center\"&gt;{{T2}} × {{Q3}} = {{response}}&lt;/p&gt;&lt;p style=\"text-align: center\"&gt;{{Q2}} × {{Q3}} = {{response}}&lt;/p&gt;&lt;p&gt;Por tanto:&lt;/p&gt;&lt;p style=\"text-align: center\"&gt;{{T1}} × {{Q3}} = {{response}}&lt;/p&gt;","seed":{"calculated":[{"name":"T1","label":"{{function}}","function":"{{Q1}}*10+{{Q2}}","temp":true},{"name":"T2","label":"{{function}}","function":"{{Q1}}*10","temp":true},{"name":"0-A1","label":"{{function}}","function":"{{Q1}}*10*{{Q3}}"},{"name":"0-A2","label":"{{function}}","function":"{{Q2}}*{{Q3}}"},{"name":"0-A3","label":"{{function}}","function":"({{Q1}}*10+{{Q2}})*{{Q3}}"}]},"algorithm":{"name":"calculateOperation","params":{"method":"equivLiteral","keyboard":"NUMERICAL"}}},{"id":"step-1","stimulus":"&lt;p&gt;Para resolver esta multiplicación, empieza primero con las decenas del multiplicando.&lt;/p&gt;","template":"&lt;p style=\"text-align: center\"&gt;{{T2}} × {{Q3}} = {{response}}&lt;/p&gt;","seed":{"calculated":[{"name":"T2","label":"{{function}}","function":"{{Q1}}*10","temp":true},{"name":"1-A1","label":"{{function}}","function":"{{Q1}}*10*{{Q3}}"}]},"algorithm":{"name":"calculateOperation","params":{"method":"equivLiteral","keyboard":"NUMERICAL"}}},{"id":"step-2","stimulus":"&lt;p&gt;A continuación, multiplica las unidades del multiplicando.&lt;/p&gt;","template":"&lt;p style=\"text-align: center\"&gt;{{Q2}} × {{Q3}} = {{response}}&lt;/p&gt;","seed":{"calculated":[{"name":"2-A1","label":"{{function}}","function":"{{Q2}}*{{Q3}}"}]},"algorithm":{"name":"calculateOperation","params":{"method":"equivLiteral","keyboard":"NUMERICAL"}}},{"id":"step-3","stimulus":"&lt;p&gt;Ahora utiliza estos resultados para calcular mentalmente esta multiplicación.&lt;/p&gt;","template":"&lt;p style=\"text-align: center\"&gt;{{T2}} × {{Q3}} = {{T-A1}}&lt;/p&gt;&lt;p style=\"text-align: center\"&gt;{{Q2}} × {{Q3}} = {{T-A2}}&lt;/p&gt;&lt;p&gt;Por tanto:&lt;/p&gt;&lt;p style=\"text-align: center\"&gt;{{T1}} × {{Q3}} = {{T-A1}} + {{T-A2}} = {{response}}&lt;/p&gt;","seed":{"calculated":[{"name":"T1","label":"{{function}}","function":"{{Q1}}*10+{{Q2}}","temp":true},{"name":"T2","label":"{{function}}","function":"{{Q1}}*10","temp":true},{"name":"T-A1","label":"{{function}}","function":"{{Q1}}*10*{{Q3}}","temp":true},{"name":"T-A2","label":"{{function}}","function":"{{Q2}}*{{Q3}}","temp":true},{"name":"3-A3","label":"{{function}}","function":"({{Q1}}*10+{{Q2}})*{{Q3}}"}]},"algorithm":{"name":"calculateOperation","params":{"method":"equivLiteral","keyboard":"NUMERICAL"}}}]}</v>
      </c>
      <c r="C244" s="242" t="str">
        <f t="shared" si="1"/>
        <v>#REF!</v>
      </c>
      <c r="D244" s="243" t="str">
        <f t="shared" si="2"/>
        <v>#REF!</v>
      </c>
    </row>
    <row r="245" ht="15.75" customHeight="1">
      <c r="A245" s="241" t="str">
        <f>Seeds!AA280</f>
        <v>M3-NyO-17a-I-1</v>
      </c>
      <c r="B245" s="242" t="str">
        <f>Seeds!Z280</f>
        <v>{"id":"M3-NyO-17a-I-1","stimulus":"&lt;p&gt;Arrastra cada producto a la potencia correspondiente.&lt;/p&gt;","hint":"&lt;p style=\"text-align: center\"&gt;7&lt;sup&gt;2&lt;/sup&gt; = 7 × 7 = 49&lt;/p&gt;","feedback":"&lt;p&gt;Calcular una potencia como {{Q1}}&lt;sup&gt;2&lt;/sup&gt; es multiplicar la base, {{Q1}}, por sí misma tantas veces indica el exponente, 2.&lt;/p&gt;&lt;p style=\"text-align: center\"&gt;{{Q1}}&lt;sup&gt;2&lt;/sup&gt; = {{Q1}} × {{Q1}} = {{A1}}&lt;/p&gt;","seed":{"parameters":[{"name":"Q1","label":null,"min":2,"max":9,"step":1},{"name":"Q2","label":null,"min":2,"max":9,"step":1},{"name":"Q3","label":null,"min":2,"max":9,"step":1},{"name":"Q4","label":null,"min":2,"max":9,"step":1}],"calculated":[{"name":"A1","label":"{{Q1}}&lt;sup&gt;2&lt;/sup&gt;","function":"{{Q1}}*{{Q1}}"},{"name":"A2","label":"{{Q2}}&lt;sup&gt;2&lt;/sup&gt;","function":"{{Q2}}*{{Q2}}"},{"name":"A3","label":"{{Q3}}&lt;sup&gt;3&lt;/sup&gt;","function":"{{Q3}}*{{Q3}}*{{Q3}}"},{"name":"A4","label":"{{Q4}}&lt;sup&gt;3&lt;/sup&gt;","function":"{{Q4}}*{{Q4}}*{{Q4}}"}],"uniques":true},"algorithm":{"name":"linkOperationResult","params":{"invert":true},"template":"Match list"}}</v>
      </c>
      <c r="C245" s="242" t="str">
        <f t="shared" si="1"/>
        <v>#REF!</v>
      </c>
      <c r="D245" s="243" t="str">
        <f t="shared" si="2"/>
        <v>#REF!</v>
      </c>
    </row>
    <row r="246" ht="15.75" customHeight="1">
      <c r="A246" s="241" t="str">
        <f>Seeds!AA281</f>
        <v>M3-NyO-17a-E-1</v>
      </c>
      <c r="B246" s="242" t="str">
        <f>Seeds!Z281</f>
        <v>{"id":"M3-NyO-17a-E-1","stimulus":"&lt;p&gt;Calcula el valor de esta potencia.&lt;/p&gt;","template":"&lt;p style=\"text-align: center\"&gt;{{Q1}}&lt;sup&gt;{{Q2}}&lt;/sup&gt; = {{response}}&lt;/p&gt;","hint":"&lt;p style=\"text-align: center\"&gt;7&lt;sup&gt;2&lt;/sup&gt; = 7 × 7 = 49&lt;/p&gt;","feedback":"&lt;p&gt;Calcular una potencia es multiplicar un número, la base, por sí mismo tantas veces como indica el exponente.&lt;/p&gt;&lt;p style=\"text-align: center\"&gt;{{Q1}}&lt;sup&gt;{{Q2}}&lt;/sup&gt; = {{T1}} = {{A1}}&lt;/p&gt;","seed":{"parameters":[{"name":"Q1","label":null,"min":1,"max":9,"step":1},{"name":"Q2","label":null,"list":[2,3]}],"calculated":[{"name":"T1","label":"{{function}}","function":"Lemonlib.descomposePow({{Q1}}, {{Q2}})","temp":true},{"name":"A1","label":"{{function}}","function":"math.pow({{Q1}}, {{Q2}})"}],"uniques":true},"algorithm":{"name":"calculateOperation","params":{"method":"equivLiteral","keyboard":"NUMERICAL"}}}</v>
      </c>
      <c r="C246" s="242" t="str">
        <f t="shared" si="1"/>
        <v>#REF!</v>
      </c>
      <c r="D246" s="243" t="str">
        <f t="shared" si="2"/>
        <v>#REF!</v>
      </c>
    </row>
    <row r="247" ht="15.75" customHeight="1">
      <c r="A247" s="241" t="str">
        <f>Seeds!AA282</f>
        <v>M3-NyO-17a-A-1</v>
      </c>
      <c r="B247" s="242" t="str">
        <f>Seeds!Z282</f>
        <v>{"id":"M3-NyO-17a-A-1","stimulus":"&lt;p&gt;Carla ha comprado {{Q1}} cajas de bombones y en cada una hay {{Q1}} bombones. Mediante una potencia, calcula la cantidad de bombones que ha comprado Carla en total.&lt;/p&gt;","template":"&lt;p&gt;Carla ha comprado {{response}} bombones.&lt;/p&gt;","hint":"&lt;p&gt;Calcular una potencia es multiplicar un número, la base, por sí mismo tantas veces como indica el exponente.&lt;/p&gt;","feedback":"&lt;p&gt;Para obtener la cantidad total de bombones que ha comprado Carla, se calcula esta potencia:&lt;/p&gt;&lt;p style=\"text-align: center\"&gt;{{Q1}}&lt;sup&gt;2&lt;/sup&gt; = {{Q1}} × {{Q1}} = {{A1}}&lt;/p&gt;","seed":{"parameters":[{"name":"Q1","label":null,"min":2,"max":9,"step":1}],"calculated":[{"name":"A1","label":"{{function}}","function":" math.pow({{Q1}}, 2)"}],"uniques":true},"algorithm":{"name":"calculateOperation","params":{"method":"equivLiteral","keyboard":"NUMERICAL"}}}</v>
      </c>
      <c r="C247" s="242" t="str">
        <f t="shared" si="1"/>
        <v>#REF!</v>
      </c>
      <c r="D247" s="243" t="str">
        <f t="shared" si="2"/>
        <v>#REF!</v>
      </c>
    </row>
    <row r="248" ht="15.75" customHeight="1">
      <c r="A248" s="241" t="str">
        <f>Seeds!AA283</f>
        <v>M3-NyO-17a-A-2</v>
      </c>
      <c r="B248" s="242" t="str">
        <f>Seeds!Z283</f>
        <v>{"id":"M3-NyO-17a-A-2","stimulus":"&lt;p&gt;Para una fiesta de cumpleaños se preparan {{Q1}} pasteles. En cada pastel hay {{Q1}} tazas de crema, y en cada taza hay {{Q1}} porciones de fresas. ¿Cuántas porciones de fresa hay en total?&lt;/p&gt;","template":"&lt;p&gt;En total hay {{response}} porciones de fresa.&lt;/p&gt;","hint":"&lt;p&gt;Calcular una potencia es multiplicar un número, la base, por sí mismo tantas veces como indica el exponente.&lt;/p&gt;","feedback":"&lt;p&gt;Para obtener el número total de porciones de fresa, se calcula esta potencia:&lt;/p&gt;&lt;p style=\"text-align: center\"&gt;{{Q1}}&lt;sup&gt;3&lt;/sup&gt; = {{Q1}} × {{Q1}} × {{Q1}} = {{A1}}&lt;/p&gt;","seed":{"parameters":[{"name":"Q1","label":null,"min":2,"max":9,"step":1}],"calculated":[{"name":"A1","label":"{{function}}","function":" math.pow({{Q1}}, 3)"}],"uniques":true},"algorithm":{"name":"calculateOperation","params":{"method":"equivLiteral","keyboard":"NUMERICAL"}}}</v>
      </c>
      <c r="C248" s="242" t="str">
        <f t="shared" si="1"/>
        <v>#REF!</v>
      </c>
      <c r="D248" s="243" t="str">
        <f t="shared" si="2"/>
        <v>#REF!</v>
      </c>
    </row>
    <row r="249" ht="15.75" customHeight="1">
      <c r="A249" s="241" t="str">
        <f>Seeds!AA284</f>
        <v>M3-NyO-17a-A-3</v>
      </c>
      <c r="B249" s="242" t="str">
        <f>Seeds!Z284</f>
        <v>{"id":"M3-NyO-17a-A-3","stimulus":"&lt;p&gt;En un recibidor hay {{Q1}} llaveros y en cada llavero hay {{Q1}} llaves. ¿Cuántas llaves hay en total?&lt;/p&gt;","template":"&lt;p&gt;En total hay {{response}} llaves.&lt;/p&gt;","hint":"&lt;p&gt;Calcular una potencia es multiplicar un número, la base, por sí mismo tantas veces como indica el exponente.&lt;/p&gt;","feedback":"&lt;p&gt;Para obtener el número total de llaves, se calcula esta potencia:&lt;/p&gt;&lt;p style=\"text-align: center\"&gt;{{Q1}}&lt;sup&gt;2&lt;/sup&gt; = {{Q1}} × {{Q1}} = {{A1}}&lt;/p&gt;","seed":{"parameters":[{"name":"Q1","label":null,"min":2,"max":9,"step":1}],"calculated":[{"name":"A1","label":"{{function}}","function":" math.pow({{Q1}}, 2)"}],"uniques":true},"algorithm":{"name":"calculateOperation","params":{"method":"equivLiteral","keyboard":"NUMERICAL"}}}</v>
      </c>
      <c r="C249" s="242" t="str">
        <f t="shared" si="1"/>
        <v>#REF!</v>
      </c>
      <c r="D249" s="243" t="str">
        <f t="shared" si="2"/>
        <v>#REF!</v>
      </c>
    </row>
    <row r="250" ht="15.75" customHeight="1">
      <c r="A250" s="241" t="str">
        <f>Seeds!AA285</f>
        <v>M3-NyO-18a-I-1</v>
      </c>
      <c r="B250" s="242" t="str">
        <f>Seeds!Z285</f>
        <v>{"id":"M3-NyO-18a-I-1","stimulus":"&lt;p&gt;Selecciona el resultado de repartir {{T1}} en {{Q1}} partes iguales.&lt;/p&gt;","hint":"&lt;p&gt;Dividir es repartir una cantidad en partes iguales.&lt;/p&gt;","feedback":"&lt;p&gt;Dividir es repartir una cantidad en partes iguales.&lt;/p&gt;&lt;p style=\"text-align: center\"&gt;{{T1}} : {{Q1}} = {{Q2}}&lt;/p&gt;","seed":{"parameters":[{"name":"Q1","label":null,"min":3,"max":9,"step":1},{"name":"Q2","label":null,"min":3,"max":9,"step":1}],"calculated":[{"name":"A1","label":"{{function}}","function":"{{Q2}}"},{"name":"A2","label":"{{function}}","function":"{{Q2}}+1","incorrect":true},{"name":"A3","label":"{{function}}","function":" {{Q2}}+2","incorrect":true},{"name":"A4","label":"{{function}}","function":"{{Q2}}-1","incorrect":true},{"name":"A5","label":"{{function}}","function":"{{Q2}}-2","incorrect":true},{"name":"T1","label":"{{function}}","function":"{{Q1}}*{{Q2}}","temp":true}],"uniques":true},"algorithm":{"name":"trueFalse","template":"Multiple choice – standard","params":{"countCorrect":1,"countIncorrect":2,"showCheckIcon":false,
            "columns": 3
        }
    }
}</v>
      </c>
      <c r="C250" s="242" t="str">
        <f t="shared" si="1"/>
        <v>#REF!</v>
      </c>
      <c r="D250" s="243" t="str">
        <f t="shared" si="2"/>
        <v>#REF!</v>
      </c>
    </row>
    <row r="251" ht="15.75" customHeight="1">
      <c r="A251" s="241" t="str">
        <f>Seeds!AA286</f>
        <v>M3-NyO-18a-E-1</v>
      </c>
      <c r="B251" s="242" t="str">
        <f>Seeds!Z286</f>
        <v>{"id":"M3-NyO-18a-E-1","seed":{"parameters":[{"name":"Q1","label":null,"min":2,"max":9,"step":1},{"name":"Q2","label":null,"min":2,"max":9,"step":1}],"uniques":true},"scaffolding":[{"id":"step-0","stimulus":"&lt;p&gt;Calcula el resultado de repartir {{T1}} en {{Q1}} partes iguales.&lt;/p&gt;","template":"&lt;p&gt;El resultado es {{response}}.&lt;/p&gt;","seed":{"parameters":[],"calculated":[{"name":"T1","function":"{{Q1}}*{{Q2}}","temp":true},{"name":"0-A1","label":"{{function}}","function":"{{Q2}}"}]},"algorithm":{"name":"calculateOperation","params":{"method":"equivLiteral","keyboard":"NUMERICAL"}}},{"id":"step-1","stimulus":"&lt;p&gt;¿Qué pide el enunciado?&lt;/p&gt;","seed":{"calculated":[{"name":"T1","function":"{{Q1}}*{{Q2}}","temp":true},{"name":"1-A1","label":"&lt;p&gt;El resultado de repartir {{T1}} entre {{Q1}}.&lt;/p&gt;"},{"name":"1-A2","label":"&lt;p&gt;El resultado de agregar {{Q1}} a {{T1}}.&lt;/p&gt;","incorrect":true},{"name":"1-A3","label":"&lt;p&gt;El resultado de multiplicar {{Q1}} por {{T1}}.&lt;/p&gt;","incorrect":true}]},"algorithm":{"name":"trueFalse","template":"Multiple choice – standard"}},{"id":"step-2","stimulus":"&lt;p&gt;¿Qué operación hay que realizar para repartir esta cantidad?&lt;/p&gt;","seed":{"calculated":[{"name":"T1","function":"{{Q1}}*{{Q2}}","temp":true},{"name":"2-A1","label":"{{T1}} : {{Q1}}"},{"name":"2-A2","label":"{{Q1}} : {{T1}}","incorrect":true},{"name":"2-A3","label":"{{T1}} + {{Q1}}","incorrect":true}]},"algorithm":{"name":"trueFalse","template":"Multiple choice – standard"}},{"id":"step-3","stimulus":"&lt;p&gt;Por tanto, calcula cuál es el resultado de repartir {{T1}} en {{Q1}} partes iguales.&lt;/p&gt;","template":"&lt;p style=\"text-align: center\"&gt;{{T1}} : {{Q1}} = {{response}}&lt;/p&gt;","seed":{"calculated":[{"name":"T1","function":"{{Q1}}*{{Q2}}","temp":true},{"name":"3-A1","label":"{{function}}","function":"{{T1}}/{{Q1}}"}]},"algorithm":{"name":"calculateOperation","params":{"method":"equivLiteral","keyboard":"NUMERICAL"}}}]}</v>
      </c>
      <c r="C251" s="242" t="str">
        <f t="shared" si="1"/>
        <v>#REF!</v>
      </c>
      <c r="D251" s="243" t="str">
        <f t="shared" si="2"/>
        <v>#REF!</v>
      </c>
    </row>
    <row r="252" ht="15.75" customHeight="1">
      <c r="A252" s="241" t="str">
        <f>Seeds!AA287</f>
        <v>M3-NyO-18a-A-1</v>
      </c>
      <c r="B252" s="242" t="str">
        <f>Seeds!Z287</f>
        <v>{"id":"M3-NyO-18a-A-1","seed":{"parameters":[{"name":"Q1","label":null,"min":2,"max":8,"step":1},{"name":"Q2","label":null,"min":2,"max":9,"step":1}],"uniques":true},"scaffolding":[{"id":"step-0","stimulus":"&lt;p&gt;Valeria ha comprado {{T1}} pegatinas que quiere repartir entre sus {{Q1}} sobrinos de modo que todos reciban el mismo número. ¿Cuántas pegatinas le corresponden a cada uno?&lt;/p&gt;","template":"&lt;p&gt;A cada sobrino le corresponden {{response}} pegatinas.&lt;/p&gt;","seed":{"parameters":[],"calculated":[{"name":"T1","function":"{{Q1}}*{{Q2}}","temp":true},{"name":"0-A1","function":"{{Q2}}"}]},"algorithm":{"name":"calculateOperation","params":{"method":"equivLiteral","keyboard":"NUMERICAL"}}},{"id":"step-1","stimulus":"&lt;p&gt;¿Qué cantidad de pegatinas hay que repartir?&lt;/p&gt;","template":"&lt;p&gt;{{response}} pegatinas entre {{response}} sobrinos.&lt;/p&gt;","seed":{"parameters":[],"calculated":[{"name":"T1","function":"{{Q1}}*{{Q2}}","temp":true},{"name":"1-A1","label":"{{function}}","function":"{{Q1}}*{{Q2}}"},{"name":"1-A2","label":"{{function}}","function":"{{Q1}}"}]},"algorithm":{"name":"calculateOperation","params":{"method":"equivLiteral","keyboard":"NUMERICAL"}}},{"id":"step-2","stimulus":"&lt;p&gt;¿Qué cálculo hay que realizar para repartir las pegatinas?&lt;/p&gt;","seed":{"calculated":[{"name":"T1","function":"{{Q1}}*{{Q2}}","temp":true},{"name":"2-A1","label":"{{T1}} : {{Q1}}"},{"name":"2-A2","label":"{{Q1}} : {{T1}}","incorrect":true},{"name":"2-A3","label":"{{T1}} × {{Q1}}","incorrect":true}]},"algorithm":{"name":"trueFalse","template":"Multiple choice – standard"}},{"id":"step-3","stimulus":"&lt;p&gt;Por tanto, calcula la cantidad de pegatinas que recibe cada sobrino de Valeria.&lt;/p&gt;","template":"&lt;p style=\"text-align: center\"&gt;{{T1}} : {{Q1}} = {{response}}&lt;/p&gt;","seed":{"calculated":[{"name":"T1","function":"{{Q1}}*{{Q2}}","temp":true},{"name":"3-A1","label":"{{function}}","function":"{{Q2}}"}]},"algorithm":{"name":"calculateOperation","params":{"method":"equivLiteral","keyboard":"NUMERICAL"}}}]}</v>
      </c>
      <c r="C252" s="242" t="str">
        <f t="shared" si="1"/>
        <v>#REF!</v>
      </c>
      <c r="D252" s="243" t="str">
        <f t="shared" si="2"/>
        <v>#REF!</v>
      </c>
    </row>
    <row r="253" ht="15.75" customHeight="1">
      <c r="A253" s="241" t="str">
        <f>Seeds!AA288</f>
        <v>M3-NyO-18a-A-2</v>
      </c>
      <c r="B253" s="242" t="str">
        <f>Seeds!Z288</f>
        <v>{"id":"M3-NyO-18a-A-2","seed":{"parameters":[{"name":"Q1","label":null,"min":2,"max":9,"step":1},{"name":"Q2","label":null,"min":2,"max":9,"step":1}],"uniques":true},"scaffolding":[{"id":"step-0","stimulus":"&lt;p&gt;En un tren viajan {{T1}} personas, distribuidas en {{Q1}} vagones de manera que en todos hay el mismo número de pasajeros. ¿Cuántas personas viajan en cada vagón?&lt;/p&gt;","template":"&lt;p&gt;En cada vagón hay {{response}} personas.&lt;/p&gt;","seed":{"parameters":[],"calculated":[{"name":"T1","function":"{{Q1}}*{{Q2}}","temp":true},{"name":"0-A1","function":"{{Q2}}"}]},"algorithm":{"name":"calculateOperation","params":{"method":"equivLiteral","keyboard":"NUMERICAL"}}},{"id":"step-1","stimulus":"&lt;p&gt;¿Cuántas personas hay distribuidas en el tren?&lt;/p&gt;","template":"&lt;p&gt;{{response}} personas en {{response}} vagones.&lt;/p&gt;","seed":{"parameters":[],"calculated":[{"name":"T1","function":"{{Q1}}*{{Q2}}","temp":true},{"name":"1-A1","label":"{{function}}","function":"{{Q1}}*{{Q2}}"},{"name":"1-A2","label":"{{function}}","function":"{{Q1}}"}]},"algorithm":{"name":"calculateOperation","params":{"method":"equivLiteral","keyboard":"NUMERICAL"}}},{"id":"step-2","stimulus":"&lt;p&gt;¿Qué cálculo hay que realizar para calcular las personas que viajan en cada vagón?&lt;/p&gt;","seed":{"calculated":[{"name":"T1","function":"{{Q1}}*{{Q2}}","temp":true},{"name":"2-A1","label":"{{T1}} : {{Q1}}"},{"name":"2-A2","label":"{{Q1}} : {{T1}}","incorrect":true},{"name":"2-A3","label":"{{T1}} − {{Q1}}","incorrect":true}]},"algorithm":{"name":"trueFalse","template":"Multiple choice – standard"}},{"id":"step-3","stimulus":"&lt;p&gt;Por tanto, calcula la cantidad de personas que viaja en cada vagón.&lt;/p&gt;","template":"&lt;p style=\"text-align: center\"&gt;{{T1}} : {{Q1}} = {{response}}&lt;/p&gt;","seed":{"calculated":[{"name":"T1","function":"{{Q1}}*{{Q2}}","temp":true},{"name":"3-A1","label":"{{function}}","function":"{{Q2}}"}]},"algorithm":{"name":"calculateOperation","params":{"method":"equivLiteral","keyboard":"NUMERICAL"}}}]}</v>
      </c>
      <c r="C253" s="242" t="str">
        <f t="shared" si="1"/>
        <v>#REF!</v>
      </c>
      <c r="D253" s="243" t="str">
        <f t="shared" si="2"/>
        <v>#REF!</v>
      </c>
    </row>
    <row r="254" ht="15.75" customHeight="1">
      <c r="A254" s="241" t="str">
        <f>Seeds!AA289</f>
        <v>M3-NyO-18a-A-3</v>
      </c>
      <c r="B254" s="242" t="str">
        <f>Seeds!Z289</f>
        <v>{"id":"M3-NyO-18a-A-3","seed":{"parameters":[{"name":"Q1","label":null,"min":2,"max":9,"step":1},{"name":"Q2","label":null,"min":2,"max":9,"step":1}],"uniques":true},"scaffolding":[{"id":"step-0","stimulus":"&lt;p&gt;Francisco ha llevado a un pícnic {{T1}} bocadillos para repartirlos entre sus {{Q1}} amigos de modo que todos reciban el mismo número. ¿Cuántos bocadillos le corresponden a cada amigo?&lt;/p&gt;","template":"&lt;p&gt;Cada amigo recibe {{response}} bocadillos.&lt;/p&gt;","seed":{"parameters":[],"calculated":[{"name":"T1","function":"{{Q1}}*{{Q2}}","temp":true},{"name":"0-A1","function":"{{Q2}}"}]},"algorithm":{"name":"calculateOperation","params":{"method":"equivLiteral","keyboard":"NUMERICAL"}}},{"id":"step-1","stimulus":"&lt;p&gt;¿Qué cantidad de bocadillos hay que repartir?&lt;/p&gt;","template":"&lt;p&gt;{{response}} bocadillos entre {{response}} amigos.&lt;/p&gt;","seed":{"parameters":[],"calculated":[{"name":"T1","function":"{{Q1}}*{{Q2}}","temp":true},{"name":"1-A1","label":"{{function}}","function":"{{Q1}}*{{Q2}}"},{"name":"1-A2","label":"{{function}}","function":"{{Q1}}"}]},"algorithm":{"name":"calculateOperation","params":{"method":"equivLiteral","keyboard":"NUMERICAL"}}},{"id":"step-2","stimulus":"&lt;p&gt;¿Qué cálculo hay que realizar para repartir los bocadillos entre los amigos?&lt;/p&gt;","seed":{"calculated":[{"name":"T1","function":"{{Q1}}*{{Q2}}","temp":true},{"name":"2-A1","label":"{{T1}} : {{Q1}}"},{"name":"2-A2","label":"{{Q1}} : {{T1}}","incorrect":true},{"name":"2-A3","label":"{{T1}} + {{Q1}}","incorrect":true}]},"algorithm":{"name":"trueFalse","template":"Multiple choice – standard"}},{"id":"step-3","stimulus":"&lt;p&gt;Por tanto, calcula la cantidad de bocadillos que recibe cada amigo.&lt;/p&gt;","template":"&lt;p style=\"text-align: center\"&gt;{{T1}} : {{Q1}} = {{response}}&lt;/p&gt;","seed":{"calculated":[{"name":"T1","function":"{{Q1}}*{{Q2}}","temp":true},{"name":"3-A1","label":"{{function}}","function":"{{Q2}}"}]},"algorithm":{"name":"calculateOperation","params":{"method":"equivLiteral","keyboard":"NUMERICAL"}}}]}</v>
      </c>
      <c r="C254" s="242" t="str">
        <f t="shared" si="1"/>
        <v>#REF!</v>
      </c>
      <c r="D254" s="243" t="str">
        <f t="shared" si="2"/>
        <v>#REF!</v>
      </c>
    </row>
    <row r="255" ht="15.75" customHeight="1">
      <c r="A255" s="241" t="str">
        <f>Seeds!AA290</f>
        <v>M3-NyO-18a-A-4</v>
      </c>
      <c r="B255" s="242" t="str">
        <f>Seeds!Z290</f>
        <v>{"id":"M3-NyO-18a-A-4","seed":{"parameters":[{"name":"Q1","label":null,"min":2,"max":9,"step":1},{"name":"Q2","label":null,"min":2,"max":9,"step":1}],"uniques":true},"scaffolding":[{"id":"step-0","stimulus":"&lt;p&gt;Ana tiene {{T1}} cuentos que ha distribuido en {{Q1}} estantes de manera que en cada uno haya el mismo número. ¿Cuántos libros ha colocado en cada estante?&lt;/p&gt;","template":"&lt;p&gt;En cada estante hay {{response}} cuentos.&lt;/p&gt;","seed":{"parameters":[],"calculated":[{"name":"T1","function":"{{Q1}}*{{Q2}}","temp":true},{"name":"0-A1","function":"{{Q2}}"}]},"algorithm":{"name":"calculateOperation","params":{"method":"equivLiteral","keyboard":"NUMERICAL"}}},{"id":"step-1","stimulus":"&lt;p&gt;¿Qué cantidad de cuentos hay repartidos?&lt;/p&gt;","template":"&lt;p&gt;{{response}} cuentos en {{response}} estantes.&lt;/p&gt;","seed":{"parameters":[],"calculated":[{"name":"T1","function":"{{Q1}}*{{Q2}}","temp":true},{"name":"1-A1","label":"{{function}}","function":"{{Q1}}*{{Q2}}"},{"name":"1-A2","label":"{{function}}","function":"{{Q1}}"}]},"algorithm":{"name":"calculateOperation","params":{"method":"equivLiteral","keyboard":"NUMERICAL"}}},{"id":"step-2","stimulus":"&lt;p&gt;¿Qué cálculo hay que realizar para repartir los cuentos?&lt;/p&gt;","seed":{"calculated":[{"name":"T1","function":"{{Q1}}*{{Q2}}","temp":true},{"name":"2-A1","label":"{{T1}} : {{Q1}}"},{"name":"2-A2","label":"{{Q1}} : {{T1}}","incorrect":true},{"name":"2-A3","label":"{{T1}} × {{Q1}}","incorrect":true}]},"algorithm":{"name":"trueFalse","template":"Multiple choice – standard"}},{"id":"step-3","stimulus":"&lt;p&gt;Por tanto, calcula los cuentos que ha colocado Ana en cada estante.&lt;/p&gt;","template":"&lt;p style=\"text-align: center\"&gt;{{T1}} : {{Q1}} = {{response}}&lt;/p&gt;","seed":{"calculated":[{"name":"T1","function":"{{Q1}}*{{Q2}}","temp":true},{"name":"3-A1","label":"{{function}}","function":"{{Q2}}"}]},"algorithm":{"name":"calculateOperation","params":{"method":"equivLiteral","keyboard":"NUMERICAL"}}}]}</v>
      </c>
      <c r="C255" s="242" t="str">
        <f t="shared" si="1"/>
        <v>#REF!</v>
      </c>
      <c r="D255" s="243" t="str">
        <f t="shared" si="2"/>
        <v>#REF!</v>
      </c>
    </row>
    <row r="256" ht="15.75" customHeight="1">
      <c r="A256" s="241" t="str">
        <f>Seeds!AA291</f>
        <v>M3-NyO-18a-A-5</v>
      </c>
      <c r="B256" s="242" t="str">
        <f>Seeds!Z291</f>
        <v>{"id":"M3-NyO-18a-A-5","seed":{"parameters":[{"name":"Q1","label":null,"min":2,"max":9,"step":1},{"name":"Q2","label":null,"min":2,"max":9,"step":1}],"uniques":true},"scaffolding":[{"id":"step-0","stimulus":"&lt;p&gt;Un coleccionista tiene {{T1}} cromos de animales que ha repartido en {{Q1}} sobres de manera que en cada uno haya el mismo número. ¿Cuántos cromos ha metido en cada sobre?&lt;/p&gt;","template":"&lt;p&gt;En cada sobre hay {{response}} cromos.&lt;/p&gt;","seed":{"parameters":[],"calculated":[{"name":"T1","function":"{{Q1}}*{{Q2}}","temp":true},{"name":"0-A1","function":"{{Q2}}"}]},"algorithm":{"name":"calculateOperation","params":{"method":"equivLiteral","keyboard":"NUMERICAL"}}},{"id":"step-1","stimulus":"&lt;p&gt;¿Qué cantidad de cromos hay repartidos?&lt;/p&gt;","template":"&lt;p&gt;{{response}} cromos en {{response}} sobres.&lt;/p&gt;","seed":{"parameters":[],"calculated":[{"name":"T1","function":"{{Q1}}*{{Q2}}","temp":true},{"name":"1-A1","label":"{{function}}","function":"{{Q1}}*{{Q2}}"},{"name":"1-A2","label":"{{function}}","function":"{{Q1}}"}]},"algorithm":{"name":"calculateOperation","params":{"method":"equivLiteral","keyboard":"NUMERICAL"}}},{"id":"step-2","stimulus":"&lt;p&gt;¿Qué cálculo hay que realizar para repartir los cromos?&lt;/p&gt;","seed":{"calculated":[{"name":"T1","function":"{{Q1}}*{{Q2}}","temp":true},{"name":"2-A1","label":"{{T1}} : {{Q1}}"},{"name":"2-A2","label":"{{Q1}} : {{T1}}","incorrect":true},{"name":"2-A3","label":"{{T1}} − {{Q1}}","incorrect":true}]},"algorithm":{"name":"trueFalse","template":"Multiple choice – standard"}},{"id":"step-3","stimulus":"&lt;p&gt;Por tanto, calcula la cantidad de cromos que se ha metido en cada sobre.&lt;/p&gt;","template":"&lt;p style=\"text-align: center\"&gt;{{T1}} : {{Q1}} = {{response}}&lt;/p&gt;","seed":{"calculated":[{"name":"T1","function":"{{Q1}}*{{Q2}}","temp":true},{"name":"3-A1","label":"{{function}}","function":"{{Q2}}"}]},"algorithm":{"name":"calculateOperation","params":{"method":"equivLiteral","keyboard":"NUMERICAL"}}}]}</v>
      </c>
      <c r="C256" s="242" t="str">
        <f t="shared" si="1"/>
        <v>#REF!</v>
      </c>
      <c r="D256" s="243" t="str">
        <f t="shared" si="2"/>
        <v>#REF!</v>
      </c>
    </row>
    <row r="257" ht="15.75" customHeight="1">
      <c r="A257" s="241" t="str">
        <f>Seeds!AA292</f>
        <v>M3-NyO-18b-I-1</v>
      </c>
      <c r="B257" s="242" t="str">
        <f>Seeds!Z292</f>
        <v>{"id":"M3-NyO-18b-I-1","stimulus":"&lt;p&gt;A partir de esta división, selecciona la afirmación correcta.&lt;/p&gt;&lt;p style=\"text-align: center\"&gt;{{T1}} : {{Q1}} = {{Q2}} y {{Q3}}&lt;/p&gt;","hint":"&lt;p&gt;dividendo : divisor = cociente + resto&lt;/p&gt;","feedback":"&lt;p&gt;Los términos de la división son:&lt;/p&gt;&lt;p&gt;dividendo : divisor = cociente + resto&lt;/p&gt;","seed":{"parameters":[{"name":"Q1","label":null,"min":3,"max":9,"step":1},{"name":"Q2","label":null,"min":3,"max":9,"step":1},{"name":"Q3","label":null,"list":[1,2]}],"calculated":[{"name":"T1","label":"{{function}}","function":"{{Q1}}*{{Q2}}+{{Q3}}","temp":true},{"name":"A1","label":"{{T1}} es el dividendo."},{"name":"A2","label":"{{Q1}} es el divisor."},{"name":"A3","label":"{{Q2}} es el cociente."},{"name":"A4","label":"{{Q3}} es el resto."},{"name":"A5","label":"{{T1}} es el divisor.","incorrect":true,"feedback":"&lt;p&gt;{{T1}} es el dividendo.&lt;/p&gt;"},{"name":"A6","label":"{{T1}} es el cociente.","incorrect":true,"feedback":"&lt;p&gt;{{T1}} es el dividendo.&lt;/p&gt;"},{"name":"A7","label":"{{Q1}} es el dividendo.","incorrect":true,"feedback":"&lt;p&gt;{{Q1}} es el divisor.&lt;/p&gt;"},{"name":"A8","label":"{{Q1}} es el cociente.","incorrect":true,"feedback":"&lt;p&gt;{{Q1}} es el divisor.&lt;/p&gt;"},{"name":"A9","label":"{{Q2}} es el resto.","incorrect":true,"feedback":"&lt;p&gt;{{Q2}} es el cociente.&lt;/p&gt;"},{"name":"A10","label":"{{Q2}} es el divisor.","incorrect":true,"feedback":"&lt;p&gt;{{Q2}} es el cociente.&lt;/p&gt;"},{"name":"A11","label":"{{Q3}} es el dividendo.","incorrect":true,"feedback":"&lt;p&gt;{{Q3}} es el resto.&lt;/p&gt;"}],"uniques":true},"algorithm":{"name":"trueFalse","template":"Multiple choice – standard","params":{"countCorrect":1,"countIncorrect":2,"showCheckIcon":false,
            "columns": 3
        }
    }
}</v>
      </c>
      <c r="C257" s="242" t="str">
        <f t="shared" si="1"/>
        <v>#REF!</v>
      </c>
      <c r="D257" s="243" t="str">
        <f t="shared" si="2"/>
        <v>#REF!</v>
      </c>
    </row>
    <row r="258" ht="15.75" customHeight="1">
      <c r="A258" s="241" t="str">
        <f>Seeds!AA293</f>
        <v>M3-NyO-18b-E-1</v>
      </c>
      <c r="B258" s="242" t="str">
        <f>Seeds!Z293</f>
        <v>{"id":"M3-NyO-18b-E-1","stimulus":"&lt;p&gt;Nombra los términos de esta división.&lt;/p&gt;&lt;p style=\"text-align: center\"&gt;{{T1}} : {{Q1}} = {{Q2}}&lt;/p&gt;","template":"&lt;p&gt;{{T1}} es el {{response}}.&lt;/p&gt;&lt;p&gt;{{Q1}} es el {{response}}.&lt;/p&gt;&lt;p&gt;{{Q2}}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function":"{{Q1}}*{{Q2}}","temp":true},{"name":"A1","label":"dividendo"},{"name":"A2","label":"divisor"},{"name":"A3","label":"cociente"}],"uniques":true},"algorithm":{"name":"calculateOperation","template":"Cloze with text"}}</v>
      </c>
      <c r="C258" s="242" t="str">
        <f t="shared" si="1"/>
        <v>#REF!</v>
      </c>
      <c r="D258" s="243" t="str">
        <f t="shared" si="2"/>
        <v>#REF!</v>
      </c>
    </row>
    <row r="259" ht="15.75" customHeight="1">
      <c r="A259" s="241" t="str">
        <f>Seeds!AA294</f>
        <v>M3-NyO-18b-E-2</v>
      </c>
      <c r="B259" s="242" t="str">
        <f>Seeds!Z294</f>
        <v>{"id":"M3-NyO-18b-E-2","stimulus":"&lt;p&gt;Nombra los términos de esta división.&lt;/p&gt;&lt;p style=\"text-align: center\"&gt;{{T1}} : {{Q1}} = {{Q2}}&lt;/p&gt;","template":"&lt;p&gt;{{Q2}} es el {{response}}.&lt;/p&gt;&lt;p&gt;{{Q1}} es el {{response}}.&lt;/p&gt;&lt;p&gt;{{T1}} es el {{response}}.&lt;/p&gt;","hint":"&lt;p style=\"text-align: center\"&gt;dividendo : divisor = cociente + resto&lt;/p&gt;","feedback":"&lt;p&gt;Los términos de la división son:&lt;/p&gt;&lt;p style=\"text-align: center\"&gt;dividendo : divisor = cociente + resto&lt;/p&gt;","seed":{"parameters":[{"name":"Q1","label":null,"min":2,"max":10,"step":1},{"name":"Q2","label":null,"min":2,"max":10,"step":1}],"calculated":[{"name":"T1","label":"{{function}}","function":"{{Q1}}*{{Q2}}","temp":true},{"name":"A1","label":"cociente"},{"name":"A2","label":"divisor"},{"name":"A3","label":"dividendo"}],"uniques":true},"algorithm":{"name":"calculateOperation","template":"Cloze with text"}}</v>
      </c>
      <c r="C259" s="242" t="str">
        <f t="shared" si="1"/>
        <v>#REF!</v>
      </c>
      <c r="D259" s="243" t="str">
        <f t="shared" si="2"/>
        <v>#REF!</v>
      </c>
    </row>
    <row r="260" ht="15.75" customHeight="1">
      <c r="A260" s="241" t="str">
        <f>Seeds!AA295</f>
        <v>M3-NyO-19a-I-1</v>
      </c>
      <c r="B260" s="242" t="str">
        <f>Seeds!Z295</f>
        <v>{"id":"M3-NyO-19a-I-1","stimulus":"&lt;p&gt;Arrastra cada división hasta su clasificación correspondiente.&lt;/p&gt;","hint":"&lt;p&gt;Una división es exacta si su resto es cero. Si no, es una división entera.&lt;/p&gt;","feedback":"&lt;p&gt;Una división es exacta si su resto es cero. Si no, es una división entera.&lt;/p&gt;","seed":{"parameters":[{"name":"Q1","label":null,"min":3,"max":9,"step":1},{"name":"Q2","label":null,"min":3,"max":9,"step":1},{"name":"Q3","label":null,"min":3,"max":9,"step":1},{"name":"Q4","label":null,"min":3,"max":9,"step":1},{"name":"Q5","label":null,"min":3,"max":9,"step":1},{"name":"Q6","label":null,"min":3,"max":9,"step":1}],"calculated":[{"name":"T1","function":"{{Q1}}*{{Q2}}","temp":true},{"name":"T2","function":"{{Q3}}*{{Q4}}+1","temp":true},{"name":"T3","function":"{{Q5}}*{{Q6}}+2","temp":true},{"name":"A1","label":"Es una división exacta","function":"{{T1}} : {{Q1}}"},{"name":"A2","label":"Es una división entera con resto 1","function":"{{T2}} : {{Q3}}"},{"name":"A3","label":"Es una división entera con resto 2","function":"{{T3}} : {{Q5}}"}],"isNumToWords":true,"uniques":true},"algorithm":{"name":"linkOperationResult","params":{"invert":true},"template":"Match list"}}</v>
      </c>
      <c r="C260" s="242" t="str">
        <f t="shared" si="1"/>
        <v>#REF!</v>
      </c>
      <c r="D260" s="243" t="str">
        <f t="shared" si="2"/>
        <v>#REF!</v>
      </c>
    </row>
    <row r="261" ht="15.75" customHeight="1">
      <c r="A261" s="241" t="str">
        <f>Seeds!AA296</f>
        <v>M3-NyO-19a-E-1</v>
      </c>
      <c r="B261" s="242" t="str">
        <f>Seeds!Z296</f>
        <v>{"id":"M3-NyO-19a-E-1","stimulus":"&lt;p&gt;Realiza la siguiente división y elige de qué tipo se trata.&lt;/p&gt;&lt;p style=\"text-align: center\"&gt;{{Q1}} : {{Q2}}&lt;/p&gt;","hint":"&lt;p&gt;Una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{{T2}}&lt;/p&gt;","seed":{"parameters":[{"name":"Q1","label":null,"min":21,"max":59,"step":2},{"name":"Q2","label":null,"min":2,"max":10,"step":2}],"calculated":[{"name":"A1","label":"Es una división entera.","function":""},{"name":"A2","label":"Es una división exacta.","function":"","incorrect":true},{"name":"T1","label":"{{function}}","function":"math.floor({{Q1}}/{{Q2}})","temp":true},{"name":"T2","label":"{{function}}","function":"{{Q1}}-{{Q2}}*math.floor({{Q1}}/{{Q2}})","temp":true}],"isNumToWords":true,"uniques":true},"algorithm":{"name":"trueFalse","template":"Multiple choice – standard","params":{"countCorrect":1,"countIncorrect":1,"showCheckIcon":true}}}</v>
      </c>
      <c r="C261" s="242" t="str">
        <f t="shared" si="1"/>
        <v>#REF!</v>
      </c>
      <c r="D261" s="243" t="str">
        <f t="shared" si="2"/>
        <v>#REF!</v>
      </c>
    </row>
    <row r="262" ht="15.75" customHeight="1">
      <c r="A262" s="241" t="str">
        <f>Seeds!AA297</f>
        <v>M3-NyO-19a-E-2</v>
      </c>
      <c r="B262" s="242" t="str">
        <f>Seeds!Z297</f>
        <v>{
    "id": "M3-NyO-19a-E-2",
    "stimulus": "&lt;p&gt;Realiza la siguiente división y elige de qué tipo se trata.&lt;/p&gt;&lt;p style=\"text-align: center\"&gt;{{T1}} : {{Q1}}&lt;/p&gt;",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"function": ""
            },
            {
                "name": "A2",
                "label": "Es una división entera.",
                "function": "",
                "incorrect": true
            }
        ],
        "isNumToWords": true,
        "uniques": true
    },
    "algorithm": {
        "name": "trueFalse",
        "template": "Multiple choice – standard",
        "params": {
            "countCorrect": 1,
            "countIncorrect": 1,
            "showCheckIcon": false,
            "columns": 2
        }
    }
}</v>
      </c>
      <c r="C262" s="242" t="str">
        <f t="shared" si="1"/>
        <v>#REF!</v>
      </c>
      <c r="D262" s="243" t="str">
        <f t="shared" si="2"/>
        <v>#REF!</v>
      </c>
    </row>
    <row r="263" ht="15.75" customHeight="1">
      <c r="A263" s="241" t="str">
        <f>Seeds!AA298</f>
        <v>M3-NyO-19a-A-1</v>
      </c>
      <c r="B263" s="242" t="str">
        <f>Seeds!Z298</f>
        <v>{
    "id": "M3-NyO-19a-A-1",
    "stimulus": "&lt;p&gt;Gastón quiere ordenar sus {{T1}} juguetes en {{Q1}} cajas de forma que en cada una haya el mismo número de juguetes. Calcula cuántos tiene que guardar en cada caja y elige de qué tipo de división se trata.&lt;/p&gt;",
    "hint": "&lt;p&gt;Una división es exacta si su resto es cero. Si no, es una división entera.&lt;/p&gt;",
    "feedback": "&lt;p&gt;Una división es exacta si su resto es cero. Si no, es una división entera. En este caso:&lt;/p&gt;&lt;p style=\"text-align: center\"&gt;{{T1}} : {{Q1}} = {{Q2}} con resto 0&lt;/p&gt;",
    "seed": {
        "parameters": [
            {
                "name": "Q1",
                "label": null,
                "min": 2,
                "max": 9,
                "step": 1
            },
            {
                "name": "Q2",
                "label": null,
                "min": 2,
                "max": 9,
                "step": 1
            }
        ],
        "calculated": [
            {
                "name": "T1",
                "function": "{{Q1}}*{{Q2}}",
                "temp": true
            },
            {
                "name": "A1",
                "label": "Es una división exacta."
            },
            {
                "name": "A2",
                "label": "Es una división entera.",
                "incorrect": true
            }
        ],
        "isNumToWords": true,
        "uniques": true
    },
    "algorithm": {
        "name": "trueFalse",
        "template": "Multiple choice – standard",
        "params": {
            "countCorrect": 1,
            "countIncorrect": 1,
            "showCheckIcon": false,
            "columns": 2
        }
    }
}</v>
      </c>
      <c r="C263" s="242" t="str">
        <f t="shared" si="1"/>
        <v>#REF!</v>
      </c>
      <c r="D263" s="243" t="str">
        <f t="shared" si="2"/>
        <v>#REF!</v>
      </c>
    </row>
    <row r="264" ht="15.75" customHeight="1">
      <c r="A264" s="241" t="str">
        <f>Seeds!AA299</f>
        <v>M3-NyO-19a-A-2</v>
      </c>
      <c r="B264" s="242" t="str">
        <f>Seeds!Z299</f>
        <v>{"id":"M3-NyO-19a-A-2","stimulus":"&lt;p&gt;Gastón quiere ordenar sus {{Q1}} juguetes en {{Q2}} cajas de forma que en cada una haya el mismo número de juguetes. Calcula cuántos tiene que guardar en cada caja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
            "columns": 2
        }
    }
}</v>
      </c>
      <c r="C264" s="242" t="str">
        <f t="shared" si="1"/>
        <v>#REF!</v>
      </c>
      <c r="D264" s="243" t="str">
        <f t="shared" si="2"/>
        <v>#REF!</v>
      </c>
    </row>
    <row r="265" ht="15.75" customHeight="1">
      <c r="A265" s="241" t="str">
        <f>Seeds!AA300</f>
        <v>M3-NyO-19a-A-3</v>
      </c>
      <c r="B265" s="242" t="str">
        <f>Seeds!Z300</f>
        <v>{"id":"M3-NyO-19a-A-3","stimulus":"&lt;p&gt;A un colegio han llegado {{T1}} libros de matemáticas. La bibliotecaria quiere repartirlos en {{Q1}}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v>
      </c>
      <c r="C265" s="242" t="str">
        <f t="shared" si="1"/>
        <v>#REF!</v>
      </c>
      <c r="D265" s="243" t="str">
        <f t="shared" si="2"/>
        <v>#REF!</v>
      </c>
    </row>
    <row r="266" ht="15.75" customHeight="1">
      <c r="A266" s="241" t="str">
        <f>Seeds!AA301</f>
        <v>M3-NyO-19a-A-4</v>
      </c>
      <c r="B266" s="242" t="str">
        <f>Seeds!Z301</f>
        <v>{"id":"M3-NyO-19a-A-4","stimulus":"&lt;p&gt;A un colegio han llegado {{Q1}} libros de matemáticas. La bibliotecaria quiere repartirlos en {{Q2}} estantes de modo que en cada uno haya el mismo número de libros. Calcula el número de libros por estante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v>
      </c>
      <c r="C266" s="242" t="str">
        <f t="shared" si="1"/>
        <v>#REF!</v>
      </c>
      <c r="D266" s="243" t="str">
        <f t="shared" si="2"/>
        <v>#REF!</v>
      </c>
    </row>
    <row r="267" ht="15.75" customHeight="1">
      <c r="A267" s="241" t="str">
        <f>Seeds!AA302</f>
        <v>M3-NyO-19a-A-5</v>
      </c>
      <c r="B267" s="242" t="str">
        <f>Seeds!Z302</f>
        <v>{"id":"M3-NyO-19a-A-5","stimulus":"&lt;p&gt;Un florista tiene {{T1}} cactus con los que quiere hacer terrarios con {{Q2}} cactus en cada uno. Calcula cuántos terrarios puede hacer y elige de qué tipo de división se trata.&lt;/p&gt;","hint":"&lt;p&gt;Una división es exacta si su resto es cero. Si no, es una división entera.&lt;/p&gt;","feedback":"&lt;p&gt;Una división es exacta si su resto es cero. Si no, es una división entera. En este caso:&lt;/p&gt;&lt;p style=\"text-align: center\"&gt;{{T1}} : {{Q1}} = {{Q2}} con resto 0&lt;/p&gt;","seed":{"parameters":[{"name":"Q1","label":null,"min":2,"max":9,"step":1},{"name":"Q2","label":null,"min":2,"max":9,"step":1}],"calculated":[{"name":"T1","function":"{{Q1}}*{{Q2}}","temp":true},{"name":"A1","label":"Es una división exacta."},{"name":"A2","label":"Es una división entera.","incorrect":true}],"isNumToWords":true,"uniques":true},"algorithm":{"name":"trueFalse","template":"Multiple choice – standard","params":{"countCorrect":1,"countIncorrect":1,"showCheckIcon":false,"columns":2}}}</v>
      </c>
      <c r="C267" s="242" t="str">
        <f t="shared" si="1"/>
        <v>#REF!</v>
      </c>
      <c r="D267" s="243" t="str">
        <f t="shared" si="2"/>
        <v>#REF!</v>
      </c>
    </row>
    <row r="268" ht="15.75" customHeight="1">
      <c r="A268" s="241" t="str">
        <f>Seeds!AA303</f>
        <v>M3-NyO-19a-A-6</v>
      </c>
      <c r="B268" s="242" t="str">
        <f>Seeds!Z303</f>
        <v>{"id":"M3-NyO-19a-A-6","stimulus":"&lt;p&gt;Un florista tiene {{Q1}} cactus con los que quiere hacer terrarios con {{Q2}} cactus en cada uno. Calcula cuántos terrarios pueden hacer y elige de qué tipo de división se trata.&lt;/p&gt;","hint":"&lt;p&gt;Una división es exacta si su resto es cero. Si no, es una división entera.&lt;/p&gt;","feedback":"&lt;p&gt;Una división es exacta si su resto es cero. Si no, es una división entera. En este caso:&lt;/p&gt;&lt;p style=\"text-align: center\"&gt;{{Q1}} : {{Q2}} = {{T1}} con resto {{T2}}&lt;/p&gt;","seed":{"parameters":[{"name":"Q1","label":null,"min":21,"max":59,"step":2},{"name":"Q2","label":null,"min":2,"max":10,"step":2}],"calculated":[{"name":"T1","function":"math.floor({{Q1}}/{{Q2}})","temp":true},{"name":"T2","function":"{{Q1}}-{{Q2}}*math.floor({{Q1}}/{{Q2}})","temp":true},{"name":"A1","label":"Es una división entera."},{"name":"A2","label":"Es una división exacta.","incorrect":true}],"isNumToWords":true,"uniques":true},"algorithm":{"name":"trueFalse","template":"Multiple choice – standard","params":{"countCorrect":1,"countIncorrect":1,"showCheckIcon":false,"columns":2}}}</v>
      </c>
      <c r="C268" s="242" t="str">
        <f t="shared" si="1"/>
        <v>#REF!</v>
      </c>
      <c r="D268" s="243" t="str">
        <f t="shared" si="2"/>
        <v>#REF!</v>
      </c>
    </row>
    <row r="269" ht="15.75" customHeight="1">
      <c r="A269" s="241" t="str">
        <f>Seeds!AA304</f>
        <v>M3-NyO-19b-I-1</v>
      </c>
      <c r="B269" s="242" t="str">
        <f>Seeds!Z304</f>
        <v>{"id":"M3-NyO-19b-I-1","stimulus":"&lt;p&gt;A partir de esta división, escoge cómo se escribe la prueba de la división.&lt;/p&gt;&lt;p style=\"text-align: center\"&gt;{{Q1}} : {{Q2}} = {{T1}}, con resto = {{T2}}&lt;/p&gt;","hint":"&lt;p&gt;Con la prueba de la división se puede comprobar si una división se ha calculado correctamente.&lt;/p&gt;","feedback":"&lt;p&gt;Con la prueba de la división se puede comprobar si una división se ha calculado correctamente.&lt;/p&gt;","seed":{"parameters":[{"name":"Q1","label":null,"min":10,"max":39,"step":1},{"name":"Q2","label":null,"min":4,"max":9,"step":1}],"calculated":[{"name":"A1","label":"{{Q1}} = {{Q2}} × {{T1}} + {{T2}}","function":""},{"name":"A2","label":"{{Q2}} = {{Q1}} × {{T1}} + {{T2}}","function":"","incorrect":true},{"name":"A3","label":"{{Q1}} = {{Q2}} + {{T1}} + {{T2}}","function":"","incorrect":true},{"name":"A4","label":"{{Q1}} = {{Q2}} × {{T1}} × {{T2}}","function":"","incorrect":true},{"name":"A5","label":"{{Q1}} = {{Q2}} × ({{T1}} + {{T2}})","function":"","incorrect":true},{"name":"T1","label":"","function":"math.floor({{Q1}}/{{Q2}})","temp":true},{"name":"T2","label":"","function":"{{Q1}}-{{Q2}}*{{T1}}","temp":true}],"uniques":true},"algorithm":{"name":"trueFalse","template":"Multiple choice – standard","params":{"countCorrect":1,"countIncorrect":2,"showCheckIcon":true}}}</v>
      </c>
      <c r="C269" s="242" t="str">
        <f t="shared" si="1"/>
        <v>#REF!</v>
      </c>
      <c r="D269" s="243" t="str">
        <f t="shared" si="2"/>
        <v>#REF!</v>
      </c>
    </row>
    <row r="270" ht="15.75" customHeight="1">
      <c r="A270" s="241" t="str">
        <f>Seeds!AA305</f>
        <v>M3-NyO-19b-E-1</v>
      </c>
      <c r="B270" s="242" t="str">
        <f>Seeds!Z305</f>
        <v>{"id":"M3-NyO-19b-E-1","stimulus":"&lt;p&gt;Si en una división el divisor es {{Q2}}, el cociente es {{T1}} y el resto es {{T2}}, ¿cuál es el valor del dividendo?&lt;/p&gt;","template":"&lt;p&gt;El dividendo vale {{response}}.&lt;/p&gt;","hint":"&lt;p&gt;Con la prueba de la división se puede comprobar si una división se ha calculado correctamente.&lt;/p&gt;","feedback":"&lt;p&gt;Con la prueba de la división se puede comprobar si una división se ha calculado correctamente:&lt;/p&gt;&lt;p style=\"text-align: center\"&gt;divisor × cociente + resto = dividendo&lt;/p&gt;&lt;p style=\"text-align: center\"&gt;{{Q2}} × {{T1}} + {{T2}} = {{A1}}&lt;/p&gt;","seed":{"parameters":[{"name":"Q1","label":null,"min":10,"max":39,"step":1},{"name":"Q2","label":null,"min":4,"max":9,"step":1}],"calculated":[{"name":"A1","label":"{{function}}","function":"{{Q1}}"},{"name":"T1","label":"","function":"math.floor({{Q1}}/{{Q2}})","temp":true},{"name":"T2","label":"","function":"{{Q1}}-{{Q2}}*{{T1}}","temp":true}],"uniques":true},"algorithm":{"name":"calculateOperation","params":{"method":"equivLiteral","keyboard":"NUMERICAL"}}}</v>
      </c>
      <c r="C270" s="242" t="str">
        <f t="shared" si="1"/>
        <v>#REF!</v>
      </c>
      <c r="D270" s="243" t="str">
        <f t="shared" si="2"/>
        <v>#REF!</v>
      </c>
    </row>
    <row r="271" ht="15.75" customHeight="1">
      <c r="A271" s="241" t="str">
        <f>Seeds!AA306</f>
        <v>M3-NyO-19b-A-1</v>
      </c>
      <c r="B271" s="242" t="str">
        <f>Seeds!Z306</f>
        <v>{"id":"M3-NyO-19b-A-1","stimulus":"&lt;p&gt;En una entrega de premios hay {{Q2}} mesas y cada una está ocupada por {{Q1}} invitados. Sin embargo, a {{Q3}} personas no se les ha asignado mesa. Utiliza la prueba de la división para saber cuántos invitados hay en la entrega de premios.&lt;/p&gt;","template":"&lt;p&gt;Hay {{response}} invitados.&lt;/p&gt;","hint":"&lt;p&gt;Con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invitados en cada mesa × {{Q2}} mesas + {{Q3}} invitados sin mesa = {{A1}} invitados en total&lt;/p&gt;","seed":{"parameters":[{"name":"Q1","label":null,"list":[5,6,7,8]},{"name":"Q2","label":null,"list":[6,7,8,9]},{"name":"Q3","label":null,"list":[2,3,4]}],"calculated":[{"name":"A1","label":"{{function}}","function":"{{Q1}}*{{Q2}}+{{Q3}}"}],"uniques":true},"algorithm":{"name":"calculateOperation","params":{"method":"equivLiteral","keyboard":"NUMERICAL"}}}</v>
      </c>
      <c r="C271" s="242" t="str">
        <f t="shared" si="1"/>
        <v>#REF!</v>
      </c>
      <c r="D271" s="243" t="str">
        <f t="shared" si="2"/>
        <v>#REF!</v>
      </c>
    </row>
    <row r="272" ht="15.75" customHeight="1">
      <c r="A272" s="241" t="str">
        <f>Seeds!AA307</f>
        <v>M3-NyO-19b-A-2</v>
      </c>
      <c r="B272" s="242" t="str">
        <f>Seeds!Z307</f>
        <v>{"id":"M3-NyO-19b-A-2","stimulus":"&lt;p&gt;En un tren viajan sentados {{Q1}} pasajeros en cada uno de sus {{Q2}} vagones y hay {{Q3}} personas en todo el tren que van de pie. Utiliza la prueba de la división para calcular el número de pasajeros.&lt;/p&gt;","template":"&lt;p&gt;En el tren viajan {{response}} pasajeros.&lt;/p&gt;","hint":"&lt;p&gt;Con la prueba de la división se puede comprobar si una división se ha calculado correctamente.&lt;/p&gt;","feedback":"&lt;p&gt;Con la prueba de la división se puede ver si una división se ha calculado correctamente:&lt;/p&gt;&lt;p style=\"text-align: center\"&gt;divisor × cociente + resto = dividendo&lt;/p&gt;&lt;p style=\"text-align: center\"&gt;{{Q1}} pasajeros sentados × {{Q2}} vagones + {{Q3}} pasajeros de pie = {{A1}} pasajeros en total&lt;/p&gt;","seed":{"parameters":[{"name":"Q1","label":null,"list":[5,6,7,8,9]},{"name":"Q2","label":null,"list":[7,8,9]},{"name":"Q3","label":null,"list":[2,3,4]}],"calculated":[{"name":"A1","label":"{{function}}","function":"{{Q1}}*{{Q2}}+{{Q3}}"}],"uniques":true},"algorithm":{"name":"calculateOperation","params":{"method":"equivLiteral","keyboard":"NUMERICAL"}}}</v>
      </c>
      <c r="C272" s="242" t="str">
        <f t="shared" si="1"/>
        <v>#REF!</v>
      </c>
      <c r="D272" s="243" t="str">
        <f t="shared" si="2"/>
        <v>#REF!</v>
      </c>
    </row>
    <row r="273" ht="15.75" customHeight="1">
      <c r="A273" s="241" t="str">
        <f>Seeds!AA308</f>
        <v>M3-NyO-19b-A-3</v>
      </c>
      <c r="B273" s="242" t="str">
        <f>Seeds!Z308</f>
        <v>{"id":"M3-NyO-19b-A-3","stimulus":"&lt;p&gt;Para organizar una actividad, un profesor ha decidido dividir la clase en {{Q1}} grupos de {{Q2}} estudiantes cada uno. Sin embargo, {{Q3}} alumnos se han quedado sin grupo. Utiliza la prueba de la división para calcular cuántos estudiantes hay en la clase.&lt;/p&gt;","template":"&lt;p&gt;En la clase hay {{response}} estudiantes.&lt;/p&gt;","hint":"&lt;p&gt;Con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estudiantes en cada grupo × {{Q1}} grupos + {{Q3}} estudiantes sin grupo = {{A1}} estudiantes en total&lt;/p&gt;","seed":{"parameters":[{"name":"Q1","label":null,"list":[4,5,6]},{"name":"Q2","label":null,"list":[4,5,6]},{"name":"Q3","label":null,"list":[2,3]}],"calculated":[{"name":"A1","label":"{{function}}","function":"{{Q1}}*{{Q2}}+{{Q3}}"}],"uniques":true},"algorithm":{"name":"calculateOperation","params":{"method":"equivLiteral","keyboard":"NUMERICAL"}}}</v>
      </c>
      <c r="C273" s="242" t="str">
        <f t="shared" si="1"/>
        <v>#REF!</v>
      </c>
      <c r="D273" s="243" t="str">
        <f t="shared" si="2"/>
        <v>#REF!</v>
      </c>
    </row>
    <row r="274" ht="15.75" customHeight="1">
      <c r="A274" s="241" t="str">
        <f>Seeds!AA309</f>
        <v>M3-NyO-19b-A-4</v>
      </c>
      <c r="B274" s="242" t="str">
        <f>Seeds!Z309</f>
        <v>{"id":"M3-NyO-19b-A-4","stimulus":"&lt;p&gt;Pedro ha distribuido todas sus fotos en {{Q1}} álbumes. En cada álbum ha colocado {{Q2}} fotos y le han quedado {{Q3}} sin colocar. Utiliza la prueba de la división para calcular la cantidad total de fotos que tiene.&lt;/p&gt;","template":"&lt;p&gt;Pedro tiene {{response}} fotos.&lt;/p&gt;","hint":"&lt;p&gt;Con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fotos en cada ábum × {{Q1}} álbumes + {{Q3}} fotos sin colocar = {{A1}} fotos en total&lt;/p&gt;","seed":{"parameters":[{"name":"Q1","label":null,"list":[5,6,7,8,9]},{"name":"Q2","label":null,"list":[5,6,7,8,9]},{"name":"Q3","label":null,"list":[2,3,4]}],"calculated":[{"name":"A1","label":"{{function}}","function":"{{Q1}}*{{Q2}}+{{Q3}}"}],"uniques":true},"algorithm":{"name":"calculateOperation","params":{"method":"equivLiteral","keyboard":"NUMERICAL"}}}</v>
      </c>
      <c r="C274" s="242" t="str">
        <f t="shared" si="1"/>
        <v>#REF!</v>
      </c>
      <c r="D274" s="243" t="str">
        <f t="shared" si="2"/>
        <v>#REF!</v>
      </c>
    </row>
    <row r="275" ht="15.75" customHeight="1">
      <c r="A275" s="241" t="str">
        <f>Seeds!AA310</f>
        <v>M3-NyO-19b-A-5</v>
      </c>
      <c r="B275" s="242" t="str">
        <f>Seeds!Z310</f>
        <v>{"id":"M3-NyO-19b-A-5","stimulus":"&lt;p&gt;Lucía ha distribuido sus muñecas en {{Q1}} baúles, de manera que en cada baúl hay {{Q2}} muñecas y quedan {{Q3}} por guardar. Utiliza la prueba de la división para calcular cuántas muñecas tiene Lucía.&lt;/p&gt;","template":"&lt;p&gt;Lucía tiene {{response}} muñecas.&lt;/p&gt;","hint":"&lt;p&gt;Con la prueba de la división se puede comprobar si una división se ha realizado correctamente.&lt;/p&gt;","feedback":"&lt;p&gt;Con la prueba de la división se puede ver si una división se ha calculado correctamente:&lt;/p&gt;&lt;p style=\"text-align: center\"&gt;divisor × cociente + resto = dividendo&lt;/p&gt;&lt;p style=\"text-align: center\"&gt;{{Q2}} muñecas en cada baúl × {{Q1}} baúles + {{Q3}} muñecas sin guardar = {{A1}} muñecas en total&lt;/p&gt;","seed":{"parameters":[{"name":"Q1","label":null,"list":[4,5,6]},{"name":"Q2","label":null,"list":[4,5,6,7,8]},{"name":"Q3","label":null,"list":[2,3]}],"calculated":[{"name":"A1","label":"{{function}}","function":"{{Q1}}*{{Q2}}+{{Q3}}"}],"uniques":true},"algorithm":{"name":"calculateOperation","params":{"method":"equivLiteral","keyboard":"NUMERICAL"}}}</v>
      </c>
      <c r="C275" s="242" t="str">
        <f t="shared" si="1"/>
        <v>#REF!</v>
      </c>
      <c r="D275" s="243" t="str">
        <f t="shared" si="2"/>
        <v>#REF!</v>
      </c>
    </row>
    <row r="276" ht="15.75" customHeight="1">
      <c r="A276" s="241" t="str">
        <f>Seeds!AA311</f>
        <v>M3-NyO-20a-I-1</v>
      </c>
      <c r="B276" s="242" t="str">
        <f>Seeds!Z311</f>
        <v>{"id":"M3-NyO-20a-I-1","stimulus":"&lt;p&gt;Selecciona el cociente y el resto de esta división.&lt;/p&gt;&lt;p style=\"text-align: center\"&gt;{{T1}} : {{Q1}}&lt;/p&gt;","template":"&lt;p style=\"text-align: center\"&gt;Cociente = {{response}}&lt;/p&gt;&lt;p&gt;Resto = {{response}}&lt;/p&gt;","hint":"&lt;p&gt;Divide el dividendo entre el divisor.&lt;/p&gt;","feedback":"&lt;p&gt;Una división es el reparto de un dividendo tantas veces como indica el divisor.&lt;/p&gt;","seed":{"parameters":[{"name":"Q1","label":null,"min":4,"max":9,"step":1},{"name":"Q2","label":null,"min":10,"max":99,"step":1},{"name":"Q3","label":null,"min":1,"max":3,"step":1},{"name":"Q4","label":null,"min":1,"max":3,"step":1}],"calculated":[{"name":"T1","function":"{{Q1}}*{{Q2}}+{{Q3}}","temp":true},{"name":"A1","label":"{{Q2}}","group":"1"},{"name":"A2","label":"{{function}}","function":"{{Q1}}*{{T1}}","group":"1","incorrect":true},{"name":"A3","label":"{{function}}","function":"{{Q1}}+{{T1}}","group":"1","incorrect":true},{"name":"A4","label":"{{Q3}}","group":"2"},{"name":"A5","label":"{{Q4}}","group":"2","incorrect":true},{"name":"A6","label":"0","group":"2","incorrect":true}],"uniques":true},"algorithm":{"name":"groupResponses","template":"Cloze with drop down"}}</v>
      </c>
      <c r="C276" s="242" t="str">
        <f t="shared" si="1"/>
        <v>#REF!</v>
      </c>
      <c r="D276" s="243" t="str">
        <f t="shared" si="2"/>
        <v>#REF!</v>
      </c>
    </row>
    <row r="277" ht="15.75" customHeight="1">
      <c r="A277" s="241" t="str">
        <f>Seeds!AA312</f>
        <v>M3-NyO-20a-E-1</v>
      </c>
      <c r="B277" s="242" t="str">
        <f>Seeds!Z312</f>
        <v>{"id":"M3-NyO-20a-E-1","stimulus":"&lt;p&gt;Calcula esta división.&lt;/p&gt;","template":"&lt;p style=\"text-align: center\"&gt;{{T1}} : {{Q1}} = {{response}}; resto = {{response}}&lt;/p&gt;","hint":"&lt;p&gt;Divide el dividendo entre el divisor.&lt;/p&gt;","feedback":"&lt;p&gt;Una división es el reparto de un dividendo tantas veces como indica el divisor.&lt;/p&gt;","seed":{"parameters":[{"name":"Q1","label":null,"min":4,"max":9,"step":1},{"name":"Q2","label":null,"min":10,"max":99,"step":1},{"name":"Q3","label":null,"min":1,"max":3,"step":1}],"calculated":[{"name":"T1","function":"{{Q1}}*{{Q2}}+{{Q3}}","temp":true},{"name":"A1","label":"{{function}}","function":"{{Q2}}"},{"name":"A2","label":"{{function}}","function":"{{Q3}}"}],"uniques":true},"algorithm":{"name":"calculateOperation","params":{"method":"equivLiteral","keyboard":"NUMERICAL"}}}</v>
      </c>
      <c r="C277" s="242" t="str">
        <f t="shared" si="1"/>
        <v>#REF!</v>
      </c>
      <c r="D277" s="243" t="str">
        <f t="shared" si="2"/>
        <v>#REF!</v>
      </c>
    </row>
    <row r="278" ht="15.75" customHeight="1">
      <c r="A278" s="241" t="str">
        <f>Seeds!AA313</f>
        <v>M3-NyO-20a-A-1</v>
      </c>
      <c r="B278" s="242" t="str">
        <f>Seeds!Z313</f>
        <v>{"id":"M3-NyO-20a-A-1","stimulus":"&lt;p&gt;En una granja hay {{T1}} conejos en libertad. Si a la hora de dormir se guardan {{Q1}} conejos en cada jaula, ¿cuántas jaulas se necesitan para todos? ¿Y cuántos conejos sobran en este reparto?&lt;/p&gt;","template":"&lt;p&gt;Se necesitan {{response}} jaulas y habrá {{response}} conejos sin jaula.&lt;/p&gt;","hint":"&lt;p&gt;Divide el dividendo entre el divisor.&lt;/p&gt;","feedback":"&lt;p&gt;Una división es el reparto de un dividendo tantas veces como indica el divisor.&lt;/p&gt;","seed":{"parameters":[{"name":"Q1","label":null,"min":4,"max":6,"step":1},{"name":"Q2","label":null,"min":10,"max":50,"step":1},{"name":"Q3","label":null,"min":2,"max":3,"step":1}],"calculated":[{"name":"T1","function":"{{Q1}}*{{Q2}}+{{Q3}}","temp":true},{"name":"A1","label":"{{function}}","function":"{{Q2}}"},{"name":"A2","label":"{{function}}","function":"{{Q3}}"}],"uniques":true},"algorithm":{"name":"calculateOperation","params":{"method":"equivLiteral","keyboard":"NUMERICAL"}}}</v>
      </c>
      <c r="C278" s="242" t="str">
        <f t="shared" si="1"/>
        <v>#REF!</v>
      </c>
      <c r="D278" s="243" t="str">
        <f t="shared" si="2"/>
        <v>#REF!</v>
      </c>
    </row>
    <row r="279" ht="15.75" customHeight="1">
      <c r="A279" s="241" t="str">
        <f>Seeds!AA314</f>
        <v>M3-NyO-20a-A-2</v>
      </c>
      <c r="B279" s="242" t="str">
        <f>Seeds!Z314</f>
        <v>{"id":"M3-NyO-20a-A-2","stimulus":"&lt;p&gt;En una excursión se quiere distribuir a {{T1}} estudiantes en {{Q1}} minibuses. ¿Cuántos estudiantes van a viajar en cada minibús? ¿Y cuántos se quedan fuera de este reparto?&lt;/p&gt;","template":"&lt;p&gt;En cada minibús viajarán {{response}} estudiantes, y {{response}} se repartirán de alguna manera entre los minibuses.&lt;/p&gt;","hint":"&lt;p&gt;Divide el dividendo entre el divisor.&lt;/p&gt;","feedback":"&lt;p&gt;Una división es el reparto de un dividendo tantas veces como indica el divisor.&lt;/p&gt;","seed":{"parameters":[{"name":"Q1","label":null,"min":4,"max":9,"step":1},{"name":"Q2","label":null,"min":20,"max":40,"step":1},{"name":"Q3","label":null,"min":2,"max":3,"step":1}],"calculated":[{"name":"T1","function":"{{Q1}}*{{Q2}}+{{Q3}}","temp":true},{"name":"A1","label":"{{function}}","function":"{{Q2}}"},{"name":"A2","label":"{{function}}","function":"{{Q3}}"}],"uniques":true},"algorithm":{"name":"calculateOperation","params":{"method":"equivLiteral","keyboard":"NUMERICAL"}}}</v>
      </c>
      <c r="C279" s="242" t="str">
        <f t="shared" si="1"/>
        <v>#REF!</v>
      </c>
      <c r="D279" s="243" t="str">
        <f t="shared" si="2"/>
        <v>#REF!</v>
      </c>
    </row>
    <row r="280" ht="15.75" customHeight="1">
      <c r="A280" s="241" t="str">
        <f>Seeds!AA315</f>
        <v>M3-NyO-20a-A-3</v>
      </c>
      <c r="B280" s="242" t="str">
        <f>Seeds!Z315</f>
        <v>{"id":"M3-NyO-20a-A-3","stimulus":"&lt;p&gt;Enrique ha repartido entre sus {{Q1}} amistades una caja con {{T1}} bombones. ¿Cuántos bombones le da a cada amistad? ¿Y qué cantidad de bombones sobra?&lt;/p&gt;","template":"&lt;p&gt;Cada amistad recibe {{response}} bombones, y sobran {{response}}.&lt;/p&gt;","hint":"&lt;p&gt;Divide el dividendo entre el divisor.&lt;/p&gt;","feedback":"&lt;p&gt;Una división es el reparto de un dividendo tantas veces como indica el divisor.&lt;/p&gt;","seed":{"parameters":[{"name":"Q1","label":null,"min":5,"max":9,"step":1},{"name":"Q2","label":null,"min":10,"max":20,"step":1},{"name":"Q3","label":null,"min":2,"max":4,"step":1}],"calculated":[{"name":"T1","function":"{{Q1}}*{{Q2}}+{{Q3}}","temp":true},{"name":"A1","label":"{{function}}","function":"{{Q2}}"},{"name":"A2","label":"{{function}}","function":"{{Q3}}"}],"uniques":true},"algorithm":{"name":"calculateOperation","params":{"method":"equivLiteral","keyboard":"NUMERICAL"}}}</v>
      </c>
      <c r="C280" s="242" t="str">
        <f t="shared" si="1"/>
        <v>#REF!</v>
      </c>
      <c r="D280" s="243" t="str">
        <f t="shared" si="2"/>
        <v>#REF!</v>
      </c>
    </row>
    <row r="281" ht="15.75" customHeight="1">
      <c r="A281" s="241" t="str">
        <f>Seeds!AA316</f>
        <v>M3-NyO-20a-A-4</v>
      </c>
      <c r="B281" s="242" t="str">
        <f>Seeds!Z316</f>
        <v>{"id":"M3-NyO-20a-A-4","stimulus":"&lt;p&gt;Una empresa ha repartido {{T1}} móviles entre las {{Q1}} tiendas de una ciudad. ¿Cuántos móviles ha recibido cada tienda? ¿Y cuántos móviles se quedan fuera del reparto?&lt;/p&gt;","template":"&lt;p&gt;Cada tienda ha recibido {{response}} móviles, mientras que {{response}} dispositivos quedan fuera del reparto.&lt;/p&gt;","hint":"&lt;p&gt;Divide el dividendo entre el divisor.&lt;/p&gt;","feedback":"&lt;p&gt;Una división es el reparto de un dividendo tantas veces como indica el divisor.&lt;/p&gt;","seed":{"parameters":[{"name":"Q1","label":null,"min":6,"max":9,"step":1},{"name":"Q2","label":null,"min":50,"max":99,"step":1},{"name":"Q3","label":null,"min":2,"max":5,"step":1}],"calculated":[{"name":"T1","function":"{{Q1}}*{{Q2}}+{{Q3}}","temp":true},{"name":"A1","label":"{{function}}","function":"{{Q2}}"},{"name":"A2","label":"{{function}}","function":"{{Q3}}"}],"uniques":true},"algorithm":{"name":"calculateOperation","params":{"method":"equivLiteral","keyboard":"NUMERICAL"}}}</v>
      </c>
      <c r="C281" s="242" t="str">
        <f t="shared" si="1"/>
        <v>#REF!</v>
      </c>
      <c r="D281" s="243" t="str">
        <f t="shared" si="2"/>
        <v>#REF!</v>
      </c>
    </row>
    <row r="282" ht="15.75" customHeight="1">
      <c r="A282" s="241" t="str">
        <f>Seeds!AA317</f>
        <v>M3-NyO-20a-A-5</v>
      </c>
      <c r="B282" s="242" t="str">
        <f>Seeds!Z317</f>
        <v>{"id":"M3-NyO-20a-A-5","stimulus":"&lt;p&gt;Julieta tiene una colección de {{T1}} cromos de diferentes partes del mundo. Los quiere repartir en {{Q1}} sobres para tenerlos ordenados. ¿Cuántos cromos tiene que colocar en cada sobre? ¿Y cuántos cromos sobran en este reparto?&lt;/p&gt;","template":"&lt;p&gt;Tiene que guardar {{response}} cromos en cada sobre y le sobran {{response}}.&lt;/p&gt;","hint":"&lt;p&gt;Divide el dividendo entre el divisor.&lt;/p&gt;","feedback":"&lt;p&gt;Una división es el reparto de un dividendo tantas veces como indica el divisor.&lt;/p&gt;","seed":{"parameters":[{"name":"Q1","label":null,"min":5,"max":9,"step":1},{"name":"Q2","label":null,"min":30,"max":60,"step":1},{"name":"Q3","label":null,"min":2,"max":4,"step":1}],"calculated":[{"name":"T1","function":"{{Q1}}*{{Q2}}+{{Q3}}","temp":true},{"name":"A1","label":"{{function}}","function":"{{Q2}}"},{"name":"A2","label":"{{function}}","function":"{{Q3}}"}],"uniques":true},"algorithm":{"name":"calculateOperation","params":{"method":"equivLiteral","keyboard":"NUMERICAL"}}}</v>
      </c>
      <c r="C282" s="242" t="str">
        <f t="shared" si="1"/>
        <v>#REF!</v>
      </c>
      <c r="D282" s="243" t="str">
        <f t="shared" si="2"/>
        <v>#REF!</v>
      </c>
    </row>
    <row r="283" ht="15.75" customHeight="1">
      <c r="A283" s="241" t="str">
        <f>Seeds!AA318</f>
        <v>M3-NyO-20b-I-1</v>
      </c>
      <c r="B283" s="242" t="str">
        <f>Seeds!Z318</f>
        <v>{
    "id": "M3-NyO-20b-I-1",
    "stimulus": "&lt;p&gt;En la siguiente división, ¿cuál es el valor de ⬤?&lt;/p&gt;&lt;p style=\"text-align: center\"&gt;{{T1}} : ⬤ = {{Q1}}&lt;/p&gt;",
    "hint": "&lt;p&gt;La prueba de la división dice que:&lt;/p&gt;&lt;p style=\"text-align: center\"&gt;dividendo = divisor × cociente + resto&lt;/p&gt;",
    "feedback": "&lt;p&gt;La prueba de la división dice que:&lt;/p&gt;&lt;p style=\"text-align: center\"&gt;dividendo = divisor × cociente + resto&lt;/p&gt;&lt;p&gt;Por tanto, ⬤ es un número que cumple esta condición: {{Q1}} × ⬤ = {{T1}}&lt;/p&gt;",
    "seed": {
        "parameters": [
            {
                "name": "Q1",
                "label": null,
                "min": 10,
                "max": 30,
                "step": 1
            },
            {
                "name": "Q2",
                "label": null,
                "min": 2,
                "max": 9,
                "step": 1
            }
        ],
        "calculated": [
            {
                "name": "T1",
                "function": "{{Q1}}*{{Q2}}",
                "temp": true
            },
            {
                "name": "T2",
                "function": "{{T1}}*{{Q1}}",
                "temp": true
            },
            {
                "name": "T3",
                "function": "{{T1}}+{{Q1}}",
                "temp": true
            },
            {
                "name": "T4",
                "function": "{{T1}}-{{Q1}}",
                "temp": true
            },
            {
                "name": "A1",
                "label": "⬤ = {{Q2}}",
                "function": "{{Q2}}"
            },
            {
                "name": "A2",
                "label": "⬤ = {{T2}}",
                "function": "{{T2}}",
                "incorrect": true
            },
            {
                "name": "A3",
                "label": "⬤ = {{T3}}",
                "function": "{{T3}}",
                "incorrect": true
            },
            {
                "name": "A4",
                "label": "⬤ = {{T4}}",
                "function": "{{T4}}",
                "incorrect": true
            }
        ],
        "uniques": true
    },
    "algorithm": {
        "name": "trueFalse",
        "template": "Multiple choice – standard",
        "params": {
            "countCorrect": 1,
            "countIncorrect": 2,
            "showCheckIcon": false,
            "columns": 3
        }
    }
}</v>
      </c>
      <c r="C283" s="242" t="str">
        <f t="shared" si="1"/>
        <v>#REF!</v>
      </c>
      <c r="D283" s="243" t="str">
        <f t="shared" si="2"/>
        <v>#REF!</v>
      </c>
    </row>
    <row r="284" ht="15.75" customHeight="1">
      <c r="A284" s="241" t="str">
        <f>Seeds!AA319</f>
        <v>M3-NyO-20b-I-2</v>
      </c>
      <c r="B284" s="242" t="str">
        <f>Seeds!Z319</f>
        <v>{"id":"M3-NyO-20b-I-2","stimulus":"&lt;p&gt;En la siguiente división, ¿cuál es el valor de ⬤?&lt;/p&gt;&lt;p style=\"text-align: center\"&gt;⬤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 = {{Q1}} × {{Q2}} = {{T1}}&lt;/p&gt;","seed":{"parameters":[{"name":"Q1","label":null,"min":5,"max":9,"step":1},{"name":"Q2","label":null,"min":2,"max":4,"step":1}],"calculated":[{"name":"T1","function":"{{Q1}}*{{Q2}}","temp":true},{"name":"T2","function":"math.floor({{Q1}}/{{Q2}})","temp":true},{"name":"T3","function":"{{Q1}}+{{Q2}}","temp":true},{"name":"T4","function":"math.abs({{Q1}}-{{Q2}})","temp":true},{"name":"A1","label":"⬤ = {{function}}","function":"{{T1}}"},{"name":"A2","label":"⬤ = {{function}}","function":"{{T2}}","incorrect":true},{"name":"A3","label":"⬤ = {{function}}","function":"{{T3}}","incorrect":true},{"name":"A4","label":"⬤ = {{function}}","function":"{{T4}}","incorrect":true}],"uniques":true},"algorithm":{"name":"trueFalse","template":"Multiple choice – standard","params":{"countCorrect":1,"countIncorrect":2,"showCheckIcon": false,
            "columns": 3
        }
    }
}</v>
      </c>
      <c r="C284" s="242" t="str">
        <f t="shared" si="1"/>
        <v>#REF!</v>
      </c>
      <c r="D284" s="243" t="str">
        <f t="shared" si="2"/>
        <v>#REF!</v>
      </c>
    </row>
    <row r="285" ht="15.75" customHeight="1">
      <c r="A285" s="241" t="str">
        <f>Seeds!AA320</f>
        <v>M3-NyO-20b-E-1</v>
      </c>
      <c r="B285" s="242" t="str">
        <f>Seeds!Z320</f>
        <v>{"id":"M3-NyO-20b-E-1","stimulus":"&lt;p&gt;Completa la siguiente división.&lt;/p&gt;","template":"&lt;p style=\"text-align: center\"&gt;{{T1}} : {{response}} = {{Q1}}&lt;/p&gt;","hint":"&lt;p&gt;La prueba de la división dice que:&lt;/p&gt;&lt;p style=\"text-align: center\"&gt;dividendo = divisor × cociente + resto&lt;/p&gt;","feedback":"&lt;p&gt;La prueba de la división dice que:&lt;/p&gt;&lt;p style=\"text-align: center\"&gt;dividendo = divisor × cociente + resto&lt;/p&gt;&lt;p&gt;Por tanto, ⬤ es un número que cumple esta condición: {{Q1}} × ⬤ = {{T1}}&lt;/p&gt;","seed":{"parameters":[{"name":"Q1","label":null,"min":10,"max":50,"step":1},{"name":"Q2","label":null,"min":2,"max":9,"step":1}],"calculated":[{"name":"T1","function":"{{Q1}}*{{Q2}}","temp":true},{"name":"A1","label":"{{function}}","function":"{{Q2}}"}],"uniques":true},"algorithm":{"name":"calculateOperation","params":{"method":"equivLiteral","keyboard":"NUMERICAL"}}}</v>
      </c>
      <c r="C285" s="242" t="str">
        <f t="shared" si="1"/>
        <v>#REF!</v>
      </c>
      <c r="D285" s="243" t="str">
        <f t="shared" si="2"/>
        <v>#REF!</v>
      </c>
    </row>
    <row r="286" ht="15.75" customHeight="1">
      <c r="A286" s="241" t="str">
        <f>Seeds!AA321</f>
        <v>M3-NyO-20b-E-2</v>
      </c>
      <c r="B286" s="242" t="str">
        <f>Seeds!Z321</f>
        <v>{"id":"M3-NyO-20b-E-2","stimulus":"&lt;p&gt;Completa la siguiente división.&lt;/p&gt;","template":"&lt;p style=\"text-align: center\"&gt;{{response}} : {{Q2}} = {{Q1}}&lt;/p&gt;","hint":"&lt;p&gt;La prueba de la división dice que:&lt;/p&gt;&lt;p style=\"text-align: center\"&gt;dividendo = divisor × cociente + resto&lt;/p&gt;","feedback":"&lt;p&gt;La prueba de la división dice que:&lt;/p&gt;&lt;p style=\"text-align: center\"&gt;dividendo = divisor × cociente + resto&lt;/p&gt;&lt;p&gt;Por tanto:&lt;/p&gt;&lt;p style=\"text-align: center\"&gt;dividendo = {{Q1}} × {{Q2}} = {{T1}}&lt;/p&gt;","seed":{"parameters":[{"name":"Q1","label":null,"min":2,"max":9,"step":1},{"name":"Q2","label":null,"min":2,"max":9,"step":1}],"calculated":[{"name":"T1","function":"{{Q1}}*{{Q2}}","temp":true},{"name":"A1","label":"{{function}}","function":"{{Q1}}*{{Q2}}"}],"uniques":true},"algorithm":{"name":"calculateOperation","params":{"method":"equivLiteral","keyboard":"NUMERICAL"}}}</v>
      </c>
      <c r="C286" s="242" t="str">
        <f t="shared" si="1"/>
        <v>#REF!</v>
      </c>
      <c r="D286" s="243" t="str">
        <f t="shared" si="2"/>
        <v>#REF!</v>
      </c>
    </row>
    <row r="287" ht="15.75" customHeight="1">
      <c r="A287" s="241" t="str">
        <f>Seeds!AA322</f>
        <v>M3-NyO-20b-A-1</v>
      </c>
      <c r="B287" s="242" t="str">
        <f>Seeds!Z322</f>
        <v>{"id":"M3-NyO-20b-A-1","stimulus":"&lt;p&gt;José ha repartido su colección de canicas entre sus {{Q1}} nietas. Si cada una ha recibido {{Q2}} canicas, ¿cuántas canicas había en la colección?&lt;/p&gt;","template":"&lt;p&gt;La colección era de {{response}} canicas.&lt;/p&gt;","hint":"&lt;p&gt;La operación del enunciado es:&lt;/p&gt;&lt;p style=\"text-align: center\"&gt;... : {{Q1}} nietas = {{Q2}} canicas&lt;/p&gt;","feedback":"&lt;p&gt;La operación del enunciado es:&lt;/p&gt;&lt;p style=\"text-align: center\"&gt;... : {{Q1}} nietas = {{Q2}} canicas&lt;/p&gt;&lt;p&gt;La prueba de la división dice que:&lt;/p&gt;&lt;p style=\"text-align: center\"&gt;dividendo = divisor × cociente + resto&lt;/p&gt;&lt;p&gt;Por tanto, la colección de José tiene estas canicas:&lt;/p&gt;&lt;p style=\"text-align: center\"&gt;dividendo = {{Q1}} × {{Q2}} = {{T1}}&lt;/p&gt;","seed":{"parameters":[{"name":"Q1","label":null,"min":2,"max":8,"step":1},{"name":"Q2","label":null,"min":5,"max":20,"step":1}],"calculated":[{"name":"T1","function":"{{Q1}}*{{Q2}}","temp":true},{"name":"A1","label":"{{function}}","function":"{{Q1}}*{{Q2}}"}],"uniques":true},"algorithm":{"name":"calculateOperation","params":{"method":"equivLiteral","keyboard":"NUMERICAL"}}}</v>
      </c>
      <c r="C287" s="242" t="str">
        <f t="shared" si="1"/>
        <v>#REF!</v>
      </c>
      <c r="D287" s="243" t="str">
        <f t="shared" si="2"/>
        <v>#REF!</v>
      </c>
    </row>
    <row r="288" ht="15.75" customHeight="1">
      <c r="A288" s="241" t="str">
        <f>Seeds!AA323</f>
        <v>M3-NyO-20b-A-2</v>
      </c>
      <c r="B288" s="242" t="str">
        <f>Seeds!Z323</f>
        <v>{"id":"M3-NyO-20b-A-2","stimulus":"&lt;p&gt;Los {{Q1}} invitados a una fiesta de cumpleaños han recibido {{Q2}} zumos de melocotón cada uno. ¿Cuántos zumos había en la fiesta?&lt;/p&gt;","template":"&lt;p&gt;En la fiesta había {{response}} zumos.&lt;/p&gt;","hint":"&lt;p&gt;La operación del enunciado es:&lt;/p&gt;&lt;p style=\"text-align: center\"&gt;... : {{Q1}} invitados = {{Q2}} zumos&lt;/p&gt;","feedback":"&lt;p&gt;La operación del enunciado es:&lt;/p&gt;&lt;p style=\"text-align: center\"&gt;... : {{Q1}} invitados = {{Q2}} zumos&lt;/p&gt;&lt;p&gt;Según la prueba de la división:&lt;/p&gt;&lt;p style=\"text-align: center\"&gt;dividendo = divisor × cociente + resto&lt;/p&gt;&lt;p&gt;Por tanto, estos son los zumos que había en la fiesta:&lt;/p&gt;&lt;p style=\"text-align: center\"&gt;dividendo = {{Q1}} × {{Q2}} = {{A1}}&lt;/p&gt;","seed":{"parameters":[{"name":"Q1","label":null,"min":10,"max":40,"step":1},{"name":"Q2","label":null,"min":2,"max":5,"step":1}],"calculated":[{"name":"A1","label":"{{function}}","function":"{{Q1}}*{{Q2}}"}],"uniques":true},"algorithm":{"name":"calculateOperation","params":{"method":"equivLiteral","keyboard":"NUMERICAL"}}}</v>
      </c>
      <c r="C288" s="242" t="str">
        <f t="shared" si="1"/>
        <v>#REF!</v>
      </c>
      <c r="D288" s="243" t="str">
        <f t="shared" si="2"/>
        <v>#REF!</v>
      </c>
    </row>
    <row r="289" ht="15.75" customHeight="1">
      <c r="A289" s="241" t="str">
        <f>Seeds!AA324</f>
        <v>M3-NyO-20b-A-3</v>
      </c>
      <c r="B289" s="242" t="str">
        <f>Seeds!Z324</f>
        <v>{"id":"M3-NyO-20b-A-3","stimulus":"&lt;p&gt;Para un trabajo en clase, la maestra ha separado a sus estudiantes en {{Q1}} grupos de {{Q2}} personas cada uno. Calcula cuántos estudiantes hay en el aula.&lt;/p&gt;","template":"&lt;p&gt;En el aula hay {{response}} estudiantes.&lt;/p&gt;","hint":"&lt;p&gt;La operación del enunciado es&lt;/p&gt;&lt;p style=\"text-align: center\"&gt;... : {{Q1}} grupos = {{Q2}} estudiantes&lt;/p&gt;","feedback":"&lt;p&gt;La operación del enunciado es:&lt;/p&gt;&lt;p style=\"text-align: center\"&gt;... : {{Q1}} grupos = {{Q2}} estudiantes&lt;/p&gt;&lt;p&gt;Según la prueba de la división:&lt;/p&gt;&lt;p style=\"text-align: center\"&gt;dividendo = divisor × cociente + resto&lt;/p&gt;&lt;p&gt;Por tanto, estos son los estudiantes que hay en el aula:&lt;/p&gt;&lt;p style=\"text-align: center\"&gt;dividendo = {{Q1}} × {{Q2}} = {{A1}}&lt;/p&gt;","seed":{"parameters":[{"name":"Q1","label":null,"list":[4,5,6]},{"name":"Q2","label":null,"min":3,"max":8,"step":1}],"calculated":[{"name":"A1","label":"{{function}}","function":"{{Q1}}*{{Q2}}"}],"uniques":true},"algorithm":{"name":"calculateOperation","params":{"method":"equivLiteral","keyboard":"NUMERICAL"}}}</v>
      </c>
      <c r="C289" s="242" t="str">
        <f t="shared" si="1"/>
        <v>#REF!</v>
      </c>
      <c r="D289" s="243" t="str">
        <f t="shared" si="2"/>
        <v>#REF!</v>
      </c>
    </row>
    <row r="290" ht="15.75" customHeight="1">
      <c r="A290" s="241" t="str">
        <f>Seeds!AA325</f>
        <v>M3-NyO-20b-A-4</v>
      </c>
      <c r="B290" s="242" t="str">
        <f>Seeds!Z325</f>
        <v>{"id":"M3-NyO-20b-A-4","stimulus":"&lt;p&gt;Susana ha repartido sus caramelos a partes iguales entre {{Q1}} niños, de modo que cada uno ha recibido {{Q2}} caramelos. ¿Cuántos caramelos tenía Susana al principio?&lt;/p&gt;","template":"&lt;p&gt;Susana tenía {{response}} caramelos.&lt;/p&gt;","hint":"&lt;p&gt;La operación del enunciado es:&lt;/p&gt;&lt;p style=\"text-align: center\"&gt;... : {{Q1}} niños = {{Q2}} caramelos&lt;/p&gt;","feedback":"&lt;p&gt;La operación del enunciado es:&lt;/p&gt;&lt;p style=\"text-align: center\"&gt;... : {{Q1}} niños = {{Q2}} caramelos&lt;/p&gt;&lt;p&gt;Según la prueba de la división:&lt;/p&gt;&lt;p style=\"text-align: center\"&gt;dividendo = divisor × cociente + resto&lt;/p&gt;&lt;p&gt;Por tanto, Susana tenía estos caramelos:&lt;/p&gt;&lt;p style=\"text-align: center\"&gt;dividendo = {{Q1}} × {{Q2}} = {{A1}}&lt;/p&gt;","seed":{"parameters":[{"name":"Q1","label":null,"min":2,"max":9,"step":1},{"name":"Q2","label":null,"min":5,"max":10,"step":1}],"calculated":[{"name":"A1","label":"{{function}}","function":"{{Q1}}*{{Q2}}"}],"uniques":true},"algorithm":{"name":"calculateOperation","params":{"method":"equivLiteral","keyboard":"NUMERICAL"}}}</v>
      </c>
      <c r="C290" s="242" t="str">
        <f t="shared" si="1"/>
        <v>#REF!</v>
      </c>
      <c r="D290" s="243" t="str">
        <f t="shared" si="2"/>
        <v>#REF!</v>
      </c>
    </row>
    <row r="291" ht="15.75" customHeight="1">
      <c r="A291" s="241" t="str">
        <f>Seeds!AA326</f>
        <v>M3-NyO-20b-A-5</v>
      </c>
      <c r="B291" s="242" t="str">
        <f>Seeds!Z326</f>
        <v>{"id":"M3-NyO-20b-A-5","stimulus":"&lt;p&gt;Una ONG ha repartido bolsas de comida entre {{Q1}} familias. Si cada familia ha recibido {{Q2}} bolsas, ¿con cuántas contaba la ONG?&lt;/p&gt;","template":"&lt;p&gt;La ONG contaba con {{response}} bolsas.&lt;/p&gt;","hint":"&lt;p&gt;La operación del enunciado es:&lt;/p&gt;&lt;p style=\"text-align: center\"&gt;... : {{Q1}} familias = {{Q2}} bolsas&lt;/p&gt;","feedback":"&lt;p&gt;La operación del enunciado es:&lt;/p&gt;&lt;p style=\"text-align: center\"&gt;... : {{Q1}} familias = {{Q2}} bolsas&lt;/p&gt;&lt;p&gt;Según la prueba de la división:&lt;/p&gt;&lt;p style=\"text-align: center\"&gt;dividendo = divisor × cociente + resto&lt;/p&gt;&lt;p&gt;Por tanto, la ONG ha repartido estas bolsas:&lt;/p&gt;&lt;p style=\"text-align: center\"&gt;dividendo = {{Q1}} × {{Q2}} = {{A1}}&lt;/p&gt;","seed":{"parameters":[{"name":"Q1","label":null,"min":3,"max":20,"step":1},{"name":"Q2","label":null,"min":2,"max":10,"step":1}],"calculated":[{"name":"A1","label":"{{function}}","function":"{{Q1}}*{{Q2}}"}],"uniques":true},"algorithm":{"name":"calculateOperation","params":{"method":"equivLiteral","keyboard":"NUMERICAL"}}}</v>
      </c>
      <c r="C291" s="242" t="str">
        <f t="shared" si="1"/>
        <v>#REF!</v>
      </c>
      <c r="D291" s="243" t="str">
        <f t="shared" si="2"/>
        <v>#REF!</v>
      </c>
    </row>
    <row r="292" ht="15.75" customHeight="1">
      <c r="A292" s="241" t="str">
        <f>Seeds!AA327</f>
        <v>M3-NyO-20c-I-1</v>
      </c>
      <c r="B292" s="242" t="str">
        <f>Seeds!Z327</f>
        <v>{"id":"M3-NyO-20c-I-1","seed":{"parameters":[{"name":"Q1","label":null,"min":2,"max":9,"step":1},{"name":"Q2","label":null,"min":2,"max":9,"step":1},{"name":"Q3","label":null,"min":2,"max":9,"step":1}],"uniques":true},"scaffolding":[{"id":"step-0","stimulus":"&lt;p&gt;Para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template":"Cloze with drag &amp; drop","params":{"keyboard":"NUMERICAL"}}},{"id":"step-1","stimulus":"&lt;p&gt;Para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2" s="242" t="str">
        <f t="shared" si="1"/>
        <v>#REF!</v>
      </c>
      <c r="D292" s="243" t="str">
        <f t="shared" si="2"/>
        <v>#REF!</v>
      </c>
    </row>
    <row r="293" ht="15.75" customHeight="1">
      <c r="A293" s="241" t="str">
        <f>Seeds!AA328</f>
        <v>M3-NyO-20c-E-1</v>
      </c>
      <c r="B293" s="242" t="str">
        <f>Seeds!Z328</f>
        <v>{"id":"M3-NyO-20c-E-1","seed":{"parameters":[{"name":"Q1","label":null,"min":2,"max":9,"step":1},{"name":"Q2","label":null,"min":2,"max":9,"step":1},{"name":"Q3","label":null,"min":2,"max":9,"step":1}],"uniques":true},"scaffolding":[{"id":"step-0","stimulus":"&lt;p&gt;Para trabajar el cálculo mental, resuelve la siguiente división descomponiendo el dividendo.&lt;/p&gt;&lt;p style=\"text-align: center\"&gt;{{T1}} : {{Q3}} = ...&lt;/p&gt;","template":"&lt;p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3" s="242" t="str">
        <f t="shared" si="1"/>
        <v>#REF!</v>
      </c>
      <c r="D293" s="243" t="str">
        <f t="shared" si="2"/>
        <v>#REF!</v>
      </c>
    </row>
    <row r="294" ht="15.75" customHeight="1">
      <c r="A294" s="241" t="str">
        <f>Seeds!AA329</f>
        <v>M3-NyO-20c-A-1</v>
      </c>
      <c r="B294" s="242" t="str">
        <f>Seeds!Z329</f>
        <v>{"id":"M3-NyO-20c-A-1","seed":{"parameters":[{"name":"Q1","label":null,"min":2,"max":9,"step":1},{"name":"Q2","label":null,"min":2,"max":9,"step":1},{"name":"Q3","label":null,"min":2,"max":9,"step":1}],"uniques":true},"scaffolding":[{"id":"step-0","stimulus":"&lt;p&gt;En la tienda le han ofrecido a Fran que pague {{T1}} € en {{Q3}} meses. ¿Cuántos euros tiene que pagar cada mes?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4" s="242" t="str">
        <f t="shared" si="1"/>
        <v>#REF!</v>
      </c>
      <c r="D294" s="243" t="str">
        <f t="shared" si="2"/>
        <v>#REF!</v>
      </c>
    </row>
    <row r="295" ht="15.75" customHeight="1">
      <c r="A295" s="241" t="str">
        <f>Seeds!AA330</f>
        <v>M3-NyO-20c-A-2</v>
      </c>
      <c r="B295" s="242" t="str">
        <f>Seeds!Z330</f>
        <v>{"id":"M3-NyO-20c-A-2","seed":{"parameters":[{"name":"Q1","label":null,"min":2,"max":9,"step":1},{"name":"Q2","label":null,"min":2,"max":9,"step":1},{"name":"Q3","label":null,"min":2,"max":9,"step":1}],"uniques":true},"scaffolding":[{"id":"step-0","stimulus":"&lt;p&gt;Armando y sus amigos han decidido hacer un viaje de {{T1}} km en {{Q3}} días. ¿Cuántos kilómetros viajarán cada día?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5" s="242" t="str">
        <f t="shared" si="1"/>
        <v>#REF!</v>
      </c>
      <c r="D295" s="243" t="str">
        <f t="shared" si="2"/>
        <v>#REF!</v>
      </c>
    </row>
    <row r="296" ht="15.75" customHeight="1">
      <c r="A296" s="241" t="str">
        <f>Seeds!AA331</f>
        <v>M3-NyO-20c-A-3</v>
      </c>
      <c r="B296" s="242" t="str">
        <f>Seeds!Z331</f>
        <v>{"id":"M3-NyO-20c-A-3","seed":{"parameters":[{"name":"Q1","label":null,"min":2,"max":9,"step":1},{"name":"Q2","label":null,"min":2,"max":9,"step":1},{"name":"Q3","label":null,"min":3,"max":9,"step":1}],"uniques":true},"scaffolding":[{"id":"step-0","stimulus":"&lt;p&gt;El dueño de un restaurante ha decidido repartir {{T1}} € entre sus {{Q3}} empleados. ¿Cuánto dinero recibirá cada uno? Para trabajar el cálculo mental, resuelve la división descomponiendo el primer término.&lt;/p&gt;","template":"&lt;p style=\"text-align: center\"&gt;{{T2}} : {{Q3}} = {{response}}&lt;/p&gt;&lt;p style=\"text-align: center\"&gt;{{T3}} : {{Q3}} = {{response}}&lt;/p&gt;&lt;p&gt;Por tanto:&lt;/p&gt;&lt;p style=\"text-align: center\"&gt;{{T1}} : {{Q3}} = {{response}}&lt;/p&gt;","seed":{"calculated":[{"name":"T1","label":"{{function}}","function":"{{Q1}}*{{Q3}}*10+{{Q2}}*{{Q3}}","temp":true},{"name":"T2","label":"{{function}}","function":"{{Q1}}*{{Q3}}*10","temp":true},{"name":"T3","label":"{{function}}","function":"{{Q2}}*{{Q3}}","temp":true},{"name":"0-A1","label":"{{function}}","function":"{{Q1}}*10"},{"name":"0-A2","label":"{{function}}","function":"{{Q2}}"},{"name":"0-A3","label":"{{function}}","function":"{{Q1}}*10+{{Q2}}"}]},"algorithm":{"name":"calculateOperation","params":{"method":"equivLiteral","keyboard":"NUMERICAL"}}},{"id":"step-1","stimulus":"&lt;p&gt;Para resolver esta división, empieza descomponiendo el dividendo para dividir un múltiplo de 10.&lt;/p&gt;","template":"&lt;p style=\"text-align: center\"&gt;{{T2}} : {{Q3}} = {{response}}&lt;/p&gt;","seed":{"calculated":[{"name":"T2","label":"{{function}}","function":"{{Q1}}*{{Q3}}*10","temp":true},{"name":"1-A1","label":"{{function}}","function":"{{Q1}}*10"}]},"algorithm":{"name":"calculateOperation","params":{"method":"equivLiteral","keyboard":"NUMERICAL"}}},{"id":"step-2","stimulus":"&lt;p&gt;A continuación, divide lo que queda del dividendo.&lt;/p&gt;","template":"&lt;p style=\"text-align: center\"&gt;{{T3}} : {{Q3}} = {{response}}&lt;/p&gt;","seed":{"calculated":[{"name":"T3","label":"{{function}}","function":"{{Q2}}*{{Q3}}","temp":true},{"name":"2-A1","label":"{{function}}","function":"{{Q2}}"}]},"algorithm":{"name":"calculateOperation","params":{"method":"equivLiteral","keyboard":"NUMERICAL"}}},{"id":"step-3","stimulus":"&lt;p&gt;Ahora utiliza estos resultados para calcular mentalmente esta división.&lt;/p&gt;","template":"&lt;p style=\"text-align: center\"&gt;{{T2}} : {{Q3}} = {{T-A1}}&lt;/p&gt;&lt;p style=\"text-align: center\"&gt;{{T3}} : {{Q3}} = {{T-A2}}&lt;/p&gt;&lt;p&gt;Por tanto:&lt;/p&gt;&lt;p style=\"text-align: center\"&gt;{{T1}} : {{Q3}} = {{T-A1}} + {{T-A2}} = {{response}}&lt;/p&gt;","seed":{"calculated":[{"name":"T1","label":"{{function}}","function":"{{Q1}}*{{Q3}}*10+{{Q2}}*{{Q3}}","temp":true},{"name":"T2","label":"{{function}}","function":"{{Q1}}*{{Q3}}*10","temp":true},{"name":"T3","label":"{{function}}","function":"{{Q2}}*{{Q3}}","temp":true},{"name":"T-A1","label":"{{function}}","function":"{{Q1}}*10","temp":true},{"name":"T-A2","label":"{{function}}","function":"{{Q2}}","temp":true},{"name":"0-A3","label":"{{function}}","function":"{{Q1}}*10+{{Q2}}"}]},"algorithm":{"name":"calculateOperation","params":{"method":"equivLiteral","keyboard":"NUMERICAL"}}}]}</v>
      </c>
      <c r="C296" s="242" t="str">
        <f t="shared" si="1"/>
        <v>#REF!</v>
      </c>
      <c r="D296" s="243" t="str">
        <f t="shared" si="2"/>
        <v>#REF!</v>
      </c>
    </row>
    <row r="297" ht="15.75" customHeight="1">
      <c r="A297" s="241" t="str">
        <f>Seeds!AA332</f>
        <v>M3-NyO-20d-I-1</v>
      </c>
      <c r="B297" s="242" t="str">
        <f>Seeds!Z332</f>
        <v>{"id":"M3-NyO-20d-I-1","stimulus":"&lt;p&gt;¿Cuál de estas operaciones es la inversa de esta división?&lt;/p&gt;&lt;p style=\"text-align: center\"&gt;{{T1}} : {{Q2}} = {{Q1}}&lt;/p&gt;","feedback":"&lt;p&gt;La multiplicación y la división son operaciones inversas.&lt;/p&gt;","hint":"&lt;p&gt;La multiplicación y la división son operaciones inversas.&lt;/p&gt;","seed":{"parameters":[{"name":"Q1","label":null,"min":2,"max":9,"step":1},{"name":"Q2","label":null,"min":2,"max":9,"step":1}],"calculated":[{"name":"T1","label":"{{function}}","function":"{{Q1}}*{{Q2}}","temp":true},{"name":"A1","label":"{{function}}","function":"{{Q1}} × {{Q2}} = {{T1}}"},{"name":"A2","label":"{{function}}","function":"{{Q1}} × {{T1}} = {{Q2}}","incorrect":true},{"name":"A3","label":"{{function}}","function":"{{T1}} × {{Q2}} = {{Q1}}","incorrect":true}],"uniques":true},"algorithm":{"name":"trueFalse","template":"Multiple choice – standard","params":{"countCorrect":1,"countIncorrect":2,"showCheckIcon": false,
            "columns": 3
        }
    }
}</v>
      </c>
      <c r="C297" s="242" t="str">
        <f t="shared" si="1"/>
        <v>#REF!</v>
      </c>
      <c r="D297" s="243" t="str">
        <f t="shared" si="2"/>
        <v>#REF!</v>
      </c>
    </row>
    <row r="298" ht="15.75" customHeight="1">
      <c r="A298" s="241" t="str">
        <f>Seeds!AA333</f>
        <v>M3-NyO-20d-E-1</v>
      </c>
      <c r="B298" s="242" t="str">
        <f>Seeds!Z333</f>
        <v>{"id":"M3-NyO-20d-E-1","stimulus":"&lt;p&gt;Resuelve la siguiente operación.&lt;/p&gt;","template":"&lt;p style=\"text-align: center\"&gt;{{T1}} : {{Q2}} = {{response}}&lt;/p&gt;","hint":"&lt;p&gt;La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298" s="242" t="str">
        <f t="shared" si="1"/>
        <v>#REF!</v>
      </c>
      <c r="D298" s="243" t="str">
        <f t="shared" si="2"/>
        <v>#REF!</v>
      </c>
    </row>
    <row r="299" ht="15.75" customHeight="1">
      <c r="A299" s="241" t="str">
        <f>Seeds!AA334</f>
        <v>M3-NyO-20d-A-1</v>
      </c>
      <c r="B299" s="242" t="str">
        <f>Seeds!Z334</f>
        <v>{"id":"M3-NyO-20d-A-1","stimulus":"&lt;p&gt;Joaquín quiere repartir {{T1}} lápices entre {{Q2}} amigos. ¿Cuántos les corresponde a cada uno?&lt;/p&gt;","template":"&lt;p&gt;Cada uno tendrá {{response}} lápices.&lt;/p&gt;","hint":"&lt;p&gt;La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299" s="242" t="str">
        <f t="shared" si="1"/>
        <v>#REF!</v>
      </c>
      <c r="D299" s="243" t="str">
        <f t="shared" si="2"/>
        <v>#REF!</v>
      </c>
    </row>
    <row r="300" ht="15.75" customHeight="1">
      <c r="A300" s="241" t="str">
        <f>Seeds!AA335</f>
        <v>M3-NyO-20d-A-2</v>
      </c>
      <c r="B300" s="242" t="str">
        <f>Seeds!Z335</f>
        <v>{"id":"M3-NyO-20d-A-2","stimulus":"&lt;p&gt;{{Q2}} niños van a repartirse los {{T1}} bombones que hay en una caja. ¿Cuántos comerá cada uno?&lt;/p&gt;","template":"&lt;p&gt;Hay {{response}} bombones para cada niño.&lt;/p&gt;","hint":"&lt;p&gt;La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300" s="242" t="str">
        <f t="shared" si="1"/>
        <v>#REF!</v>
      </c>
      <c r="D300" s="243" t="str">
        <f t="shared" si="2"/>
        <v>#REF!</v>
      </c>
    </row>
    <row r="301" ht="15.75" customHeight="1">
      <c r="A301" s="241" t="str">
        <f>Seeds!AA336</f>
        <v>M3-NyO-20d-A-3</v>
      </c>
      <c r="B301" s="242" t="str">
        <f>Seeds!Z336</f>
        <v>{"id":"M3-NyO-20d-A-3","stimulus":"&lt;p&gt;Blanca ha repartido {{T1}} pegatinas entre sus {{Q2}} nietos. ¿Cuántas ha recibido cada uno?&lt;/p&gt;","template":"&lt;p&gt;Cada nieto ha recibido {{response}} pegatinas.&lt;/p&gt;","hint":"&lt;p&gt;La multiplicación y la división son operaciones inversas.&lt;/p&gt;","feedback":"&lt;p&gt;La multiplicación y la división son operaciones inversas.&lt;/p&gt;&lt;p&gt;Para calcular una división, piensa a qué multiplicación se corresponde:&lt;/p&gt;&lt;p style=\"text-align: center\"&gt;{{Q1}} × {{Q2}} = {{T1}}&lt;/p&gt;","seed":{"parameters":[{"name":"Q1","label":null,"min":2,"max":9,"step":1},{"name":"Q2","label":null,"min":2,"max":9,"step":1}],"calculated":[{"name":"T1","label":"{{function}}","function":"{{Q1}}*{{Q2}}","temp":true},{"name":"A1","label":"{{function}}","function":"{{Q1}}"}],"uniques":true},"algorithm":{"name":"calculateOperation","params":{"method":"equivLiteral","keyboard":"NUMERICAL"}}}</v>
      </c>
      <c r="C301" s="242" t="str">
        <f t="shared" si="1"/>
        <v>#REF!</v>
      </c>
      <c r="D301" s="243" t="str">
        <f t="shared" si="2"/>
        <v>#REF!</v>
      </c>
    </row>
    <row r="302" ht="15.75" customHeight="1">
      <c r="A302" s="241" t="str">
        <f>Seeds!AA343</f>
        <v>M3-NyO-30a-I-1</v>
      </c>
      <c r="B302" s="242" t="str">
        <f>Seeds!Z343</f>
        <v>{"id":"M3-NyO-30a-I-1","stimulus":"&lt;p&gt;Tenía {{T1}} € en la cartera y he descubierto que tenía otros {{Q2}} € en el bolsillo del pantalón. Después de comprar discos con este dinero, me han sobrado {{Q3}} €. ¿Con qué cálculo podría obtener el dinero (&lt;i&gt;d &lt;/i&gt;) que he gastado en discos?&lt;/p&gt;","feedback":"&lt;p&gt;Escribe las operaciones del enunciado paso a paso.&lt;/p&gt;","hint":"&lt;p&gt;Escribe las operaciones del enunciado paso a paso.&lt;/p&gt;","seed":{"parameters":[{"name":"Q1","label":null,"min":10,"max":30,"step":1},{"name":"Q2","label":null,"min":10,"max":30,"step":1},{"name":"Q3","label":null,"min":10,"max":30,"step":1}],"calculated":[{"name":"T1","label":"{{function}}","function":"{{Q1}}+{{Q3}}","temp":true},{"name":"A1","label":"{{function}}","function":"{{T1}} + {{Q2}} − {{Q3}} = &lt;i&gt;d&lt;/i&gt;"},{"name":"A2","label":"{{function}}","function":"{{T1}} + {{Q3}} − {{Q2}} = &lt;i&gt;d&lt;/i&gt;","incorrect":true},{"name":"A3","label":"{{function}}","function":"{{T1}} − {{Q2}} + {{Q3}} = &lt;i&gt;d&lt;/i&gt;","incorrect":true}],"uniques":true},"algorithm":{"name":"trueFalse","template":"Multiple choice – standard","params":{"countCorrect":1,"countIncorrect":2,"showCheckIcon": false,
            "columns": 3
        }
    }
}</v>
      </c>
      <c r="C302" s="242" t="str">
        <f t="shared" si="1"/>
        <v>#REF!</v>
      </c>
      <c r="D302" s="243" t="str">
        <f t="shared" si="2"/>
        <v>#REF!</v>
      </c>
    </row>
    <row r="303" ht="15.75" customHeight="1">
      <c r="A303" s="241" t="str">
        <f>Seeds!AA344</f>
        <v>M3-NyO-30a-I-2</v>
      </c>
      <c r="B303" s="242" t="str">
        <f>Seeds!Z344</f>
        <v>{"id":"M3-NyO-30a-I-2","stimulus":"&lt;p&gt;Un profesor ha llevado {{T1}} cartulinas a clase para repartirlas entre sus {{Q1}} alumnos. A cada uno le ha dado {{Q2}}. ¿Con qué cálculo se podría hallar las cartulinas (&lt;i&gt;c&lt;/i&gt;) que el profesor no ha repartido?&lt;/p&gt;","feedback":"&lt;p&gt;Escribe las operaciones del enunciado paso a paso.&lt;/p&gt;","hint":"&lt;p&gt;Escribe las operaciones del enunciado paso a paso.&lt;/p&gt;","seed":{"parameters":[{"name":"Q1","label":null,"min":15,"max":25,"step":1},{"name":"Q2","label":null,"min":2,"max":6,"step":1},{"name":"Q3","label":null,"min":10,"max":50,"step":10}],"calculated":[{"name":"T1","label":"{{function}}","function":"{{Q1}}*{{Q2}}+{{Q3}}","temp":true},{"name":"A1","label":"{{function}}","function":"{{T1}} − {{Q1}} × {{Q2}} = &lt;i&gt;c&lt;/i&gt;"},{"name":"A2","label":"{{function}}","function":"{{T1}} × {{Q2}} − {{Q1}} = &lt;i&gt;c&lt;/i&gt;","incorrect":true},{"name":"A3","label":"{{function}}","function":"{{T1}} + {{Q1}} × {{Q2}} = &lt;i&gt;c&lt;/i&gt;","incorrect":true}],"uniques":true},"algorithm":{"name":"trueFalse","template":"Multiple choice – standard","params":{"countCorrect":1,"countIncorrect":2,"showCheckIcon": false,
            "columns": 3
        }
    }
}</v>
      </c>
      <c r="C303" s="242" t="str">
        <f t="shared" si="1"/>
        <v>#REF!</v>
      </c>
      <c r="D303" s="243" t="str">
        <f t="shared" si="2"/>
        <v>#REF!</v>
      </c>
    </row>
    <row r="304" ht="15.75" customHeight="1">
      <c r="A304" s="241" t="str">
        <f>Seeds!AA345</f>
        <v>M3-NyO-30a-I-3</v>
      </c>
      <c r="B304" s="242" t="str">
        <f>Seeds!Z345</f>
        <v>{"id":"M3-NyO-30a-I-3","stimulus":"&lt;p&gt;La madre de Ángeles ha repartido {{T1}} galletas entre un grupo de {{Q2}} niños en el que está ella. Si se ha comido {{Q3}} y ha guardado el resto, ¿con qué cálculo se podría hallar las galletas (&lt;i&gt;g &lt;/i&gt;) que le quedan a Ángeles?&lt;/p&gt;","feedback":"&lt;p&gt;Escribe las operaciones del enunciado paso a paso.&lt;/p&gt;","hint":"&lt;p&gt;Escribe las operaciones del enunciado paso a paso.&lt;/p&gt;","seed":{"parameters":[{"name":"Q1","label":null,"min":5,"max":10,"step":1},{"name":"Q2","label":null,"min":3,"max":10,"step":1},{"name":"Q3","label":null,"list":[2,3,4]}],"calculated":[{"name":"T1","label":"{{function}}","function":"{{Q1}}*{{Q2}}","temp":true},{"name":"A1","label":"{{function}}","function":"{{T1}} : {{Q2}} − {{Q3}} = &lt;i&gt;g&lt;/i&gt;"},{"name":"A2","label":"{{function}}","function":"{{T1}} : {{Q2}} + {{Q3}} = &lt;i&gt;g&lt;/i&gt;","incorrect":true},{"name":"A3","label":"{{function}}","function":"{{T1}} − {{Q2}} − {{Q3}} = &lt;i&gt;g&lt;/i&gt;","incorrect":true}],"uniques":true},"algorithm":{"name":"trueFalse","template":"Multiple choice – standard","params":{"countCorrect":1,"countIncorrect":2,"showCheckIcon": false,
            "columns": 3
        }
    }
}</v>
      </c>
      <c r="C304" s="242" t="str">
        <f t="shared" si="1"/>
        <v>#REF!</v>
      </c>
      <c r="D304" s="243" t="str">
        <f t="shared" si="2"/>
        <v>#REF!</v>
      </c>
    </row>
    <row r="305" ht="15.75" customHeight="1">
      <c r="A305" s="241" t="str">
        <f>Seeds!AA346</f>
        <v>M3-NyO-30a-E-1</v>
      </c>
      <c r="B305" s="242" t="str">
        <f>Seeds!Z346</f>
        <v>{"id":"M3-NyO-30a-E-1","stimulus":"&lt;p&gt;Para comprarle un regalo a Alejandro, {{Q1}} amigos han puesto {{Q2}} € cada uno. Como no era suficiente, su novia Lorena ha puesto los {{Q3}} € que faltaban. ¿Cuánto cuesta el regalo?&lt;/p&gt;","template":"&lt;p&gt;El precio del regalo es {{response}} €.&lt;/p&gt;","hint":"&lt;p&gt;El cálculo que hay que resolver es:&lt;/p&gt;&lt;p style=\"text-align: center\"&gt;{{Q1}} × {{Q2}} + {{Q3}} = ...&lt;/p&gt;","feedback":"&lt;p&gt;El cálculo que hay que resolver es:&lt;/p&gt;&lt;p style=\"text-align: center\"&gt;{{Q1}} × {{Q2}} + {{Q3}} = {{A1}}&lt;/p&gt;","seed":{"parameters":[{"name":"Q1","label":null,"min":3,"max":8,"step":1},{"name":"Q2","label":null,"min":10,"max":15,"step":1},{"name":"Q3","label":null,"min":10,"max":15,"step":1}],"calculated":[{"name":"A1","label":"{{function}}","function":"{{Q1}}*{{Q2}}+{{Q3}}"}],"uniques":true},"algorithm":{"name":"calculateOperation","params":{"method":"equivLiteral","keyboard":"NUMERICAL"}}}</v>
      </c>
      <c r="C305" s="242" t="str">
        <f t="shared" si="1"/>
        <v>#REF!</v>
      </c>
      <c r="D305" s="243" t="str">
        <f t="shared" si="2"/>
        <v>#REF!</v>
      </c>
    </row>
    <row r="306" ht="15.75" customHeight="1">
      <c r="A306" s="241" t="str">
        <f>Seeds!AA347</f>
        <v>M3-NyO-30a-E-2</v>
      </c>
      <c r="B306" s="242" t="str">
        <f>Seeds!Z347</f>
        <v>{"id":"M3-NyO-30a-E-2","stimulus":"&lt;p&gt;Durante un recreo había {{T1}} niños jugando {{Q4}}. Al poco rato, se fueron {{Q2}}, pero se unieron {{Q3}}. ¿Cuántos niños había finalmente jugando?&lt;/p&gt;","template":"&lt;p&gt;Había {{response}} niños jugando.&lt;/p&gt;","hint":"&lt;p&gt;El cálculo que hay que resolver es:&lt;/p&gt;&lt;p style=\"text-align: center\"&gt;{{T1}} − {{Q2}} + {{Q3}} = ...&lt;/p&gt;","feedback":"&lt;p&gt;El cálculo que había que resolver es:&lt;/p&gt;&lt;p style=\"text-align: center\"&gt;{{T1}} − {{Q2}} + {{Q3}} = {{A1}} niños&lt;/p&gt;","seed":{"parameters":[{"name":"Q1","label":null,"min":3,"max":9,"step":1},{"name":"Q2","label":null,"min":3,"max":9,"step":1},{"name":"Q3","label":null,"min":3,"max":9,"step":1},{"name":"Q4","label":null,"list":["al escondite inglés","a las cuatro esquinas","a la gallinita ciega","a polis y cacos"]}],"calculated":[{"name":"T1","label":"{{function}}","function":"{{Q1}}+{{Q2}}","temp":true},{"name":"A1","label":"{{function}}","function":"{{Q1}}+{{Q3}}"}],"uniques":true},"algorithm":{"name":"calculateOperation","params":{"method":"equivLiteral","keyboard":"NUMERICAL"}}}</v>
      </c>
      <c r="C306" s="242" t="str">
        <f t="shared" si="1"/>
        <v>#REF!</v>
      </c>
      <c r="D306" s="243" t="str">
        <f t="shared" si="2"/>
        <v>#REF!</v>
      </c>
    </row>
    <row r="307" ht="15.75" customHeight="1">
      <c r="A307" s="241" t="str">
        <f>Seeds!AA348</f>
        <v>M3-NyO-30a-E-3</v>
      </c>
      <c r="B307" s="242" t="str">
        <f>Seeds!Z348</f>
        <v>{"id":"M3-NyO-30a-E-3","stimulus":"&lt;p&gt;Manuela ha guardado {{Q1}} camisas en cada uno de los {{Q2}} cajones de un mueble. Sin embargo, le han quedado otras {{Q3}} sin guardar. Calcula el número de camisas que tiene.&lt;/p&gt;","template":"&lt;p&gt;Manuela tiene {{response}} camisas.&lt;/p&gt;","hint":"&lt;p&gt;El cálculo que hay que resolver es:&lt;/p&gt;&lt;p style=\"text-align: center\"&gt;{{Q1}} × {{Q2}} + {{Q3}} = ...&lt;/p&gt;","feedback":"&lt;p&gt;El cálculo que había que resolver es:&lt;/p&gt;&lt;p style=\"text-align: center\"&gt;{{Q1}} × {{Q2}} + {{Q3}} = {{A1}} camisas&lt;/p&gt;","seed":{"parameters":[{"name":"Q1","label":null,"min":2,"max":9,"step":1},{"name":"Q2","label":null,"min":2,"max":9,"step":1},{"name":"Q3","label":null,"min":2,"max":9,"step":1}],"calculated":[{"name":"A1","label":"{{function}}","function":" {{Q1}}*{{Q2}}+{{Q3}}"}],"uniques":true},"algorithm":{"name":"calculateOperation","params":{"method":"equivLiteral","keyboard":"NUMERICAL"}}}</v>
      </c>
      <c r="C307" s="242" t="str">
        <f t="shared" si="1"/>
        <v>#REF!</v>
      </c>
      <c r="D307" s="243" t="str">
        <f t="shared" si="2"/>
        <v>#REF!</v>
      </c>
    </row>
    <row r="308" ht="15.75" customHeight="1">
      <c r="A308" s="241" t="str">
        <f>Seeds!AA349</f>
        <v>M3-NyO-21a-I-1</v>
      </c>
      <c r="B308" s="242" t="str">
        <f>Seeds!Z349</f>
        <v>{"id":"M3-NyO-21a-I-1","stimulus":"&lt;p&gt;Selecciona el múltiplo de {{Q1}}.&lt;/p&gt;","feedback":"&lt;p&gt;El múltiplo de un número natural se obtiene al multiplicarlo por otro. En este caso:&lt;/p&gt;&lt;p style=\"text-align: center\"&gt;{{Q1}} × {{Q2}} = {{A1}}&lt;/p&gt;","hint":"&lt;p&gt;El múltiplo de un número natural se obtiene al multiplicarlo por otro.&lt;/p&gt;","seed":{"parameters":[{"name":"Q1","label":null,"min":3,"max":9,"step":1},{"name":"Q2","label":null,"min":3,"max":9,"step":1},{"name":"Q3","label":null,"min":3,"max":9,"step":1},{"name":"Q4","label":null,"min":3,"max":9,"step":1},{"name":"Q5","label":null,"min":3,"max":9,"step":1},{"name":"Q6","label":null,"min":3,"max":9,"step":1}],"calculated":[{"name":"A1","label":"{{function}}","function":"{{Q1}}*{{Q2}}"},{"name":"A2","label":"{{function}}","function":"{{Q1}}*{{Q3}}+1","incorrect":true},{"name":"A3","label":"{{function}}","function":"{{Q1}}*{{Q4}}-1","incorrect":true},{"name":"A4","label":"{{function}}","function":"{{Q1}}*{{Q5}}+2","incorrect":true},{"name":"A5","label":"{{function}}","function":"{{Q1}}*{{Q6}}-2","incorrect":true}],"uniques":true},"algorithm":{"name":"trueFalse","template":"Multiple choice – standard","params":{"countCorrect":1,"countIncorrect":2,"showCheckIcon": false,
            "columns": 3
        }
    }
}</v>
      </c>
      <c r="C308" s="242" t="str">
        <f t="shared" si="1"/>
        <v>#REF!</v>
      </c>
      <c r="D308" s="243" t="str">
        <f t="shared" si="2"/>
        <v>#REF!</v>
      </c>
    </row>
    <row r="309" ht="15.75" customHeight="1">
      <c r="A309" s="241" t="str">
        <f>Seeds!AA350</f>
        <v>M3-NyO-21a-E-1</v>
      </c>
      <c r="B309" s="242" t="str">
        <f>Seeds!Z350</f>
        <v>{"id":"M3-NyO-21a-E-1","stimulus":"&lt;p&gt;Calcula los primeros cinco múltiplos del número {{Q1}}.&lt;/p&gt;","template":"&lt;p style=\"text-align: center\"&gt;0, {{response}}, {{response}}, {{response}},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09" s="242" t="str">
        <f t="shared" si="1"/>
        <v>#REF!</v>
      </c>
      <c r="D309" s="243" t="str">
        <f t="shared" si="2"/>
        <v>#REF!</v>
      </c>
    </row>
    <row r="310" ht="15.75" customHeight="1">
      <c r="A310" s="241" t="str">
        <f>Seeds!AA351</f>
        <v>M3-NyO-21a-A-1</v>
      </c>
      <c r="B310" s="242" t="str">
        <f>Seeds!Z351</f>
        <v>{"id":"M3-NyO-21a-A-1","stimulus":"&lt;p&gt;Carolina quiere decorar unos pasteles con un número de moras que sea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0" s="242" t="str">
        <f t="shared" si="1"/>
        <v>#REF!</v>
      </c>
      <c r="D310" s="243" t="str">
        <f t="shared" si="2"/>
        <v>#REF!</v>
      </c>
    </row>
    <row r="311" ht="15.75" customHeight="1">
      <c r="A311" s="241" t="str">
        <f>Seeds!AA352</f>
        <v>M3-NyO-21a-A-2</v>
      </c>
      <c r="B311" s="242" t="str">
        <f>Seeds!Z352</f>
        <v>{"id":"M3-NyO-21a-A-2","stimulus":"&lt;p&gt;Martín va a decorar su balcón con un número de flores múltiplo de {{Q1}}. Completa esta lista con los primeros cinco múltiplos de {{Q1}} para saber algunas de las opciones que tiene.&lt;/p&gt;","template":"&lt;p&gt;Los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1" s="242" t="str">
        <f t="shared" si="1"/>
        <v>#REF!</v>
      </c>
      <c r="D311" s="243" t="str">
        <f t="shared" si="2"/>
        <v>#REF!</v>
      </c>
    </row>
    <row r="312" ht="15.75" customHeight="1">
      <c r="A312" s="241" t="str">
        <f>Seeds!AA353</f>
        <v>M3-NyO-21a-A-3</v>
      </c>
      <c r="B312" s="242" t="str">
        <f>Seeds!Z353</f>
        <v>{"id":"M3-NyO-21a-A-3","stimulus":"&lt;p&gt;Una fábrica empaqueta en cada caja una cantidad de bolígrafos que es múltiplo de {{Q1}}. Completa esta lista con los cinco primeros múltiplos de {{Q1}} para saber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2" s="242" t="str">
        <f t="shared" si="1"/>
        <v>#REF!</v>
      </c>
      <c r="D312" s="243" t="str">
        <f t="shared" si="2"/>
        <v>#REF!</v>
      </c>
    </row>
    <row r="313" ht="15.75" customHeight="1">
      <c r="A313" s="241" t="str">
        <f>Seeds!AA354</f>
        <v>M3-NyO-21a-A-4</v>
      </c>
      <c r="B313" s="242" t="str">
        <f>Seeds!Z354</f>
        <v>{"id":"M3-NyO-21a-A-4","stimulus":"&lt;p&gt;La cantidad de camisetas de fútbol que tiene Lisandro es un múltiplo de {{Q1}}. Completa esta lista con los primeros cinco múltiplos de {{Q1}} para hallar algunas de las posibles cantidades.&lt;/p&gt;","template":"&lt;p&gt;Los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3" s="242" t="str">
        <f t="shared" si="1"/>
        <v>#REF!</v>
      </c>
      <c r="D313" s="243" t="str">
        <f t="shared" si="2"/>
        <v>#REF!</v>
      </c>
    </row>
    <row r="314" ht="15.75" customHeight="1">
      <c r="A314" s="241" t="str">
        <f>Seeds!AA355</f>
        <v>M3-NyO-21a-A-5</v>
      </c>
      <c r="B314" s="242" t="str">
        <f>Seeds!Z355</f>
        <v>{"id":"M3-NyO-21a-A-5","stimulus":"&lt;p&gt;En un juego de acertar preguntas, la puntuación que ha obtenido Sergio es un múltiplo de {{Q1}}. Completa esta lista con los primeros cinco múltiplos de {{Q1}} para saber algunas de las puntuaciones que ha podido conseguir.&lt;/p&gt;","template":"&lt;p&gt;Los múltiplos son 0, {{response}}, {{response}}, {{response}} y {{response}}.&lt;/p&gt;","hint":"&lt;p&gt;El múltiplo de un número natural se obtiene al multiplicarlo por otro.&lt;/p&gt;","feedback":"&lt;p&gt;Para encontrar los primeros cinco múltiplos de {{Q1}}, se multiplica este número por 0, 1, 2, 3 y 4.&lt;/p&gt;","seed":{"parameters":[{"name":"Q1","label":null,"min":2,"max":9,"step":1}],"calculated":[{"name":"A1","label":"{{function}}","function":"{{Q1}}*1"},{"name":"A2","label":"{{function}}","function":"{{Q1}}*2"},{"name":"A3","label":"{{function}}","function":"{{Q1}}*3"},{"name":"A4","label":"{{function}}","function":"{{Q1}}*4"}],"uniques":true},"algorithm":{"name":"calculateOperation","params":{"method":"equivLiteral","keyboard":"NUMERICAL"}}}</v>
      </c>
      <c r="C314" s="242" t="str">
        <f t="shared" si="1"/>
        <v>#REF!</v>
      </c>
      <c r="D314" s="243" t="str">
        <f t="shared" si="2"/>
        <v>#REF!</v>
      </c>
    </row>
    <row r="315" ht="15.75" customHeight="1">
      <c r="A315" s="241" t="str">
        <f>Seeds!AA356</f>
        <v>M3-NyO-21b-I-1</v>
      </c>
      <c r="B315" s="242" t="str">
        <f>Seeds!Z356</f>
        <v>{"id":"M3-NyO-21b-I-1","stimulus":"&lt;p&gt;Selecciona si las siguientes afirmaciones son verdaderas o falsas.&lt;/p&gt;","hint":"&lt;p&gt;Si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0&lt;/p&gt;&lt;p style=\"text-align: center\"&gt;{{T2}} : {{Q3}} = {{Q4}} con resto 0&lt;/p&gt;","seed":{"parameters":[{"name":"Q1","label":null,"min":3,"max":9,"step":1},{"name":"Q2","label":null,"min":3,"max":9,"step":1},{"name":"Q3","label":null,"min":3,"max":9,"step":1},{"name":"Q4","label":null,"min":3,"max":9,"step":1}],"calculated":[{"name":"T1","function":"{{Q1}}*{{Q2}}","temp":true},{"name":"T2","function":"{{Q3}}*{{Q4}}","temp":true},{"name":"T3","function":"{{Q2}}*{{Q3}}+1","temp":true},{"name":"T4","function":"{{Q1}}*{{Q4}}+1","temp":true},{"name":"T5","function":"{{Q2}}*{{Q3}}+2","temp":true},{"name":"T6","function":"{{Q1}}*{{Q4}}+2","temp":true},{"name":"A1","label":"{{Q1}} es divisor de {{T1}}"},{"name":"A2","label":"{{Q3}} es divisor de {{T2}}"},{"name":"A3","label":"{{Q2}} es divisor de {{T3}}","incorrect":true,"feedback":"&lt;p&gt;{{Q2}} no es un divisor de {{T3}} porque:&lt;/p&gt;&lt;p&gt;{{T3}} : {{Q2}} = {{Q3}} con resto 1&lt;/p&gt;"},{"name":"A4","label":"{{Q1}} es divisor de {{T4}}","incorrect":true,"feedback":"&lt;p&gt;{{Q1}} no es un divisor de {{T4}} porque:&lt;/p&gt;&lt;p&gt;{{T4}} : {{Q1}} = {{Q4}} con resto 1&lt;/p&gt;"},{"name":"A5","label":"{{Q3}} es divisor de {{T5}}","incorrect":true,"feedback":"&lt;p&gt;{{Q3}} no es un divisor de {{T5}} porque:&lt;/p&gt;&lt;p&gt;{{T5}} : {{Q3}} = {{Q2}} con resto 2&lt;/p&gt;"},{"name":"A6","label":"{{Q4}} es divisor de {{T6}}","incorrect":true,"feedback":"&lt;p&gt;{{Q4}} no es un divisor de {{T6}} porque:&lt;/p&gt;&lt;p&gt;{{T6}} : {{Q4}} = {{Q1}} con resto 2&lt;/p&gt;"}],"uniques":true},"algorithm":{"name":"trueFalse","template":"Choice matrix – inline","params":{"countCorrect":2,"countIncorrect":1,"options":["Verdadero","Falso"]}}}</v>
      </c>
      <c r="C315" s="242" t="str">
        <f t="shared" si="1"/>
        <v>#REF!</v>
      </c>
      <c r="D315" s="243" t="str">
        <f t="shared" si="2"/>
        <v>#REF!</v>
      </c>
    </row>
    <row r="316" ht="15.75" customHeight="1">
      <c r="A316" s="241" t="str">
        <f>Seeds!AA357</f>
        <v>M3-NyO-21b-E-1</v>
      </c>
      <c r="B316" s="242" t="str">
        <f>Seeds!Z357</f>
        <v>{"id":"M3-NyO-21b-E-1","stimulus":"&lt;p&gt;¿Cuál de los siguientes números es un divisor de {{T1}}?&lt;/p&gt;","hint":"&lt;p&gt;Si al dividir un número entre otro el resto es 0, entonces el segundo número es un divisor del primero.&lt;/p&gt;","feedback":"&lt;p&gt;Si al dividir un número entre otro el resto es 0, entonces el segundo número es un divisor del primero. En este caso:&lt;/p&gt;&lt;p style=\"text-align: center\"&gt;{{T1}} : {{Q1}} = {{Q2}} con resto 0&lt;/p&gt;","seed":{"parameters":[{"name":"Q1","label":null,"list":["3","5","7","9"]},{"name":"Q2","label":null,"list":["3","5","7","9"]},{"name":"Q3","label":null,"list":["2","4","6","8"]},{"name":"Q4","label":null,"list":["2","4","6","8"]},{"name":"Q5","label":null,"list":["2","4","6","8"]}],"calculated":[{"name":"T1","function":"{{Q1}}*{{Q2}}","temp":true},{"name":"T11","function":"math.floor({{T1}}/{{Q3}})","temp":true},{"name":"T12","function":"{{T1}}-{{Q3}}*math.floor({{T1}}/{{Q3}})","temp":true},{"name":"T21","function":"math.floor({{T1}}/{{Q4}})","temp":true},{"name":"T22","function":"{{T1}}-{{Q4}}*math.floor({{T1}}/{{Q4}})","temp":true},{"name":"T31","function":"math.floor({{T1}}/{{Q5}})","temp":true},{"name":"T32","function":"{{T1}}-{{Q5}}*math.floor({{T1}}/{{Q5}})","temp":true},{"name":"A1","function":"{{Q1}}","label":"{{function}}"},{"name":"A2","function":"{{Q3}}","label":"{{function}}","incorrect":true,"feedback":"&lt;p&gt;{{function}} no es un divisor de {{T1}} porque:&lt;/p&gt;&lt;p&gt;{{T1}} : {{function}} = {{T11}} con resto {{T12}}&lt;/p&gt;"},{"name":"A3","function":"{{Q4}}","label":"{{function}}","incorrect":true,"feedback":"&lt;p&gt;{{function}} no es un divisor de {{T1}} porque:&lt;/p&gt;&lt;p&gt;{{T1}} : {{function}} = {{T21}} con resto {{T22}}&lt;/p&gt;"},{"name":"A4","function":"{{Q5}}","label":"{{function}}","incorrect":true,"feedback":"&lt;p&gt;{{function}} no es un divisor de {{T1}} porque:&lt;/p&gt;&lt;p&gt;{{T1}} : {{function}} = {{T31}} con resto {{T32}}&lt;/p&gt;"}],"uniques":true},"algorithm":{"name":"trueFalse","template":"Multiple choice – standard","params":{"countCorrect":1,"countIncorrect":2,"showCheckIcon": false,
            "columns": 3
        }
    }
}</v>
      </c>
      <c r="C316" s="242" t="str">
        <f t="shared" si="1"/>
        <v>#REF!</v>
      </c>
      <c r="D316" s="243" t="str">
        <f t="shared" si="2"/>
        <v>#REF!</v>
      </c>
    </row>
    <row r="317" ht="15.75" customHeight="1">
      <c r="A317" s="241" t="str">
        <f>Seeds!AA358</f>
        <v>M3-NyO-22a-I-1</v>
      </c>
      <c r="B317" s="242" t="str">
        <f>Seeds!Z358</f>
        <v>{"id":"M3-NyO-22a-I-1","stimulus":"&lt;p&gt;A partir de la fracción &lt;span class=\"fr-math-v2 fr-draggable\" contenteditable=\"false\" data-original-math=\"\\(\\frac{{{Q1}}}{{{T2}}}\\)\" draggable=\"true\"&gt;\\(\\frac{{{Q1}}}{{{T2}}}\\)&lt;/span&gt;, completa las siguientes frases.&lt;/p&gt;","template":"&lt;p&gt;El numerador es {{response}}&lt;/p&gt;&lt;p&gt;El denominador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5,"step":1}],"calculated":[{"name":"T2","function":"{{Q1}}+{{Q2}}","temp":true},{"name":"A1","label":"{{function}}","function":"{{Q1}}"},{"name":"A2","label":"{{function}}","function":"{{T2}}"}],"uniques":true},"algorithm":{"name":"calculateOperation","params":{"method":"equivLiteral","keyboard":"INTERMEDIATE"}}}</v>
      </c>
      <c r="C317" s="242" t="str">
        <f t="shared" si="1"/>
        <v>#REF!</v>
      </c>
      <c r="D317" s="243" t="str">
        <f t="shared" si="2"/>
        <v>#REF!</v>
      </c>
    </row>
    <row r="318" ht="15.75" customHeight="1">
      <c r="A318" s="241" t="str">
        <f>Seeds!AA359</f>
        <v>M3-NyO-22a-I-2</v>
      </c>
      <c r="B318" s="242" t="str">
        <f>Seeds!Z359</f>
        <v>{"id":"M3-NyO-22a-I-2","stimulus":"&lt;p&gt;A partir de la fracción &lt;span class=\"fr-math-v2 fr-draggable\" contenteditable=\"false\" data-original-math=\"\\(\\frac{{{Q1}}}{{{T2}}}\\)\" draggable=\"true\"&gt;\\(\\frac{{{Q1}}}{{{T2}}}\\)&lt;/span&gt;, completa las siguientes frases.&lt;/p&gt;","template":"&lt;p&gt;El denominador es {{response}}&lt;/p&gt;&lt;p&gt;El numerador es {{response}}.&lt;/p&gt;","hint":"&lt;p&gt;En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function}}","function":"{{T2}}"},{"name":"A2","label":"{{function}}","function":"{{Q1}}"}],"uniques":true},"algorithm":{"name":"calculateOperation","params":{"method":"equivLiteral","keyboard":"INTERMEDIATE"}}}</v>
      </c>
      <c r="C318" s="242" t="str">
        <f t="shared" si="1"/>
        <v>#REF!</v>
      </c>
      <c r="D318" s="243" t="str">
        <f t="shared" si="2"/>
        <v>#REF!</v>
      </c>
    </row>
    <row r="319" ht="15.75" customHeight="1">
      <c r="A319" s="241" t="str">
        <f>Seeds!AA360</f>
        <v>M3-NyO-22a-E-1</v>
      </c>
      <c r="B319" s="242" t="str">
        <f>Seeds!Z360</f>
        <v>{"id":"M3-NyO-22a-E-1","stimulus":"&lt;p&gt;A partir de la fracción &lt;span class=\"fr-math-v2 fr-draggable\" contenteditable=\"false\" data-original-math=\"\\(\\frac{{{Q1}}}{{{T2}}}\\)\" draggable=\"true\"&gt;\\(\\frac{{{Q1}}}{{{T2}}}\\)&lt;/span&gt;, completa las siguientes frases.&lt;/p&gt;","template":"&lt;p&gt;El {{response}} es {{Q1}}&lt;/p&gt;&lt;p&gt;El {{response}} es {{T2}}.&lt;/p&gt;","hint":"&lt;p&gt;En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numerador"},{"name":"A2","label":"denominador"}],"uniques":true},"algorithm":{"name":"calculateOperation","template":"Cloze with text"}}</v>
      </c>
      <c r="C319" s="242" t="str">
        <f t="shared" si="1"/>
        <v>#REF!</v>
      </c>
      <c r="D319" s="243" t="str">
        <f t="shared" si="2"/>
        <v>#REF!</v>
      </c>
    </row>
    <row r="320" ht="15.75" customHeight="1">
      <c r="A320" s="241" t="str">
        <f>Seeds!AA361</f>
        <v>M3-NyO-22a-E-2</v>
      </c>
      <c r="B320" s="242" t="str">
        <f>Seeds!Z361</f>
        <v>{"id":"M3-NyO-22a-E-2","stimulus":"&lt;p&gt;A partir de la fracción &lt;span class=\"fr-math-v2 fr-draggable\" contenteditable=\"false\" data-original-math=\"\\(\\frac{{{Q1}}}{{{T2}}}\\)\" draggable=\"true\"&gt;\\(\\frac{{{Q1}}}{{{T2}}}\\)&lt;/span&gt;, completa las siguientes frases.&lt;/p&gt;","template":"&lt;p&gt;El {{response}} es {{T2}}.&lt;/p&gt;&lt;p&gt;El {{response}} es {{Q1}}.&lt;/p&gt;","hint":"&lt;p&gt;En una fracción, el numerador es el número de partes respecto al total. El denominador es el número de partes en las que se divide el total.&lt;/p&gt;","feedback":"&lt;p&gt;Las fracciones se componen de numerador y denominador.&lt;/p&gt;&lt;ul&gt;&lt;li&gt;El numerador es el número de partes respecto al total.&lt;/li&gt;&lt;li&gt;El denominador es el número de partes en las que se divide el total.&lt;/li&gt;&lt;/ul&gt;","seed":{"parameters":[{"name":"Q1","label":null,"min":1,"max":9,"step":1},{"name":"Q2","label":null,"min":1,"max":9,"step":1}],"calculated":[{"name":"T2","function":"{{Q1}}+{{Q2}}","temp":true},{"name":"A1","label":"denominador"},{"name":"A2","label":"numerador"}],"uniques":true},"algorithm":{"name":"calculateOperation","template":"Cloze with text"}}</v>
      </c>
      <c r="C320" s="242" t="str">
        <f t="shared" si="1"/>
        <v>#REF!</v>
      </c>
      <c r="D320" s="243" t="str">
        <f t="shared" si="2"/>
        <v>#REF!</v>
      </c>
    </row>
    <row r="321" ht="15.75" customHeight="1">
      <c r="A321" s="241" t="str">
        <f>Seeds!AA362</f>
        <v>M3-NyO-22b-I-1</v>
      </c>
      <c r="B321" s="242" t="str">
        <f>Seeds!Z362</f>
        <v>{"id":"M3-NyO-22b-I-1","stimulus":"&lt;p&gt;Arrastra cada expresión escrita hasta su fracción correspondiente.&lt;/p&gt;","hint":"&lt;p&gt;En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draggable=\"true\"&gt;\\(\\frac{{{Q3}}}{{{T3}}}\\)&lt;/span&gt;"}],"isNumToWords":true,"uniques":true},"algorithm":{"name":"linkOperationResult","params":{"invert":false},"template":"Match list"}}</v>
      </c>
      <c r="C321" s="242" t="str">
        <f t="shared" si="1"/>
        <v>#REF!</v>
      </c>
      <c r="D321" s="243" t="str">
        <f t="shared" si="2"/>
        <v>#REF!</v>
      </c>
    </row>
    <row r="322" ht="15.75" customHeight="1">
      <c r="A322" s="241" t="str">
        <f>Seeds!AA363</f>
        <v>M3-NyO-22b-E-1</v>
      </c>
      <c r="B322" s="242" t="str">
        <f>Seeds!Z363</f>
        <v>{"id":"M3-NyO-22b-E-1","stimulus":"&lt;p&gt;Completa la siguiente oración.&lt;/p&gt;","template":"&lt;p&gt;&lt;span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A1","label":"{{function}}","function":"Lemonlib.fractionToWords({{Q1}},{{T1}}, 'es')"}],"uniques":true},"algorithm":{"name":"calculateOperation","template":"Cloze with text"}}</v>
      </c>
      <c r="C322" s="242" t="str">
        <f t="shared" si="1"/>
        <v>#REF!</v>
      </c>
      <c r="D322" s="243" t="str">
        <f t="shared" si="2"/>
        <v>#REF!</v>
      </c>
    </row>
    <row r="323" ht="15.75" customHeight="1">
      <c r="A323" s="241" t="str">
        <f>Seeds!AA364</f>
        <v>M3-NyO-22b-A-1</v>
      </c>
      <c r="B323" s="242" t="str">
        <f>Seeds!Z364</f>
        <v>{"id":"M3-NyO-22b-A-1","stimulus":"&lt;p&gt;Se han utilizado &lt;span class=\"fr-math-v2 fr-draggable\" contenteditable=\"false\" data-original-math=\"\\(\\frac{{{Q1}}}{{{T1}}}\\)\" draggable=\"true\"&gt;\\(\\frac{{{Q1}}}{{{T1}}}\\)&lt;/span&gt; de una tableta de chocolate para preparar un pastel.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3" s="242" t="str">
        <f t="shared" si="1"/>
        <v>#REF!</v>
      </c>
      <c r="D323" s="243" t="str">
        <f t="shared" si="2"/>
        <v>#REF!</v>
      </c>
    </row>
    <row r="324" ht="15.75" customHeight="1">
      <c r="A324" s="241" t="str">
        <f>Seeds!AA365</f>
        <v>M3-NyO-22b-A-2</v>
      </c>
      <c r="B324" s="242" t="str">
        <f>Seeds!Z365</f>
        <v>{"id":"M3-NyO-22b-A-2","stimulus":"&lt;p&gt;De todos los juguetes que tiene Lourdes, &lt;span class=\"fr-math-v2 fr-draggable\" contenteditable=\"false\" data-original-math=\"\\(\\frac{{{Q1}}}{{{T1}}}\\)\" draggable=\"true\"&gt;\\(\\frac{{{Q1}}}{{{T1}}}\\)&lt;/span&gt; son muñecas.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4" s="242" t="str">
        <f t="shared" si="1"/>
        <v>#REF!</v>
      </c>
      <c r="D324" s="243" t="str">
        <f t="shared" si="2"/>
        <v>#REF!</v>
      </c>
    </row>
    <row r="325" ht="15.75" customHeight="1">
      <c r="A325" s="241" t="str">
        <f>Seeds!AA366</f>
        <v>M3-NyO-22b-A-3</v>
      </c>
      <c r="B325" s="242" t="str">
        <f>Seeds!Z366</f>
        <v>{"id":"M3-NyO-22b-A-3","stimulus":"&lt;p&gt;Paula ha necesitado &lt;span class=\"fr-math-v2 fr-draggable\" contenteditable=\"false\" data-original-math=\"\\(\\frac{{{Q1}}}{{{T1}}}\\)\" draggable=\"true\"&gt;\\(\\frac{{{Q1}}}{{{T1}}}\\)&lt;/span&gt; del tiempo que tenía para completar una tarea de Matemáticas. Escribe cómo se lee esta fracción.&lt;/p&gt;","template":"&lt;p&gt;&lt;span class=\"fr-math-v2 fr-draggable\" contenteditable=\"false\" data-original-math=\"\\(\\frac{{{Q1}}}{{{T1}}}\\)\" draggable=\"true\"&gt;\\(\\frac{{{Q1}}}{{{T1}}}\\)&lt;/span&gt; se lee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[2,3,4,5,6]},{"name":"Q2","label":null,"list":[1,2,3,4,5,6]}],"calculated":[{"name":"T1","label":"{{function}}","function":"{{Q1}}+{{Q2}}","temp":true},{"name":"A1","label":"{{function}}","function":"Lemonlib.fractionToWords({{Q1}},{{T1}}, 'es')"}],"uniques":true},"algorithm":{"name":"calculateOperation","template":"Cloze with text"}}</v>
      </c>
      <c r="C325" s="242" t="str">
        <f t="shared" si="1"/>
        <v>#REF!</v>
      </c>
      <c r="D325" s="243" t="str">
        <f t="shared" si="2"/>
        <v>#REF!</v>
      </c>
    </row>
    <row r="326" ht="15.75" customHeight="1">
      <c r="A326" s="241" t="str">
        <f>Seeds!AA367</f>
        <v>M3-NyO-22c-I-1</v>
      </c>
      <c r="B326" s="242" t="str">
        <f>Seeds!Z367</f>
        <v>{"id":"M3-NyO-22c-I-1","stimulus":"&lt;p&gt;Arrastra cada fracción hasta su expresión escrita.&lt;/p&gt;","hint":"&lt;p&gt;En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min":1,"max":9,"step":1},{"name":"Q2","label":null,"min":1,"max":9,"step":1},{"name":"Q3","label":null,"min":1,"max":9,"step":1}],"calculated":[{"name":"T1","label":"{{function}}","function":"{{Q1}}+1","temp":true},{"name":"T2","label":"{{function}}","function":"{{Q2}}+2","temp":true},{"name":"T3","label":"{{function}}","function":"{{Q3}}+3","temp":true},{"name":"T11","label":"{{function}}","function":"Lemonlib.fractionToWords({{Q1}},{{T1}}, 'es')[0].toUpperCase() + Lemonlib.fractionToWords({{Q1}},{{T1}}, 'es').slice(1,)","temp":true},{"name":"T22","label":"{{function}}","function":"Lemonlib.fractionToWords({{Q2}},{{T2}}, 'es')[0].toUpperCase() + Lemonlib.fractionToWords({{Q2}},{{T2}}, 'es').slice(1,)","temp":true},{"name":"T33","label":"{{function}}","function":"Lemonlib.fractionToWords({{Q3}},{{T3}}, 'es')[0].toUpperCase() + Lemonlib.fractionToWords({{Q3}},{{T3}}, 'es').slice(1,)","temp":true},{"name":"A1","label":"{{T11}}","function":"&lt;span class=\"fr-math-v2 fr-draggable\" contenteditable=\"false\" data-original-math=\"\\(\\frac{{{Q1}}}{{{T1}}}\\)\" draggable=\"true\"&gt;\\(\\frac{{{Q1}}}{{{T1}}}\\)&lt;/span&gt;"},{"name":"A2","label":"{{T22}}","function":"&lt;span class=\"fr-math-v2 fr-draggable\" contenteditable=\"false\" data-original-math=\"\\(\\frac{{{Q2}}}{{{T2}}}\\)\" draggable=\"true\"&gt;\\(\\frac{{{Q2}}}{{{T2}}}\\)&lt;/span&gt;"},{"name":"A3","label":"{{T33}}","function":"&lt;span class=\"fr-math-v2 fr-draggable\" contenteditable=\"false\" data-original-math=\"\\(\\frac{{{Q3}}}{{{T3}}}\\)\" draggable=\"true\"&gt;\\(\\frac{{{Q3}}}{{{T3}}}\\)&lt;/span&gt;"}],"isNumToWords":true,"uniques":true},"algorithm":{"name":"linkOperationResult","params":{"invert":true},"template":"Match list"}}</v>
      </c>
      <c r="C326" s="242" t="str">
        <f t="shared" si="1"/>
        <v>#REF!</v>
      </c>
      <c r="D326" s="243" t="str">
        <f t="shared" si="2"/>
        <v>#REF!</v>
      </c>
    </row>
    <row r="327" ht="15.75" customHeight="1">
      <c r="A327" s="241" t="str">
        <f>Seeds!AA368</f>
        <v>M3-NyO-22c-E-1</v>
      </c>
      <c r="B327" s="242" t="str">
        <f>Seeds!Z368</f>
        <v>{"id":"M3-NyO-22c-E-1","stimulus":"&lt;p&gt;Completa la siguiente oración.&lt;/p&gt;","template":"&lt;p&gt;{{T11}} se escribe en fracción como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'es')[0].toUpperCase() + Lemonlib.fractionToWords({{Q1}},{{T1}}, 'es').slice(1,)","temp":true},{"name":"A1","label":"{{function}}","function":"\\frac{{{Q1}}}{{{T1}}}"}],"uniques":true},"algorithm":{"name":"calculateOperation","params":{"method":"equivLiteral","keyboard":"INTERMEDIATE"}}}</v>
      </c>
      <c r="C327" s="242" t="str">
        <f t="shared" si="1"/>
        <v>#REF!</v>
      </c>
      <c r="D327" s="243" t="str">
        <f t="shared" si="2"/>
        <v>#REF!</v>
      </c>
    </row>
    <row r="328" ht="15.75" customHeight="1">
      <c r="A328" s="241" t="str">
        <f>Seeds!AA369</f>
        <v>M3-NyO-22c-A-1</v>
      </c>
      <c r="B328" s="242" t="str">
        <f>Seeds!Z369</f>
        <v>{"id":"M3-NyO-22c-A-1","stimulus":"&lt;p&gt;En una fiesta de cumpleaños quedan por repartir {{T11}} del pastel.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28" s="242" t="str">
        <f t="shared" si="1"/>
        <v>#REF!</v>
      </c>
      <c r="D328" s="243" t="str">
        <f t="shared" si="2"/>
        <v>#REF!</v>
      </c>
    </row>
    <row r="329" ht="15.75" customHeight="1">
      <c r="A329" s="241" t="str">
        <f>Seeds!AA370</f>
        <v>M3-NyO-22c-A-2</v>
      </c>
      <c r="B329" s="242" t="str">
        <f>Seeds!Z370</f>
        <v>{"id":"M3-NyO-22c-A-2","stimulus":"&lt;p&gt;Lucía ha gastado {{T11}} de sus ahorros para ir al cine.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29" s="242" t="str">
        <f t="shared" si="1"/>
        <v>#REF!</v>
      </c>
      <c r="D329" s="243" t="str">
        <f t="shared" si="2"/>
        <v>#REF!</v>
      </c>
    </row>
    <row r="330" ht="15.75" customHeight="1">
      <c r="A330" s="241" t="str">
        <f>Seeds!AA371</f>
        <v>M3-NyO-22c-A-3</v>
      </c>
      <c r="B330" s="242" t="str">
        <f>Seeds!Z371</f>
        <v>{"id":"M3-NyO-22c-A-3","stimulus":"&lt;p&gt;Julieta ha leído {{T11}} de un libro. Escribe esta cantidad como una fracción.&lt;/p&gt;","template":"&lt;p&gt;La fracción es {{response}}.&lt;/p&gt;","hint":"&lt;p&gt;En las fracciones, primero se escribe el numerador y después el denominador en forma fraccionaria. Por ejemplo, medios, tercios, cuartos o quintos.&lt;/p&gt;","feedback":"&lt;p&gt;En las fracciones, primero se escribe el numerador y después el denominador en forma fraccionaria. Por ejemplo, medios, tercios, cuartos o quintos.&lt;/p&gt;","seed":{"parameters":[{"name":"Q1","label":null,"list":[1,2,3,4,5,6]},{"name":"Q2","label":null,"list":[1,2,3,4,5,6]}],"calculated":[{"name":"T1","label":"{{function}}","function":"{{Q1}}+{{Q2}}","temp":true},{"name":"T11","label":"{{function}}","function":"Lemonlib.fractionToWords({{Q1}},{{T1}}, 'es')","temp":true},{"name":"A1","label":"{{function}}","function":"\\frac{{{Q1}}}{{{T1}}}"}],"uniques":true},"algorithm":{"name":"calculateOperation","params":{"method":"equivLiteral","keyboard":"INTERMEDIATE"}}}</v>
      </c>
      <c r="C330" s="242" t="str">
        <f t="shared" si="1"/>
        <v>#REF!</v>
      </c>
      <c r="D330" s="243" t="str">
        <f t="shared" si="2"/>
        <v>#REF!</v>
      </c>
    </row>
    <row r="331" ht="15.75" customHeight="1">
      <c r="A331" s="241" t="str">
        <f>Seeds!AA372</f>
        <v>M3-NyO-22d-I-1</v>
      </c>
      <c r="B331" s="242" t="str">
        <f>Seeds!Z372</f>
        <v>{"id":"M3-NyO-22d-I-1","stimulus":"&lt;p&gt;Selecciona la figura que representa la fracción &lt;span class=\"fr-math-v2 fr-draggable\" contenteditable=\"false\" data-original-math=\"\\(\\frac{2}{5}\\)\" draggable=\"true\"&gt;\\(\\frac{2}{5}\\)&lt;/span&gt;.&lt;/p&gt;","hint":"&lt;p&gt;El &lt;b&gt;denominador&lt;/b&gt; es el número de partes iguales en las que se divide la figura. El &lt;b&gt;numerador&lt;/b&gt; es el número de partes seleccionadas.&lt;/p&gt;","feedback":"&lt;p&gt;El &lt;b&gt;denominador,&lt;/b&gt; 5, es el número de partes iguales en las que se divide la figura.&lt;/p&gt;&lt;p&gt;El &lt;b&gt;numerador,&lt;/b&gt; 2, es el número de partes seleccionadas.&lt;/p&gt;","seed":{"parameters":[],"calculated":[{"name":"A1","label":"&lt;img src='https://blueberry-assets.oneclick.es/M3_NyO_22d_1.svg' width=\"300\"&gt;"},{"name":"A2","label":"&lt;img src='https://blueberry-assets.oneclick.es/M3_NyO_22d_2.svg' width=\"300\"&gt;"},{"name":"A3","label":"&lt;img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C331" s="242" t="str">
        <f t="shared" si="1"/>
        <v>#REF!</v>
      </c>
      <c r="D331" s="243" t="str">
        <f t="shared" si="2"/>
        <v>#REF!</v>
      </c>
    </row>
    <row r="332" ht="15.75" customHeight="1">
      <c r="A332" s="241" t="str">
        <f>Seeds!AA373</f>
        <v>M3-NyO-22d-I-2</v>
      </c>
      <c r="B332" s="242" t="str">
        <f>Seeds!Z373</f>
        <v>{"id":"M3-NyO-22d-I-2","stimulus":"&lt;p&gt;Selecciona la figura que representa la fracción &lt;span class=\"fr-math-v2 fr-draggable\" contenteditable=\"false\" data-original-math=\"\\(\\frac{2}{6}\\)\" draggable=\"true\"&gt;\\(\\frac{2}{6}\\)&lt;/span&gt;.&lt;/p&gt;","hint":"&lt;p&gt;El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width=\"300\"&gt;"},{"name":"A4","label":"&lt;img src='https://blueberry-assets.oneclick.es/M3_NyO_22d_4.svg' width=\"300\"&gt;"},{"name":"A5","label":"&lt;img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standard","params":{"countCorrect":1,"countIncorrect":2,"columns":3,"showCheckIcon":true}}}</v>
      </c>
      <c r="C332" s="242" t="str">
        <f t="shared" si="1"/>
        <v>#REF!</v>
      </c>
      <c r="D332" s="243" t="str">
        <f t="shared" si="2"/>
        <v>#REF!</v>
      </c>
    </row>
    <row r="333" ht="15.75" customHeight="1">
      <c r="A333" s="241" t="str">
        <f>Seeds!AA374</f>
        <v>M3-NyO-22d-I-3</v>
      </c>
      <c r="B333" s="242" t="str">
        <f>Seeds!Z374</f>
        <v>{"id":"M3-NyO-22d-I-3","stimulus":"&lt;p&gt;Selecciona la figura que representa la fracción &lt;span class=\"fr-math-v2 fr-draggable\" contenteditable=\"false\" data-original-math=\"\\(\\frac{3}{6}\\)\" draggable=\"true\"&gt;\\(\\frac{3}{6}\\)&lt;/span&gt;.&lt;/p&gt;","hint":"&lt;p&gt;El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3,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width=\"300\"&gt;"},{"name":"A6","label":"&lt;img src='https://blueberry-assets.oneclick.es/M3_NyO_22d_6.svg' width=\"300\"&gt;"},{"name":"A7","label":"&lt;img src='https://blueberry-assets.oneclick.es/M3_NyO_22d_7.svg' width=\"300\"&gt;","incorrect":true},{"name":"A8","label":"&lt;img src='https://blueberry-assets.oneclick.es/M3_NyO_22d_8.svg' width=\"300\"&gt;","incorrect":true},{"name":"A9","label":"&lt;img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C333" s="242" t="str">
        <f t="shared" si="1"/>
        <v>#REF!</v>
      </c>
      <c r="D333" s="243" t="str">
        <f t="shared" si="2"/>
        <v>#REF!</v>
      </c>
    </row>
    <row r="334" ht="15.75" customHeight="1">
      <c r="A334" s="241" t="str">
        <f>Seeds!AA375</f>
        <v>M3-NyO-22d-I-4</v>
      </c>
      <c r="B334" s="242" t="str">
        <f>Seeds!Z375</f>
        <v>{"id":"M3-NyO-22d-I-4","stimulus":"&lt;p&gt;Selecciona la figura que representa la fracción &lt;span class=\"fr-math-v2 fr-draggable\" contenteditable=\"false\" data-original-math=\"\\(\\frac{7}{9}\\)\" draggable=\"true\"&gt;\\(\\frac{7}{9}\\)&lt;/span&gt;.&lt;/p&gt;","hint":"&lt;p&gt;El &lt;b&gt;denominador&lt;/b&gt; es el número de partes iguales en las que se divide la figura. El &lt;b&gt;numerador&lt;/b&gt; es el número de partes seleccionadas.&lt;/p&gt;","feedback":"&lt;p&gt;El &lt;b&gt;denominador,&lt;/b&gt; 9, es el número de partes iguales en las que se divide la figura.&lt;/p&gt;&lt;p&gt;El &lt;b&gt;numerador,&lt;/b&gt; 7,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width=\"300\"&gt;"},{"name":"A8","label":"&lt;img src='https://blueberry-assets.oneclick.es/M3_NyO_22d_8.svg' width=\"300\"&gt;"},{"name":"A9","label":"&lt;img src='https://blueberry-assets.oneclick.es/M3_NyO_22d_9.svg' width=\"300\"&gt;","incorrect":true},{"name":"A10","label":"&lt;img src='https://blueberry-assets.oneclick.es/M3_NyO_22d_10.svg' width=\"300\"&gt;","incorrect":true}],"uniques":true},"algorithm":{"name":"trueFalse","template":"Multiple choice – standard","params":{"countCorrect":1,"countIncorrect":2,"columns":3,"showCheckIcon":false}}}</v>
      </c>
      <c r="C334" s="242" t="str">
        <f t="shared" si="1"/>
        <v>#REF!</v>
      </c>
      <c r="D334" s="243" t="str">
        <f t="shared" si="2"/>
        <v>#REF!</v>
      </c>
    </row>
    <row r="335" ht="15.75" customHeight="1">
      <c r="A335" s="241" t="str">
        <f>Seeds!AA376</f>
        <v>M3-NyO-22d-I-5</v>
      </c>
      <c r="B335" s="242" t="str">
        <f>Seeds!Z376</f>
        <v>{"id":"M3-NyO-22d-I-5","stimulus":"&lt;p&gt;Selecciona la figura que representa la fracción &lt;span class=\"fr-math-v2 fr-draggable\" contenteditable=\"false\" data-original-math=\"\\(\\frac{4}{7}\\)\" draggable=\"true\"&gt;\\(\\frac{4}{7}\\)&lt;/span&gt;.&lt;/p&gt;","hint":"&lt;p&gt;El &lt;b&gt;denominador&lt;/b&gt; es el número de partes iguales en las que se divide la figura. El &lt;b&gt;numerador&lt;/b&gt; es el número de partes seleccionadas.&lt;/p&gt;","feedback":"&lt;p&gt;El &lt;b&gt;denominador,&lt;/b&gt; 7, es el número de partes iguales en las que se divide la figura.&lt;/p&gt;&lt;p&gt;El &lt;b&gt;numerador,&lt;/b&gt; 4, es el número de partes seleccionadas.&lt;/p&gt;","seed":{"parameters":[],"calculated":[{"name":"A1","label":"&lt;img src='https://blueberry-assets.oneclick.es/M3_NyO_22d_1.svg' width=\"300\"&gt;","incorrect":true},{"name":"A2","label":"&lt;img src='https://blueberry-assets.oneclick.es/M3_NyO_22d_2.svg' width=\"300\"&gt;","incorrect":true},{"name":"A3","label":"&lt;img src='https://blueberry-assets.oneclick.es/M3_NyO_22d_3.svg' width=\"300\"&gt;","incorrect":true},{"name":"A4","label":"&lt;img src='https://blueberry-assets.oneclick.es/M3_NyO_22d_4.svg' width=\"300\"&gt;","incorrect":true},{"name":"A5","label":"&lt;img src='https://blueberry-assets.oneclick.es/M3_NyO_22d_5.svg' width=\"300\"&gt;","incorrect":true},{"name":"A6","label":"&lt;img src='https://blueberry-assets.oneclick.es/M3_NyO_22d_6.svg' width=\"300\"&gt;","incorrect":true},{"name":"A7","label":"&lt;img src='https://blueberry-assets.oneclick.es/M3_NyO_22d_7.svg' width=\"300\"&gt;","incorrect":true},{"name":"A8","label":"&lt;img src='https://blueberry-assets.oneclick.es/M3_NyO_22d_8.svg' width=\"300\"&gt;","incorrect":true},{"name":"A9","label":"&lt;img src='https://blueberry-assets.oneclick.es/M3_NyO_22d_9.svg' width=\"300\"&gt;"},{"name":"A10","label":"&lt;img src='https://blueberry-assets.oneclick.es/M3_NyO_22d_10.svg' width=\"300\"&gt;"}],"uniques":true},"algorithm":{"name":"trueFalse","template":"Multiple choice – standard","params":{"countCorrect":1,"countIncorrect":2,"columns":3,"showCheckIcon":false}}}</v>
      </c>
      <c r="C335" s="242" t="str">
        <f t="shared" si="1"/>
        <v>#REF!</v>
      </c>
      <c r="D335" s="243" t="str">
        <f t="shared" si="2"/>
        <v>#REF!</v>
      </c>
    </row>
    <row r="336" ht="15.75" customHeight="1">
      <c r="A336" s="241" t="str">
        <f>Seeds!AA377</f>
        <v>M3-NyO-22d-E-1</v>
      </c>
      <c r="B336" s="242" t="str">
        <f>Seeds!Z377</f>
        <v>{
    "id": "M3-NyO-22d-E-1",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&lt;b&gt;denominador&lt;/b&gt; es el número de partes seleccionadas.&lt;/p&gt;",
    "feedback": "&lt;p&gt;El &lt;b&gt;denominador,&lt;/b&gt; 5, es el número de partes iguales en las que se divide la figura.&lt;/p&gt;&lt;p&gt;El &lt;b&gt;denominador,&lt;/b&gt; 2, es el número de partes seleccionadas.&lt;/p&gt;",
    "seed": {
        "parameters": [
            {
                "name": "Q1",
                "list": [
                    "M3_NyO_22d_1.svg",
                    "M3_NyO_22d_2.svg"
                ]
            }
        ],
        "calculated": [
            {
                "name": "A1",
                "function": "\\frac{2}{5}"
            }
        ],
        "uniques": true
    },
    "algorithm": {
        "name": "calculateOperation",
        "params": {
            "method": "equivLiteral",
            "keyboard": "INTERMEDIATE"
        }
    }
}</v>
      </c>
      <c r="C336" s="242" t="str">
        <f t="shared" si="1"/>
        <v>#REF!</v>
      </c>
      <c r="D336" s="243" t="str">
        <f t="shared" si="2"/>
        <v>#REF!</v>
      </c>
    </row>
    <row r="337" ht="15.75" customHeight="1">
      <c r="A337" s="241" t="str">
        <f>Seeds!AA378</f>
        <v>M3-NyO-22d-E-2</v>
      </c>
      <c r="B337" s="242" t="str">
        <f>Seeds!Z378</f>
        <v>{
    "id": "M3-NyO-22d-E-2",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2, es el número de partes seleccionadas.&lt;/p&gt;",
    "seed": {
        "parameters": [
            {
                "name": "Q1",
                "list": [
                    "M3_NyO_22d_3.svg",
                    "M3_NyO_22d_4.svg"
                ]
            }
        ],
        "calculated": [
            {
                "name": "A1",
                "function": "\\frac{2}{6}"
            }
        ],
        "uniques": true
    },
    "algorithm": {
        "name": "calculateOperation",
        "params": {
            "method": "equivLiteral",
            "keyboard": "INTERMEDIATE"
        }
    }
}</v>
      </c>
      <c r="C337" s="242" t="str">
        <f t="shared" si="1"/>
        <v>#REF!</v>
      </c>
      <c r="D337" s="243" t="str">
        <f t="shared" si="2"/>
        <v>#REF!</v>
      </c>
    </row>
    <row r="338" ht="15.75" customHeight="1">
      <c r="A338" s="241" t="str">
        <f>Seeds!AA379</f>
        <v>M3-NyO-22d-E-3</v>
      </c>
      <c r="B338" s="242" t="str">
        <f>Seeds!Z379</f>
        <v>{
    "id": "M3-NyO-22d-E-3",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6, es el número de partes iguales en las que se divide la figura.&lt;/p&gt;&lt;p&gt;El &lt;b&gt;numerador,&lt;/b&gt; 3, es el número de partes seleccionadas.&lt;/p&gt;",
    "seed": {
        "parameters": [
            {
                "name": "Q1",
                "list": [
                    "M3_NyO_22d_5.svg",
                    "M3_NyO_22d_6.svg"
                ]
            }
        ],
        "calculated": [
            {
                "name": "A1",
                "function": "\\frac{3}{6}"
            }
        ],
        "uniques": true
    },
    "algorithm": {
        "name": "calculateOperation",
        "params": {
            "method": "equivLiteral",
            "keyboard": "INTERMEDIATE"
        }
    }
}</v>
      </c>
      <c r="C338" s="242" t="str">
        <f t="shared" si="1"/>
        <v>#REF!</v>
      </c>
      <c r="D338" s="243" t="str">
        <f t="shared" si="2"/>
        <v>#REF!</v>
      </c>
    </row>
    <row r="339" ht="15.75" customHeight="1">
      <c r="A339" s="241" t="str">
        <f>Seeds!AA380</f>
        <v>M3-NyO-22d-E-4</v>
      </c>
      <c r="B339" s="242" t="str">
        <f>Seeds!Z380</f>
        <v>{
    "id": "M3-NyO-22d-E-4",
    "stimulus": "&lt;p&gt;Escribe qué fracción representa la zona coloreada de esta figura.&lt;/p&gt;&lt;img src=\"https://blueberry-assets.oneclick.es/{{Q1}}\" width=\"300\"&gt;&lt;/img&gt;",
    "template": "&lt;p&gt;La zona coloreada representa {{response}} de la figura.&lt;/p&gt;",
    "hint": "&lt;p&gt;El &lt;b&gt;denominador&lt;/b&gt; es el número de partes iguales en las que se divide la figura. El &lt;b&gt;numerador&lt;/b&gt; es el número de partes seleccionadas.&lt;/p&gt;",
    "feedback": "&lt;p&gt;El &lt;b&gt;denominador,&lt;/b&gt; 9, es el número de partes iguales en las que se divide la figura.&lt;/p&gt;&lt;p&gt;El &lt;b&gt;numerador,&lt;/b&gt; 7, es el número de partes seleccionadas.&lt;/p&gt;",
    "seed": {
        "parameters": [
            {
                "name": "Q1",
                "list": [
                    "M3_NyO_22d_7.svg",
                    "M3_NyO_22d_8.svg"
                ]
            }
        ],
        "calculated": [
            {
                "name": "A1",
                "function": "\\frac{7}{9}"
            }
        ],
        "uniques": true
    },
    "algorithm": {
        "name": "calculateOperation",
        "params": {
            "method": "equivLiteral",
            "keyboard": "INTERMEDIATE"
        }
    }
}</v>
      </c>
      <c r="C339" s="242" t="str">
        <f t="shared" si="1"/>
        <v>#REF!</v>
      </c>
      <c r="D339" s="243" t="str">
        <f t="shared" si="2"/>
        <v>#REF!</v>
      </c>
    </row>
    <row r="340" ht="15.75" customHeight="1">
      <c r="A340" s="241" t="str">
        <f>Seeds!AA381</f>
        <v>M3-NyO-22d-E-5</v>
      </c>
      <c r="B340" s="242" t="str">
        <f>Seeds!Z381</f>
        <v>{
    "id": "M3-NyO-22d-E-5",
    "stimulus": "&lt;p&gt;Escribe qué fracción representa la zona coloreada de esta figura.&lt;/p&gt;&lt;img src='https://blueberry-assets.oneclick.es/{{Q1}}' width=\"300\"&gt;",
    "template": "&lt;p&gt;La zona coloreada representa {{response}} de la figura.&lt;/p&gt;",
    "hint": "&lt;p&gt;El &lt;b&gt;denominador&lt;/b&gt; es el número de partes iguales en las que se divide la figura. El &lt;b&gt;numerador&lt;/b&gt; es el número de partes seleccionadas.&lt;/p&gt;",
    "feedback": "&lt;p&gt;El &lt;b&gt;denominador,&lt;/b&gt; 7, es el número de partes iguales en las que se divide la figura.&lt;/p&gt;&lt;p&gt;El &lt;b&gt;numerador,&lt;/b&gt; 4, es el número de partes seleccionadas.&lt;/p&gt;",
    "seed": {
        "parameters": [
            {
                "name": "Q1",
                "list": [
                    "M3_NyO_22d_9.svg",
                    "M3_NyO_22d_10.svg"
                ]
            }
        ],
        "calculated": [
            {
                "name": "A1",
                "function": "\\frac{4}{7}"
            }
        ],
        "uniques": true
    },
    "algorithm": {
        "name": "calculateOperation",
        "params": {
            "method": "equivLiteral",
            "keyboard": "INTERMEDIATE"
        }
    }
}</v>
      </c>
      <c r="C340" s="242" t="str">
        <f t="shared" si="1"/>
        <v>#REF!</v>
      </c>
      <c r="D340" s="243" t="str">
        <f t="shared" si="2"/>
        <v>#REF!</v>
      </c>
    </row>
    <row r="341" ht="15.75" customHeight="1">
      <c r="A341" s="241" t="str">
        <f>Seeds!AA382</f>
        <v>M3-NyO-22d-A-1</v>
      </c>
      <c r="B341" s="242" t="str">
        <f>Seeds!Z382</f>
        <v>{"id":"M3-NyO-22d-A-1","stimulus":"&lt;p&gt;Han sobrado las siguentes porciones de una lasaña. Expresa esta cantidad en forma de fracción.&lt;/p&gt;&lt;img src='https://blueberry-assets.oneclick.es/M3_NyO_22d_11.svg' width=\"300\"&gt;","template":"&lt;p&gt;Han sobrado {{response}} de la lasaña.&lt;/p&gt;","hint":"&lt;p&gt;El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3, es el número de porciones pintadas.&lt;/p&gt;","seed":{"parameters":[],"calculated":[{"name":"A1","function":"\\frac{3}{10}"}],"uniques":true},"algorithm":{"name":"calculateOperation","params":{"method":"equivLiteral","keyboard":"INTERMEDIATE"}}}</v>
      </c>
      <c r="C341" s="242" t="str">
        <f t="shared" si="1"/>
        <v>#REF!</v>
      </c>
      <c r="D341" s="243" t="str">
        <f t="shared" si="2"/>
        <v>#REF!</v>
      </c>
    </row>
    <row r="342" ht="15.75" customHeight="1">
      <c r="A342" s="241" t="str">
        <f>Seeds!AA383</f>
        <v>M3-NyO-22d-A-2</v>
      </c>
      <c r="B342" s="242" t="str">
        <f>Seeds!Z383</f>
        <v>{"id":"M3-NyO-22d-A-2","stimulus":"&lt;p&gt;Jorge ha pintado los siguientes pétalos de una flor. ¿Que fracción representan respecto al total?&lt;/p&gt;&lt;img src='https://blueberry-assets.oneclick.es/M3_NyO_22d_12.svg' width=\"300\"&gt;","template":"&lt;p&gt;La fracción de pétalos pintados son {{response}} del total.&lt;/p&gt;","hint":"&lt;p&gt;El &lt;b&gt;denominador&lt;/b&gt; es el número de partes iguales en las que se divide la figura. El &lt;b&gt;numerador&lt;/b&gt; es el número de partes seleccionadas.&lt;/p&gt;","feedback":"&lt;p&gt;El &lt;b&gt;denominador,&lt;/b&gt; 12, es el número de partes iguales en las que se divide la figura.&lt;/p&gt;&lt;p&gt;El &lt;b&gt;numerador,&lt;/b&gt; 8, es el número de pétalos pintados.&lt;/p&gt;","seed":{"parameters":[],"calculated":[{"name":"A1","function":"\\frac{8}{12}"}],"uniques":true},"algorithm":{"name":"calculateOperation","params":{"method":"equivLiteral","keyboard":"INTERMEDIATE"}}}</v>
      </c>
      <c r="C342" s="242" t="str">
        <f t="shared" si="1"/>
        <v>#REF!</v>
      </c>
      <c r="D342" s="243" t="str">
        <f t="shared" si="2"/>
        <v>#REF!</v>
      </c>
    </row>
    <row r="343" ht="15.75" customHeight="1">
      <c r="A343" s="241" t="str">
        <f>Seeds!AA384</f>
        <v>M3-NyO-22d-A-3</v>
      </c>
      <c r="B343" s="242" t="str">
        <f>Seeds!Z384</f>
        <v>{"id":"M3-NyO-22d-A-3","stimulus":"&lt;p&gt;A Rocío le han dado tantos gajos de una naranja como los que aparecen en la imagen. ¿Cuántos gajos le han dado?&lt;/p&gt;&lt;img src='https://blueberry-assets.oneclick.es/M3_NyO_22d_13.svg' width=\"300\"&gt;","template":"&lt;p&gt;Le han dado {{response}} de la naranja.&lt;/p&gt;","hint":"&lt;p&gt;El &lt;b&gt;denominador&lt;/b&gt; es el número de partes iguales en las que se divide la figura. El &lt;b&gt;numerador&lt;/b&gt; es el número de partes seleccionadas.&lt;/p&gt;","feedback":"&lt;p&gt;El &lt;b&gt;denominador,&lt;/b&gt; 10, es el número de partes iguales en las que se divide la figura.&lt;/p&gt;&lt;p&gt;El &lt;b&gt;numerador,&lt;/b&gt; 4, es el número de gajos pintados.&lt;/p&gt;","seed":{"parameters":[],"calculated":[{"name":"A1","function":"\\frac{4}{10}"}],"uniques":true},"algorithm":{"name":"calculateOperation","params":{"method":"equivLiteral","keyboard":"INTERMEDIATE"}}}</v>
      </c>
      <c r="C343" s="242" t="str">
        <f t="shared" si="1"/>
        <v>#REF!</v>
      </c>
      <c r="D343" s="243" t="str">
        <f t="shared" si="2"/>
        <v>#REF!</v>
      </c>
    </row>
    <row r="344" ht="15.75" customHeight="1">
      <c r="A344" s="241" t="str">
        <f>Seeds!AA385</f>
        <v>M3-NyO-22d-A-4</v>
      </c>
      <c r="B344" s="242" t="str">
        <f>Seeds!Z385</f>
        <v>{"id":"M3-NyO-22d-A-4","stimulus":"&lt;p&gt;Un granjero ha dividido un huerto en partes iguales y ha plantado tomates en una porción de tierra como la de la imagen. ¿Qué fracción representa esta parte del huerto?&lt;/p&gt;&lt;img src='https://blueberry-assets.oneclick.es/M3_NyO_22d_14.svg' width=\"300\"&gt;","template":"&lt;p&gt;Ha plantado tomates en {{response}} del huerto.&lt;/p&gt;","hint":"&lt;p&gt;El &lt;b&gt;denominador&lt;/b&gt; es el número de partes iguales en las que se divide la figura. El &lt;b&gt;numerador&lt;/b&gt; es el número de partes seleccionadas.&lt;/p&gt;","feedback":"&lt;p&gt;El &lt;b&gt;denominador,&lt;/b&gt; 8, es el número de partes iguales en las que se divide la figura.&lt;/p&gt;&lt;p&gt;El &lt;b&gt;numerador&lt;/b&gt;, 5, es el número de partes pintadas.&lt;/p&gt;","seed":{"parameters":[],"calculated":[{"name":"A1","function":"\\frac{5}{8}"}],"uniques":true},"algorithm":{"name":"calculateOperation","params":{"method":"equivLiteral","keyboard":"INTERMEDIATE"}}}</v>
      </c>
      <c r="C344" s="242" t="str">
        <f t="shared" si="1"/>
        <v>#REF!</v>
      </c>
      <c r="D344" s="243" t="str">
        <f t="shared" si="2"/>
        <v>#REF!</v>
      </c>
    </row>
    <row r="345" ht="15.75" customHeight="1">
      <c r="A345" s="241" t="str">
        <f>Seeds!AA386</f>
        <v>M3-NyO-22d-A-5</v>
      </c>
      <c r="B345" s="242" t="str">
        <f>Seeds!Z386</f>
        <v>{"id":"M3-NyO-22d-A-5","stimulus":"&lt;p&gt;Alejo tiene una caja con tantos quesitos como los de la imagen. ¿Qué fracción de quesitos le quedan?&lt;/p&gt;&lt;img src='https://blueberry-assets.oneclick.es/M3_NyO_22d_15.svg' width=\"300\"&gt;","template":"&lt;p&gt;Le quedan {{response}} quesitos.&lt;/p&gt;","hint":"&lt;p&gt;El &lt;b&gt;denominador&lt;/b&gt; es el número de partes iguales en las que se divide la figura. El &lt;b&gt;numerador&lt;/b&gt; es el número de partes seleccionadas.&lt;/p&gt;","feedback":"&lt;p&gt;El &lt;b&gt;denominador,&lt;/b&gt; 6, es el número de partes iguales en las que se divide la figura.&lt;/p&gt;&lt;p&gt;El &lt;b&gt;numerador,&lt;/b&gt; 2, es el número de quesitos pintados.&lt;/p&gt;","seed":{"parameters":[],"calculated":[{"name":"A1","function":"\\frac{2}{6}"}],"uniques":true},"algorithm":{"name":"calculateOperation","params":{"method":"equivLiteral","keyboard":"INTERMEDIATE"}}}</v>
      </c>
      <c r="C345" s="242" t="str">
        <f t="shared" si="1"/>
        <v>#REF!</v>
      </c>
      <c r="D345" s="243" t="str">
        <f t="shared" si="2"/>
        <v>#REF!</v>
      </c>
    </row>
    <row r="346" ht="15.75" customHeight="1">
      <c r="A346" s="241" t="str">
        <f>Seeds!AA387</f>
        <v>M3-NyO-22e-I-1</v>
      </c>
      <c r="B346" s="242" t="str">
        <f>Seeds!Z387</f>
        <v>{
    "id": "M3-NyO-22e-I-1",
    "stimulus": "&lt;p&gt;¿A qué operación equivale la fracción &lt;span class=\"fr-math-v2 fr-draggable\" contenteditable=\"false\" data-original-math=\"\\(\\frac{{{Q1}}}{{{T1}}}\\)\" draggable=\"true\"&gt;\\(\\frac{{{Q1}}}{{{T1}}}\\)&lt;/span&gt;?&lt;/p&gt;",
    "hint": "&lt;p&gt;Una fracción es equivalente a una división.&lt;/p&gt;",
    "feedback": "&lt;p&gt;Una fracción es equivalente a una división.&lt;/p&gt;&lt;p style=\"text-align: center\"&gt;&lt;span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346" s="242" t="str">
        <f t="shared" si="1"/>
        <v>#REF!</v>
      </c>
      <c r="D346" s="243" t="str">
        <f t="shared" si="2"/>
        <v>#REF!</v>
      </c>
    </row>
    <row r="347" ht="15.75" customHeight="1">
      <c r="A347" s="241" t="str">
        <f>Seeds!AA388</f>
        <v>M3-NyO-22e-E-1</v>
      </c>
      <c r="B347" s="242" t="str">
        <f>Seeds!Z388</f>
        <v>{"id":"M3-NyO-22e-E-1","stimulus":"&lt;p&gt;Escribe la división {{Q1}} : {{T1}} en forma de fracción.&lt;/p&gt;","template":"&lt;p&gt;La división es equivalente a la fracción {{response}}.&lt;/p&gt;","hint":"Una fracción es equivalente a una división.","feedback":"&lt;p&gt;Una fracción es equivalente a una división.&lt;/p&gt;&lt;p style=\"text-align: center\"&gt;{{Q1}} : {{T1}} = &lt;span class=\"fr-math-v2 fr-draggable\" contenteditable=\"false\" data-original-math=\"\\(\\frac{{{Q1}}}{{{T1}}}\\)\" draggable=\"true\"&gt;\\(\\frac{{{Q1}}}{{{T1}}}\\)&lt;/span&gt;&lt;/p&gt;","seed":{"parameters":[{"name":"Q1","label":null,"min":1,"max":9,"step":1},{"name":"Q2","label":null,"min":1,"max":9,"step":1}],"calculated":[{"name":"T1","label":"{{function}}","function":"{{Q1}}+{{Q2}}","temp":true},{"name":"A1","label":"{{function}}","function":"\\frac{{{Q1}}}{{{T1}}}"}],"uniques":true},"algorithm":{"name":"calculateOperation","params":{"method":"equivLiteral","keyboard":"INTERMEDIATE"}}}</v>
      </c>
      <c r="C347" s="242" t="str">
        <f t="shared" si="1"/>
        <v>#REF!</v>
      </c>
      <c r="D347" s="243" t="str">
        <f t="shared" si="2"/>
        <v>#REF!</v>
      </c>
    </row>
    <row r="348" ht="15.75" customHeight="1">
      <c r="A348" s="241" t="str">
        <f>Seeds!AA389</f>
        <v>M3-NyO-22g-I-1</v>
      </c>
      <c r="B348" s="242" t="str">
        <f>Seeds!Z389</f>
        <v>{"id":"M3-NyO-22g-I-1","stimulus":"&lt;p&gt;Una tienda ha vendido {{Q1}} de las {{T1}} lámparas que tenían en el escaparate. ¿Cómo se expresa la fracción de las lámparas vendidas?&lt;/p&gt;","template":"&lt;p&gt;La fracción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total.&lt;/p&gt;","seed":{"parameters":[{"name":"Q1","label":null,"min":2,"max":9,"step":1},{"name":"Q2","label":null,"min":2,"max":9,"step":1}],"calculated":[{"name":"T1","label":"{{function}}","function":"{{Q1}}+{{Q2}}","temp":true},{"name":"A1","label":"&lt;span class=\"fr-math-v2 fr-draggable\" contenteditable=\"false\" data-original-math=\"\\(\\frac{{{Q1}}}{{{T1}}}\\)\" draggable=\"true\"&gt;\\(\\frac{{{Q1}}}{{{T1}}}\\)&lt;/span&gt;"},{"name":"A2","label":"&lt;span class=\"fr-math-v2 fr-draggable\" contenteditable=\"false\" data-original-math=\"\\(\\frac{{{T1}}}{{{Q1}}}\\)\" draggable=\"true\"&gt;\\(\\frac{{{T1}}}{{{Q1}}}\\)&lt;/span&gt;","incorrect":true},{"name":"A3","label":"&lt;span class=\"fr-math-v2 fr-draggable\" contenteditable=\"false\" data-original-math=\"\\(\\frac{{{1}}}{{{T1}}}\\)\" draggable=\"true\"&gt;\\(\\frac{{{1}}}{{{T1}}}\\)&lt;/span&gt;","incorrect":true}],"uniques":true},"algorithm":{"name":"calculateOperation","template":"Cloze with drag &amp; drop","params":{"keyboard":"INTERMEDIATE"}}}</v>
      </c>
      <c r="C348" s="242" t="str">
        <f t="shared" si="1"/>
        <v>#REF!</v>
      </c>
      <c r="D348" s="243" t="str">
        <f t="shared" si="2"/>
        <v>#REF!</v>
      </c>
    </row>
    <row r="349" ht="15.75" customHeight="1">
      <c r="A349" s="241" t="str">
        <f>Seeds!AA390</f>
        <v>M3-NyO-22g-I-2</v>
      </c>
      <c r="B349" s="242" t="str">
        <f>Seeds!Z390</f>
        <v>{"id":"M3-NyO-22g-I-2","stimulus":"&lt;p&gt;Jesús va a hacer una tortilla con {{Q1}} huevos de una caja de 12. ¿Qué fracción de huevos va a utilizar?&lt;/p&gt;","template":"&lt;p&gt;La fracción es {{response}}.&lt;/p&gt;","hint":"&lt;p&gt;Una fracción está formada por un numerador y un denominador.&lt;/p&gt;","feedback":"&lt;p&gt;La fracción es &lt;span class=\"fr-math-v2 fr-draggable\" contenteditable=\"false\" data-original-math=\"\\(\\frac{{{Q1}}}{12}\\)\" draggable=\"true\"&gt;\\(\\frac{{{Q1}}}{12}\\)&lt;/span&gt;.&lt;/p&gt;&lt;p&gt;{{Q1}} → &lt;b&gt;numerador:&lt;/b&gt; el número de partes respecto al total.&lt;/p&gt;&lt;p&gt;12 → &lt;b&gt;denominador:&lt;/b&gt; el número de partes iguales en las que se divide el total.&lt;/p&gt;","seed":{"parameters":[{"name":"Q1","label":null,"min":2,"max":11,"step":1}],"calculated":[{"name":"A1","label":"&lt;span class=\"fr-math-v2 fr-draggable\" contenteditable=\"false\" data-original-math=\"\\(\\frac{{{Q1}}}{12}\\)\" draggable=\"true\"&gt;\\(\\frac{{{Q1}}}{12}\\)&lt;/span&gt;"},{"name":"A2","label":"&lt;span class=\"fr-math-v2 fr-draggable\" contenteditable=\"false\" data-original-math=\"\\(\\frac{12}{{{Q1}}}\\)\" draggable=\"true\"&gt;\\(\\frac{12}{{{Q1}}}\\)&lt;/span&gt;","incorrect":true},{"name":"A3","label":"&lt;span class=\"fr-math-v2 fr-draggable\" contenteditable=\"false\" data-original-math=\"\\(\\frac{1}{{{Q1}}}\\)\" draggable=\"true\"&gt;\\(\\frac{1}{{{Q1}}}\\)&lt;/span&gt;","incorrect":true}],"uniques":true},"algorithm":{"name":"calculateOperation","template":"Cloze with drag &amp; drop","params":{"keyboard":"INTERMEDIATE"}}}</v>
      </c>
      <c r="C349" s="242" t="str">
        <f t="shared" si="1"/>
        <v>#REF!</v>
      </c>
      <c r="D349" s="243" t="str">
        <f t="shared" si="2"/>
        <v>#REF!</v>
      </c>
    </row>
    <row r="350" ht="15.75" customHeight="1">
      <c r="A350" s="241" t="str">
        <f>Seeds!AA391</f>
        <v>M3-NyO-22g-I-3</v>
      </c>
      <c r="B350" s="242" t="str">
        <f>Seeds!Z391</f>
        <v>{"id":"M3-NyO-22g-I-3","stimulus":"&lt;p&gt;Valentina ha estado resfriada {{Q1}} días de una semana. ¿Cómo se expresan estos días en forma de fracción?&lt;/p&gt;","template":"&lt;p&gt;La fracción es {{response}}.&lt;/p&gt;","hint":"&lt;p&gt;Una fracción está formada por un numerador y un denominador.&lt;/p&gt;","feedback":"&lt;p&gt;La fracción es &lt;span class=\"fr-math-v2 fr-draggable\" contenteditable=\"false\" data-original-math=\"\\(\\frac{{{Q1}}}{7}\\)\" draggable=\"true\"&gt;\\(\\frac{{{Q1}}}{7}\\)&lt;/span&gt;.&lt;/p&gt;&lt;p&gt;{{Q1}} → &lt;b&gt;numerador:&lt;/b&gt; el número de partes respecto al total.&lt;/p&gt;&lt;p&gt;12 → &lt;b&gt;denominador:&lt;/b&gt; el número de partes iguales en las que se divide el total.&lt;/p&gt;","seed":{"parameters":[{"name":"Q1","label":null,"min":2,"max":6,"step":1}],"calculated":[{"name":"A1","label":"&lt;span class=\"fr-math-v2 fr-draggable\" contenteditable=\"false\" data-original-math=\"\\(\\frac{{{Q1}}}{7}\\)\" draggable=\"true\"&gt;\\(\\frac{{{Q1}}}{7}\\)&lt;/span&gt;"},{"name":"A2","label":"&lt;span class=\"fr-math-v2 fr-draggable\" contenteditable=\"false\" data-original-math=\"\\(\\frac{7}{{{Q1}}}\\)\" draggable=\"true\"&gt;\\(\\frac{7}{{{Q1}}}\\)&lt;/span&gt;","incorrect":true},{"name":"A3","label":"&lt;span class=\"fr-math-v2 fr-draggable\" contenteditable=\"false\" data-original-math=\"\\(\\frac{1}{{{Q1}}}\\)\" draggable=\"true\"&gt;\\(\\frac{1}{{{Q1}}}\\)&lt;/span&gt;","incorrect":true}],"uniques":true},"algorithm":{"name":"calculateOperation","template":"Cloze with drag &amp; drop","params":{"keyboard":"INTERMEDIATE"}}}</v>
      </c>
      <c r="C350" s="242" t="str">
        <f t="shared" si="1"/>
        <v>#REF!</v>
      </c>
      <c r="D350" s="243" t="str">
        <f t="shared" si="2"/>
        <v>#REF!</v>
      </c>
    </row>
    <row r="351" ht="15.75" customHeight="1">
      <c r="A351" s="241" t="str">
        <f>Seeds!AA392</f>
        <v>M3-NyO-22g-E-1</v>
      </c>
      <c r="B351" s="242" t="str">
        <f>Seeds!Z392</f>
        <v>{"id":"M3-NyO-22g-E-1","stimulus":"&lt;p&gt;Al ayudar a poner la mesa, Manuel solo ha puesto {{Q1}} tenedores para las {{T1}} personas que van a comer. Escribe la fracción de tenedores que hay sobre la mesa.&lt;/p&gt;","template":"&lt;p&gt;La fracción de tenedores es {{response}}.&lt;/p&gt;","hint":"&lt;p&gt;Una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v>
      </c>
      <c r="C351" s="242" t="str">
        <f t="shared" si="1"/>
        <v>#REF!</v>
      </c>
      <c r="D351" s="243" t="str">
        <f t="shared" si="2"/>
        <v>#REF!</v>
      </c>
    </row>
    <row r="352" ht="15.75" customHeight="1">
      <c r="A352" s="241" t="str">
        <f>Seeds!AA393</f>
        <v>M3-NyO-22g-E-2</v>
      </c>
      <c r="B352" s="242" t="str">
        <f>Seeds!Z393</f>
        <v>{"id":"M3-NyO-22g-E-2","stimulus":"&lt;p&gt;Luis ha comido {{Q1}} porciones de una &lt;i&gt;pizza&lt;/i&gt; partida en 8 partes. Escribe la fracción de &lt;i&gt;pizza&lt;/i&gt; que ha comido Luis.&lt;/p&gt;","template":"&lt;p&gt;Ha comido {{response}} de la &lt;i&gt;pizza.&lt;/i&gt;&lt;/p&gt;","hint":"&lt;p&gt;Una fracción está formada por un numerador y un denominador.&lt;/p&gt;","feedback":"&lt;p&gt;La fracción es &lt;span class=\"fr-math-v2 fr-draggable\" contenteditable=\"false\" data-original-math=\"\\(\\frac{{{Q1}}}{8}\\)\" draggable=\"true\"&gt;\\(\\frac{{{Q1}}}{8}\\)&lt;/span&gt;.&lt;/p&gt;&lt;p&gt;{{Q1}} → &lt;b&gt;numerador:&lt;/b&gt; el número de partes respecto al total.&lt;/p&gt;&lt;p&gt;8 → &lt;b&gt;denominador:&lt;/b&gt; el número de partes iguales en las que se divide el total.&lt;/p&gt;","seed":{"parameters":[{"name":"Q1","label":null,"min":2,"max":7,"step":1}],"calculated":[{"name":"A1","label":"{{function}}","function":"\\frac{{{Q1}}}{8}"}],"uniques":true},"algorithm":{"name":"calculateOperation","params":{"method":"equivLiteral","keyboard":"INTERMEDIATE"}}}</v>
      </c>
      <c r="C352" s="242" t="str">
        <f t="shared" si="1"/>
        <v>#REF!</v>
      </c>
      <c r="D352" s="243" t="str">
        <f t="shared" si="2"/>
        <v>#REF!</v>
      </c>
    </row>
    <row r="353" ht="15.75" customHeight="1">
      <c r="A353" s="241" t="str">
        <f>Seeds!AA394</f>
        <v>M3-NyO-22g-E-3</v>
      </c>
      <c r="B353" s="242" t="str">
        <f>Seeds!Z394</f>
        <v>{"id":"M3-NyO-22g-E-3","stimulus":"&lt;p&gt;En una página de un álbum de fotos hay {{T1}} huecos y {{Q1}} tienen fotografías. Escribe cuál es la fracción de fotografías en esta página.&lt;/p&gt;","template":"&lt;p&gt;La página tiene {{response}} ocupados.&lt;/p&gt;","hint":"&lt;p&gt;Una fracción está formada por un numerador y un denominador.&lt;/p&gt;","feedback":"&lt;p&gt;La fracción es &lt;span class=\"fr-math-v2 fr-draggable\" contenteditable=\"false\" data-original-math=\"\\(\\frac{{{Q1}}}{{{T1}}}\\)\" draggable=\"true\"&gt;\\(\\frac{{{Q1}}}{{{T1}}}\\)&lt;/span&gt;.&lt;/p&gt;&lt;p&gt;{{Q1}} → &lt;b&gt;numerador:&lt;/b&gt; el número de partes respecto al total.&lt;/p&gt;&lt;p&gt;{{T1}} → &lt;b&gt;denominador:&lt;/b&gt; el número de partes iguales en las que se divide el total.&lt;/p&gt;","seed":{"parameters":[{"name":"Q1","label":null,"min":2,"max":9,"step":1},{"name":"Q2","label":null,"min":1,"max":9,"step":1}],"calculated":[{"name":"T1","label":"{{function}}","function":"{{Q1}}+{{Q2}}","temp":true},{"name":"A1","label":"{{function}}","function":"\\frac{{{Q1}}}{{{T1}}}"}],"uniques":false},"algorithm":{"name":"calculateOperation","params":{"method":"equivLiteral","keyboard":"INTERMEDIATE"}}}</v>
      </c>
      <c r="C353" s="242" t="str">
        <f t="shared" si="1"/>
        <v>#REF!</v>
      </c>
      <c r="D353" s="243" t="str">
        <f t="shared" si="2"/>
        <v>#REF!</v>
      </c>
    </row>
    <row r="354" ht="15.75" customHeight="1">
      <c r="A354" s="241" t="str">
        <f>Seeds!AA395</f>
        <v>M3-NyO-23a-I-1</v>
      </c>
      <c r="B354" s="242" t="str">
        <f>Seeds!Z395</f>
        <v>{
    "id": "M3-NyO-23a-I-1",
    "stimulus": "&lt;p&gt;Selecciona la comparación correcta.&lt;/p&gt;",
    "hint": "&lt;p&gt;Cuando los denominadores son iguales, se comparan los numeradores.&lt;/p&gt;",
    "feedback": "&lt;p&gt;Cuando los denominadores son iguales, hay que comparar los numeradores.&lt;/p&gt;&lt;p&gt;Por ejemplo, &lt;span class=\"fr-math-v2 fr-draggable\" contenteditable=\"false\" data-original-math=\"\\(\\frac{{{Q1}}}{{{T10}}}\\)\" draggable=\"true\"&gt;\\(\\frac{{{Q1}}}{{{T10}}}\\)&lt;/span&gt; &lt; &lt;span class=\"fr-math-v2 fr-draggable\" contenteditable=\"false\" data-original-math=\"\\(\\frac{{{T2}}}{{{T10}}}\\)\" draggable=\"true\"&gt;\\(\\frac{{{T2}}}{{{T10}}}\\)&lt;/span&gt; porque {{Q1}} &lt; {{T2}}.&lt;/p&gt;",
    "seed": {
        "parameters": [
            {
                "name": "Q1",
                "min": 1,
                "max": 9,
                "step": 1
            },
            {
                "name": "Q2",
                "min": 1,
                "max": 9,
                "step": 1
            },
            {
                "name": "Q3",
                "min": 1,
                "max": 9,
                "step": 1
            },
            {
                "name": "Q4",
                "min": 1,
                "max": 9,
                "step": 1
            },
            {
                "name": "Q5",
                "min": 1,
                "max": 9,
                "step": 1
            },
            {
                "name": "Q6",
                "min": 1,
                "max": 9,
                "step": 1
            },
            {
                "name": "Q7",
                "min": 1,
                "max": 9,
                "step": 1
            },
            {
                "name": "Q8",
                "min": 1,
                "max": 9,
                "step": 1
            }
        ],
        "calculated": [
            {
                "name": "T2",
                "function": "{{Q1}}+{{Q2}}",
                "temp": true
            },
            {
                "name": "T3",
                "function": "{{Q3}}+{{Q4}}",
                "temp": true
            },
            {
                "name": "T5",
                "function": "{{Q5}}+{{Q6}}",
                "temp": true
            },
            {
                "name": "T8",
                "function": "{{Q7}}+{{Q8}}",
                "temp": true
            },
            {
                "name": "T10",
                "function": "math.max({{Q1}}, {{Q2}})+{{Q3}}",
                "temp": true
            },
            {
                "name": "T11",
                "function": "math.max({{Q3}}, {{Q4}})+{{Q5}}",
                "temp": true
            },
            {
                "name": "T12",
                "function": "math.max({{Q5}}, {{Q6}})+{{Q7}}",
                "temp": true
            },
            {
                "name": "T13",
                "function": "math.max({{Q7}}, {{Q8}})+{{Q1}}",
                "temp": true
            },
            {
                "name": "A1",
                "label": "&lt;span class=\"fr-math-v2 fr-draggable\" contenteditable=\"false\" data-original-math=\"\\(\\frac{{{Q1}}}{{{T10}}}\\)\" draggable=\"true\"&gt;\\(\\frac{{{Q1}}}{{{T10}}}\\)&lt;/span&gt; &lt; &lt;span class=\"fr-math-v2 fr-draggable\" contenteditable=\"false\" data-original-math=\"\\(\\frac{{{T2}}}{{{T10}}}\\)\" draggable=\"true\"&gt;\\(\\frac{{{T2}}}{{{T10}}}\\)&lt;/span&gt;"
            },
            {
                "name": "A2",
                "label": "&lt;span class=\"fr-math-v2 fr-draggable\" contenteditable=\"false\" data-original-math=\"\\(\\frac{{{T3}}}{{{T11}}}\\)\" draggable=\"true\"&gt;\\(\\frac{{{T3}}}{{{T11}}}\\)&lt;/span&gt; &gt; &lt;span class=\"fr-math-v2 fr-draggable\" contenteditable=\"false\" data-original-math=\"\\(\\frac{{{Q4}}}{{{T11}}}\\)\" draggable=\"true\"&gt;\\(\\frac{{{Q4}}}{{{T11}}}\\)&lt;/span&gt;"
            },
            {
                "name": "A3",
                "label": "&lt;span class=\"fr-math-v2 fr-draggable\" contenteditable=\"false\" data-original-math=\"\\(\\frac{{{T5}}}{{{T12}}}\\)\" draggable=\"true\"&gt;\\(\\frac{{{T5}}}{{{T12}}}\\)&lt;/span&gt; &lt; &lt;span class=\"fr-math-v2 fr-draggable\" contenteditable=\"false\" data-original-math=\"\\(\\frac{{{Q6}}}{{{T12}}}\\)\" draggable=\"true\"&gt;\\(\\frac{{{Q6}}}{{{T12}}}\\)&lt;/span&gt;",
                "incorrect": true
            },
            {
                "name": "A4",
                "label": "&lt;span class=\"fr-math-v2 fr-draggable\" contenteditable=\"false\" data-original-math=\"\\(\\frac{{{Q7}}}{{{T13}}}\\)\" draggable=\"true\"&gt;\\(\\frac{{{Q7}}}{{{T13}}}\\)&lt;/span&gt; &gt; &lt;span class=\"fr-math-v2 fr-draggable\" contenteditable=\"false\" data-original-math=\"\\(\\frac{{{T8}}}{{{T13}}}\\)\" draggable=\"true\"&gt;\\(\\frac{{{T8}}}{{{T13}}}\\)&lt;/span&gt;",
                "incorrect": true
            }
        ],
        "uniques": true
    },
    "algorithm": {
        "name": "trueFalse",
        "template": "Multiple choice – standard",
        "params": {
            "countCorrect": 1,
            "countIncorrect": 2,
            "showCheckIcon": false,
            "columns": 3
        }
    }
}</v>
      </c>
      <c r="C354" s="242" t="str">
        <f t="shared" si="1"/>
        <v>#REF!</v>
      </c>
      <c r="D354" s="243" t="str">
        <f t="shared" si="2"/>
        <v>#REF!</v>
      </c>
    </row>
    <row r="355" ht="15.75" customHeight="1">
      <c r="A355" s="241" t="str">
        <f>Seeds!AA396</f>
        <v>M3-NyO-23a-E-1</v>
      </c>
      <c r="B355" s="242" t="str">
        <f>Seeds!Z396</f>
        <v>{"id":"M3-NyO-23a-E-1","stimulus":"&lt;p&gt;Arrastra y ordena las siguientes fracciones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5" s="242" t="str">
        <f t="shared" si="1"/>
        <v>#REF!</v>
      </c>
      <c r="D355" s="243" t="str">
        <f t="shared" si="2"/>
        <v>#REF!</v>
      </c>
    </row>
    <row r="356" ht="15.75" customHeight="1">
      <c r="A356" s="241" t="str">
        <f>Seeds!AA397</f>
        <v>M3-NyO-23a-E-2</v>
      </c>
      <c r="B356" s="242" t="str">
        <f>Seeds!Z397</f>
        <v>{"id":"M3-NyO-23a-E-2","stimulus":"&lt;p&gt;Arrastra y ordena las siguientes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{{T2}}.&lt;/p&gt;","seed":{"parameters":[{"name":"Q1","min":1,"max":9,"step":1},{"name":"Q2","min":1,"max":9,"step":1},{"name":"Q3","min":1,"max":9,"step":1},{"name":"Q4","min":1,"max":9,"step":1}],"calculated":[{"name":"T1","function":"math.max({{Q2}}, {{Q3}}, {{Q4}})+{{Q1}}","temp":true},{"name":"T2","function":"math.min({{Q2}},{{Q3}},{{Q4}})","temp":true},{"name":"T3","function":"{{Q2}}+{{Q3}}+{{Q4}}-math.min({{Q2}},{{Q3}},{{Q4}})-math.max({{Q2}},{{Q3}},{{Q4}})","temp":true},{"name":"T4","function":"math.max({{Q2}},{{Q3}},{{Q4}})","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C356" s="242" t="str">
        <f t="shared" si="1"/>
        <v>#REF!</v>
      </c>
      <c r="D356" s="243" t="str">
        <f t="shared" si="2"/>
        <v>#REF!</v>
      </c>
    </row>
    <row r="357" ht="15.75" customHeight="1">
      <c r="A357" s="241" t="str">
        <f>Seeds!AA398</f>
        <v>M3-NyO-23a-A-1</v>
      </c>
      <c r="B357" s="242" t="str">
        <f>Seeds!Z398</f>
        <v>{"id":"M3-NyO-23a-A-1","stimulus":"&lt;p&gt;En una plataforma, &lt;span class=\"fr-math-v2 fr-draggable\" contenteditable=\"false\" data-original-math=\"\\(\\frac{{{Q1}}}{{{T1}}}\\)\" draggable=\"true\"&gt;\\(\\frac{{{Q1}}}{{{T1}}}\\)&lt;/span&gt; de las películas son de romance, &lt;span class=\"fr-math-v2 fr-draggable\" contenteditable=\"false\" data-original-math=\"\\(\\frac{{{Q2}}}{{{T1}}}\\)\" draggable=\"true\"&gt;\\(\\frac{{{Q2}}}{{{T1}}}\\)&lt;/span&gt; son de aventuras y &lt;span class=\"fr-math-v2 fr-draggable\" contenteditable=\"false\" data-original-math=\"\\(\\frac{{{Q3}}}{{{T1}}}\\)\" draggable=\"true\"&gt;\\(\\frac{{{Q3}}}{{{T1}}}\\)&lt;/span&gt;, de animación. Arrastra y ordena de menor a mayor estas fracciones.&lt;/p&gt;","template":"&lt;p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7" s="242" t="str">
        <f t="shared" si="1"/>
        <v>#REF!</v>
      </c>
      <c r="D357" s="243" t="str">
        <f t="shared" si="2"/>
        <v>#REF!</v>
      </c>
    </row>
    <row r="358" ht="15.75" customHeight="1">
      <c r="A358" s="241" t="str">
        <f>Seeds!AA399</f>
        <v>M3-NyO-23a-A-2</v>
      </c>
      <c r="B358" s="242" t="str">
        <f>Seeds!Z399</f>
        <v>{"id":"M3-NyO-23a-A-2","stimulus":"&lt;p&gt;En la &lt;i&gt;playlist&lt;/i&gt; de Malena, &lt;span class=\"fr-math-v2 fr-draggable\" contenteditable=\"false\" data-original-math=\"\\(\\frac{{{Q1}}}{{{T1}}}\\)\" draggable=\"true\"&gt;\\(\\frac{{{Q1}}}{{{T1}}}\\)&lt;/span&gt; son canciones en castellano, &lt;span class=\"fr-math-v2 fr-draggable\" contenteditable=\"false\" data-original-math=\"\\(\\frac{{{Q2}}}{{{T1}}}\\)\" draggable=\"true\"&gt;\\(\\frac{{{Q2}}}{{{T1}}}\\)&lt;/span&gt; son en inglés y &lt;span class=\"fr-math-v2 fr-draggable\" contenteditable=\"false\" data-original-math=\"\\(\\frac{{{Q3}}}{{{T1}}}\\)\" draggable=\"true\"&gt;\\(\\frac{{{Q3}}}{{{T1}}}\\)&lt;/span&gt;, en coreano. Arrastra y ordena las fracciones de mayor a menor.&lt;/p&gt;","template":"&lt;p style=\"text-align:center;\"&gt;{{response}} &gt; {{response}} &gt; {{response}}&lt;/p&gt;","hint":"&lt;p&gt;Cuando los denominadores son iguales, se comparan los numeradores.&lt;/p&gt;","feedback":"&lt;p&gt;Cuando los denominadores son iguales, se comparan los numeradores.&lt;/p&gt;&lt;p&gt;Es decir, &lt;span class=\"fr-math-v2 fr-draggable\" contenteditable=\"false\" data-original-math=\"\\(\\frac{{{T4}}}{{{T1}}}\\)\" draggable=\"true\"&gt;\\(\\frac{{{T4}}}{{{T1}}}\\)&lt;/span&gt; &gt; &lt;span class=\"fr-math-v2 fr-draggable\" contenteditable=\"false\" data-original-math=\"\\(\\frac{{{T3}}}{{{T1}}}\\)\" draggable=\"true\"&gt;\\(\\frac{{{T3}}}{{{T1}}}\\)&lt;/span&gt; &gt; &lt;span class=\"fr-math-v2 fr-draggable\" contenteditable=\"false\" data-original-math=\"\\(\\frac{{{T2}}}{{{T1}}}\\)\" draggable=\"true\"&gt;\\(\\frac{{{T2}}}{{{T1}}}\\)&lt;/span&gt; porque {{T4}} &gt; {{T3}} &gt; {{T2}}.&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data-original-math=\"\\(\\frac{{{T4}}}{{{T1}}}\\)\" draggable=\"true\"&gt;\\(\\frac{{{T4}}}{{{T1}}}\\)&lt;/span&gt;","function":""},{"name":"A2","label":"&lt;span class=\"fr-math-v2 fr-draggable\" contenteditable=\"false\" data-original-math=\"\\(\\frac{{{T3}}}{{{T1}}}\\)\" draggable=\"true\"&gt;\\(\\frac{{{T3}}}{{{T1}}}\\)&lt;/span&gt;","function":""},{"name":"A3","label":"&lt;span class=\"fr-math-v2 fr-draggable\" contenteditable=\"false\" data-original-math=\"\\(\\frac{{{T2}}}{{{T1}}}\\)\" draggable=\"true\"&gt;\\(\\frac{{{T2}}}{{{T1}}}\\)&lt;/span&gt;","function":""}],"uniques":true},"algorithm":{"name":"calculateOperation","template":"Cloze with drag &amp; drop","params":{"keyboard":"INTERMEDIATE"}}}</v>
      </c>
      <c r="C358" s="242" t="str">
        <f t="shared" si="1"/>
        <v>#REF!</v>
      </c>
      <c r="D358" s="243" t="str">
        <f t="shared" si="2"/>
        <v>#REF!</v>
      </c>
    </row>
    <row r="359" ht="15.75" customHeight="1">
      <c r="A359" s="241" t="str">
        <f>Seeds!AA400</f>
        <v>M3-NyO-23a-A-3</v>
      </c>
      <c r="B359" s="242" t="str">
        <f>Seeds!Z400</f>
        <v>{"id":"M3-NyO-23a-A-3","stimulus":"&lt;p&gt;En la pecera de Belén, &lt;span class=\"fr-math-v2 fr-draggable\" contenteditable=\"false\" data-original-math=\"\\(\\frac{{{Q1}}}{{{T1}}}\\)\" draggable=\"true\"&gt;\\(\\frac{{{Q1}}}{{{T1}}}\\)&lt;/span&gt; de los peces son escalares, &lt;span class=\"fr-math-v2 fr-draggable\" contenteditable=\"false\" data-original-math=\"\\(\\frac{{{Q2}}}{{{T1}}}\\)\" draggable=\"true\"&gt;\\(\\frac{{{Q2}}}{{{T1}}}\\)&lt;/span&gt; son &lt;i&gt;kois&lt;/i&gt; y &lt;span class=\"fr-math-v2 fr-draggable\" contenteditable=\"false\" data-original-math=\"\\(\\frac{{{Q3}}}{{{T1}}}\\)\" draggable=\"true\"&gt;\\(\\frac{{{Q3}}}{{{T1}}}\\)&lt;/span&gt;, luchadores de Siam. Arrastra y ordena las fracciones de estas especies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59" s="242" t="str">
        <f t="shared" si="1"/>
        <v>#REF!</v>
      </c>
      <c r="D359" s="243" t="str">
        <f t="shared" si="2"/>
        <v>#REF!</v>
      </c>
    </row>
    <row r="360" ht="15.75" customHeight="1">
      <c r="A360" s="241" t="str">
        <f>Seeds!AA401</f>
        <v>M3-NyO-23a-A-4</v>
      </c>
      <c r="B360" s="242" t="str">
        <f>Seeds!Z401</f>
        <v>{"id":"M3-NyO-23a-A-4","stimulus":"&lt;p&gt;En un mosaico artístico, &lt;span class=\"fr-math-v2 fr-draggable\" contenteditable=\"false\" data-original-math=\"\\(\\frac{{{Q1}}}{{{T1}}}\\)\" draggable=\"true\"&gt;\\(\\frac{{{Q1}}}{{{T1}}}\\)&lt;/span&gt; de las teselas son de color rojo, &lt;span class=\"fr-math-v2 fr-draggable\" contenteditable=\"false\" data-original-math=\"\\(\\frac{{{Q2}}}{{{T1}}}\\)\" draggable=\"true\"&gt;\\(\\frac{{{Q2}}}{{{T1}}}\\)&lt;/span&gt; son azules y &lt;span class=\"fr-math-v2 fr-draggable\" contenteditable=\"false\" data-original-math=\"\\(\\frac{{{Q3}}}{{{T1}}}\\)\" draggable=\"true\"&gt;\\(\\frac{{{Q3}}}{{{T1}}}\\)&lt;/span&gt; son amarillas. Arrastra y ordena las fracciones de los colores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60" s="242" t="str">
        <f t="shared" si="1"/>
        <v>#REF!</v>
      </c>
      <c r="D360" s="243" t="str">
        <f t="shared" si="2"/>
        <v>#REF!</v>
      </c>
    </row>
    <row r="361" ht="15.75" customHeight="1">
      <c r="A361" s="241" t="str">
        <f>Seeds!AA402</f>
        <v>M3-NyO-23a-A-5</v>
      </c>
      <c r="B361" s="242" t="str">
        <f>Seeds!Z402</f>
        <v>{"id":"M3-NyO-23a-A-5","stimulus":"&lt;p&gt;En la tienda de electrodomésticos, &lt;span class=\"fr-math-v2 fr-draggable\" contenteditable=\"false\" data-original-math=\"\\(\\frac{{{Q1}}}{{{T1}}}\\)\" draggable=\"true\"&gt;\\(\\frac{{{Q1}}}{{{T1}}}\\)&lt;/span&gt; de las ventas fueron de lavavajillas, &lt;span class=\"fr-math-v2 fr-draggable\" contenteditable=\"false\" data-original-math=\"\\(\\frac{{{Q2}}}{{{T1}}}\\)\" draggable=\"true\"&gt;\\(\\frac{{{Q2}}}{{{T1}}}\\)&lt;/span&gt; de microondas y &lt;span class=\"fr-math-v2 fr-draggable\" contenteditable=\"false\" data-original-math=\"\\(\\frac{{{Q3}}}{{{T1}}}\\)\" draggable=\"true\"&gt;\\(\\frac{{{Q3}}}{{{T1}}}\\)&lt;/span&gt; de neveras. Arrastra y ordena las fracciones de estos electrodomésticos de menor a mayor.&lt;/p&gt;","template":"&lt;p style=\"text-align:center;\"&gt;{{response}} &lt; {{response}} &lt; {{response}}&lt;/p&gt;","hint":"&lt;p&gt;Cuando los denominadores son iguales, se comparan los numeradores.&lt;/p&gt;","feedback":"&lt;p&gt;Cuando los denominadores son iguales, se comparan los numeradores.&lt;/p&gt;&lt;p&gt;Es decir,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min":1,"max":9,"step":1},{"name":"Q2","min":1,"max":9,"step":1},{"name":"Q3","min":1,"max":9,"step":1}],"calculated":[{"name":"T1","function":"{{Q1}}+{{Q2}}+{{Q3}}","temp":true},{"name":"T2","function":"math.min({{Q1}},{{Q2}},{{Q3}})","temp":true},{"name":"T3","function":"{{Q1}}+{{Q2}}+{{Q3}}-math.min({{Q1}},{{Q2}},{{Q3}})-math.max({{Q1}},{{Q2}},{{Q3}})","temp":true},{"name":"T4","function":"math.max({{Q1}},{{Q2}},{{Q3}})","temp":true},{"name":"A1","label":"&lt;span class=\"fr-math-v2 fr-draggable\" contenteditable=\"false\" data-original-math=\"\\(\\frac{{{T2}}}{{{T1}}}\\)\" draggable=\"true\"&gt;\\(\\frac{{{T2}}}{{{T1}}}\\)&lt;/span&gt;","function":""},{"name":"A2","label":"&lt;span class=\"fr-math-v2 fr-draggable\" contenteditable=\"false\" data-original-math=\"\\(\\frac{{{T3}}}{{{T1}}}\\)\" draggable=\"true\"&gt;\\(\\frac{{{T3}}}{{{T1}}}\\)&lt;/span&gt;","function":""},{"name":"A3","label":"&lt;span class=\"fr-math-v2 fr-draggable\" contenteditable=\"false\" data-original-math=\"\\(\\frac{{{T4}}}{{{T1}}}\\)\" draggable=\"true\"&gt;\\(\\frac{{{T4}}}{{{T1}}}\\)&lt;/span&gt;","function":""}],"uniques":true},"algorithm":{"name":"calculateOperation","template":"Cloze with drag &amp; drop","params":{"keyboard":"INTERMEDIATE"}}}</v>
      </c>
      <c r="C361" s="242" t="str">
        <f t="shared" si="1"/>
        <v>#REF!</v>
      </c>
      <c r="D361" s="243" t="str">
        <f t="shared" si="2"/>
        <v>#REF!</v>
      </c>
    </row>
    <row r="362" ht="15.75" customHeight="1">
      <c r="A362" s="241" t="str">
        <f>Seeds!AA403</f>
        <v>M3-NyO-23b-I-1</v>
      </c>
      <c r="B362" s="242" t="str">
        <f>Seeds!Z403</f>
        <v>{
    "id": "M3-NyO-23b-I-1",
    "stimulus": "&lt;p&gt;Selecciona el grupo de fracciones que están ordenadas de menor a mayor.&lt;/p&gt;",
    "hint": "&lt;p&gt;Cuando los numeradores son iguales, se comparan los denominadores. La fracción con el denominador más pequeño es la mayor.&lt;/p&gt;",
    "feedback": "&lt;p&gt;Cuando los numeradores son iguales, hay que comparar los denominadores.&lt;/p&gt;&lt;p&gt;La fracción con el denominador más pequeño es la fracción más grande.&lt;/p&gt;&lt;p&gt;Por ejemplo, &lt;span class=\"fr-math-v2 fr-draggable\" contenteditable=\"false\" data-original-math=\"\\(\\frac{1}{3}\\)\" draggable=\"true\"&gt;\\(\\frac{1}{3}\\)&lt;/span&gt; &gt; &lt;span class=\"fr-math-v2 fr-draggable\" contenteditable=\"false\" data-original-math=\"\\(\\frac{1}{4}\\)\" draggable=\"true\"&gt;\\(\\frac{1}{4}\\)&lt;/span&gt; porque 3 &lt; 4.&lt;/p&gt;",
    "seed": {
        "parameters": [
            {
                "name": "Q1",
                "label": null,
                "min": 1,
                "max": 5,
                "step": 1
            },
            {
                "name": "Q2",
                "label": null,
                "min": 1,
                "max": 5,
                "step": 1
            },
            {
                "name": "Q3",
                "label": null,
                "min": 1,
                "max": 5,
                "step": 1
            },
            {
                "name": "Q4",
                "label": null,
                "min": 1,
                "max": 5,
                "step": 1
            }
        ],
        "calculated": [
            {
                "name": "A1",
                "label": "&lt;span class=\"fr-math-v2 fr-draggable\" contenteditable=\"false\" data-original-math=\"\\(\\frac{{{Q1}}}{7}\\)\" draggable=\"true\"&gt;\\(\\frac{{{Q1}}}{7}\\)&lt;/span&gt;, &lt;span class=\"fr-math-v2 fr-draggable\" contenteditable=\"false\" data-original-math=\"\\(\\frac{{{Q1}}}{4}\\)\" draggable=\"true\"&gt;\\(\\frac{{{Q1}}}{4}\\)&lt;/span&gt;, &lt;span class=\"fr-math-v2 fr-draggable\" contenteditable=\"false\" data-original-math=\"\\(\\frac{{{Q1}}}{2}\\)\" draggable=\"true\"&gt;\\(\\frac{{{Q1}}}{2}\\)&lt;/span&gt;"
            },
            {
                "name": "A2",
                "label": "&lt;span class=\"fr-math-v2 fr-draggable\" contenteditable=\"false\" data-original-math=\"\\(\\frac{{{Q2}}}{5}\\)\" draggable=\"true\"&gt;\\(\\frac{{{Q2}}}{5}\\)&lt;/span&gt;, &lt;span class=\"fr-math-v2 fr-draggable\" contenteditable=\"false\" data-original-math=\"\\(\\frac{{{Q2}}}{4}\\)\" draggable=\"true\"&gt;\\(\\frac{{{Q2}}}{4}\\)&lt;/span&gt;, &lt;span class=\"fr-math-v2 fr-draggable\" contenteditable=\"false\" data-original-math=\"\\(\\frac{{{Q2}}}{3}\\)\" draggable=\"true\"&gt;\\(\\frac{{{Q2}}}{3}\\)&lt;/span&gt;"
            },
            {
                "name": "A3",
                "label": "&lt;span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data-original-math=\"\\(\\frac{{{Q3}}}{4}\\)\" draggable=\"true\"&gt;\\(\\frac{{{Q3}}}{4}\\)&lt;/span&gt;"
            },
            {
                "name": "A4",
                "label": "&lt;span class=\"fr-math-v2 fr-draggable\" contenteditable=\"false\" data-original-math=\"\\(\\frac{{{Q4}}}{8}\\)\" draggable=\"true\"&gt;\\(\\frac{{{Q4}}}{8}\\)&lt;/span&gt;, &lt;span class=\"fr-math-v2 fr-draggable\" contenteditable=\"false\" data-original-math=\"\\(\\frac{{{Q4}}}{7}\\)\" draggable=\"true\"&gt;\\(\\frac{{{Q4}}}{7}\\)&lt;/span&gt;, &lt;span class=\"fr-math-v2 fr-draggable\" contenteditable=\"false\" data-original-math=\"\\(\\frac{{{Q4}}}{2}\\)\" draggable=\"true\"&gt;\\(\\frac{{{Q4}}}{2}\\)&lt;/span&gt;"
            },
            {
                "name": "A5",
                "label": "&lt;span class=\"fr-math-v2 fr-draggable\" contenteditable=\"false\" data-original-math=\"\\(\\frac{{{Q1}}}{3}\\)\" draggable=\"true\"&gt;\\(\\frac{{{Q1}}}{3}\\)&lt;/span&gt;, &lt;span class=\"fr-math-v2 fr-draggable\" contenteditable=\"false\" data-original-math=\"\\(\\frac{{{Q1}}}{4}\\)\" draggable=\"true\"&gt;\\(\\frac{{{Q1}}}{4}\\)&lt;/span&gt;, &lt;span class=\"fr-math-v2 fr-draggable\" contenteditable=\"false\" data-original-math=\"\\(\\frac{{{Q1}}}{9}\\)\" draggable=\"true\"&gt;\\(\\frac{{{Q1}}}{9}\\)&lt;/span&gt;",
                "incorrect": true
            },
            {
                "name": "A6",
                "label": "&lt;span class=\"fr-math-v2 fr-draggable\" contenteditable=\"false\" data-original-math=\"\\(\\frac{{{Q2}}}{2}\\)\" draggable=\"true\"&gt;\\(\\frac{{{Q2}}}{2}\\)&lt;/span&gt;, &lt;span class=\"fr-math-v2 fr-draggable\" contenteditable=\"false\" data-original-math=\"\\(\\frac{{{Q2}}}{3}\\)\" draggable=\"true\"&gt;\\(\\frac{{{Q2}}}{3}\\)&lt;/span&gt;, &lt;span class=\"fr-math-v2 fr-draggable\" contenteditable=\"false\" data-original-math=\"\\(\\frac{{{Q2}}}{5}\\)\" draggable=\"true\"&gt;\\(\\frac{{{Q2}}}{5}\\)&lt;/span&gt;",
                "incorrect": true
            },
            {
                "name": "A7",
                "label": "&lt;span class=\"fr-math-v2 fr-draggable\" contenteditable=\"false\" data-original-math=\"\\(\\frac{{{Q3}}}{4}\\)\" draggable=\"true\"&gt;\\(\\frac{{{Q3}}}{4}\\)&lt;/span&gt;, &lt;span class=\"fr-math-v2 fr-draggable\" contenteditable=\"false\" data-original-math=\"\\(\\frac{{{Q3}}}{6}\\)\" draggable=\"true\"&gt;\\(\\frac{{{Q3}}}{6}\\)&lt;/span&gt;, &lt;span class=\"fr-math-v2 fr-draggable\" contenteditable=\"false\" data-original-math=\"\\(\\frac{{{Q3}}}{7}\\)\" draggable=\"true\"&gt;\\(\\frac{{{Q3}}}{7}\\)&lt;/span&gt;",
                "incorrect": true
            },
            {
                "name": "A8",
                "label": "&lt;span class=\"fr-math-v2 fr-draggable\" contenteditable=\"false\" data-original-math=\"\\(\\frac{{{Q4}}}{3}\\)\" draggable=\"true\"&gt;\\(\\frac{{{Q4}}}{3}\\)&lt;/span&gt;, &lt;span class=\"fr-math-v2 fr-draggable\" contenteditable=\"false\" data-original-math=\"\\(\\frac{{{Q4}}}{5}\\)\" draggable=\"true\"&gt;\\(\\frac{{{Q4}}}{5}\\)&lt;/span&gt;, &lt;span class=\"fr-math-v2 fr-draggable\" contenteditable=\"false\" data-original-math=\"\\(\\frac{{{Q4}}}{6}\\)\" draggable=\"true\"&gt;\\(\\frac{{{Q4}}}{6}\\)&lt;/span&gt;",
                "incorrect": true
            }
        ],
        "uniques": true
    },
    "algorithm": {
        "name": "trueFalse",
        "template": "Multiple choice – standard",
        "params": {
            "countCorrect": 1,
            "countIncorrect": 2,
            "showCheckIcon": false,
            "columns": 3
        }
    }
}</v>
      </c>
      <c r="C362" s="242" t="str">
        <f t="shared" si="1"/>
        <v>#REF!</v>
      </c>
      <c r="D362" s="243" t="str">
        <f t="shared" si="2"/>
        <v>#REF!</v>
      </c>
    </row>
    <row r="363" ht="15.75" customHeight="1">
      <c r="A363" s="241" t="str">
        <f>Seeds!AA404</f>
        <v>M3-NyO-23b-E-1</v>
      </c>
      <c r="B363" s="242" t="str">
        <f>Seeds!Z404</f>
        <v>{"id":"M3-NyO-23b-E-1","stimulus":"&lt;p&gt;Arrastra y ordena de menor a mayor las siguientes fracciones.&lt;/p&gt;","template":"&lt;p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3" s="242" t="str">
        <f t="shared" si="1"/>
        <v>#REF!</v>
      </c>
      <c r="D363" s="243" t="str">
        <f t="shared" si="2"/>
        <v>#REF!</v>
      </c>
    </row>
    <row r="364" ht="15.75" customHeight="1">
      <c r="A364" s="241" t="str">
        <f>Seeds!AA405</f>
        <v>M3-NyO-23b-E-2</v>
      </c>
      <c r="B364" s="242" t="str">
        <f>Seeds!Z405</f>
        <v>{"id":"M3-NyO-23b-E-2","stimulus":"&lt;p&gt;Arrastra y ordena de mayor a menor las siguientes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C364" s="242" t="str">
        <f t="shared" si="1"/>
        <v>#REF!</v>
      </c>
      <c r="D364" s="243" t="str">
        <f t="shared" si="2"/>
        <v>#REF!</v>
      </c>
    </row>
    <row r="365" ht="15.75" customHeight="1">
      <c r="A365" s="241" t="str">
        <f>Seeds!AA406</f>
        <v>M3-NyO-23b-A-1</v>
      </c>
      <c r="B365" s="242" t="str">
        <f>Seeds!Z406</f>
        <v>{"id":"M3-NyO-23b-A-1","stimulus":"&lt;p&gt;De las tres tartas del cumpleaños de Brenda quedan &lt;span class=\"fr-math-v2 fr-draggable\" contenteditable=\"false\" data-original-math=\"\\(\\frac{{{Q1}}}{{{T1}}}\\)\" draggable=\"true\"&gt;\\(\\frac{{{Q1}}}{{{T1}}}\\)&lt;/span&gt; de la primera, &lt;span class=\"fr-math-v2 fr-draggable\" contenteditable=\"false\" data-original-math=\"\\(\\frac{{{Q1}}}{{{T2}}}\\)\" draggable=\"true\"&gt;\\(\\frac{{{Q1}}}{{{T2}}}\\)&lt;/span&gt; de la segunda y &lt;span class=\"fr-math-v2 fr-draggable\" contenteditable=\"false\" data-original-math=\"\\(\\frac{{{Q1}}}{{{T3}}}\\)\" draggable=\"true\"&gt;\\(\\frac{{{Q1}}}{{{T3}}}\\)&lt;/span&gt; de la última. ¿Cuál de las tres fracciones es la mayor?&lt;/p&gt;","hint":"&lt;p&gt;Cuando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2,"max":6,"step":1},{"name":"Q2","label":null,"min":2,"max":6,"step":1},{"name":"Q3","label":null,"min":2,"max":6,"step":1},{"name":"Q4","label":null,"min":2,"max":6,"step":1}],"calculated":[{"name":"T1","function":"{{Q1}}+{{Q2}}","temp":true},{"name":"T2","function":"{{Q1}}+{{Q3}}","temp":true},{"name":"T3","function":"{{Q1}}+{{Q4}}","temp":true},{"name":"T4","function":"math.min({{T1}},{{T2}},{{T3}})","temp":true},{"name":"T5","function":"math.max({{T1}},{{T2}},{{T3}})","temp":true},{"name":"T6","function":"{{T1}}+{{T2}}+{{T3}}-{{T4}}-{{T5}}","temp":true},{"name":"A1","label":"&lt;span class=\"fr-math-v2 fr-draggable\" contenteditable=\"false\" data-original-math=\"\\(\\frac{{{Q1}}}{{{T4}}}\\)\" draggable=\"true\"&gt;\\(\\frac{{{Q1}}}{{{T4}}}\\)&lt;/span&gt;","function":"{{Q1}}/{{T4}}"},{"name":"A2","label":"&lt;span class=\"fr-math-v2 fr-draggable\" contenteditable=\"false\" data-original-math=\"\\(\\frac{{{Q1}}}{{{T5}}}\\)\" draggable=\"true\"&gt;\\(\\frac{{{Q1}}}{{{T5}}}\\)&lt;/span&gt;","function":"{{Q1}}/{{T5}}","incorrect":true},{"name":"A3","label":"&lt;span class=\"fr-math-v2 fr-draggable\" contenteditable=\"false\" data-original-math=\"\\(\\frac{{{Q1}}}{{{T6}}}\\)\" draggable=\"true\"&gt;\\(\\frac{{{Q1}}}{{{T6}}}\\)&lt;/span&gt;","function":"{{Q1}}/{{T6}}","incorrect":true}],"uniques":true},"algorithm":{"name":"trueFalse","template":"Multiple choice – standard","params":{"countCorrect":1,"countIncorrect":2,"showCheckIcon":false,
            "columns": 3
        }
    }
}</v>
      </c>
      <c r="C365" s="242" t="str">
        <f t="shared" si="1"/>
        <v>#REF!</v>
      </c>
      <c r="D365" s="243" t="str">
        <f t="shared" si="2"/>
        <v>#REF!</v>
      </c>
    </row>
    <row r="366" ht="15.75" customHeight="1">
      <c r="A366" s="241" t="str">
        <f>Seeds!AA407</f>
        <v>M3-NyO-23b-A-2</v>
      </c>
      <c r="B366" s="242" t="str">
        <f>Seeds!Z407</f>
        <v>{"id":"M3-NyO-23b-A-2","stimulus":"&lt;p&gt;Paula ha resuelto &lt;span class=\"fr-math-v2 fr-draggable\" contenteditable=\"false\" data-original-math=\"\\(\\frac{{{Q1}}}{{{T1}}}\\)\" draggable=\"true\"&gt;\\(\\frac{{{Q1}}}{{{T1}}}\\)&lt;/span&gt; de los deberes de Matemáticas y Miguel, &lt;span class=\"fr-math-v2 fr-draggable\" contenteditable=\"false\" data-original-math=\"\\(\\frac{{{Q1}}}{{{T2}}}\\)\" draggable=\"true\"&gt;\\(\\frac{{{Q1}}}{{{T2}}}\\)&lt;/span&gt;. ¿Qué fracción representa la menor cantidad de deberes resueltos?&lt;/p&gt;","hint":"&lt;p&gt;Cuando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seed":{"parameters":[{"name":"Q1","label":null,"min":1,"max":5,"step":1},{"name":"Q2","label":null,"min":1,"max":5,"step":1},{"name":"Q3","label":null,"min":1,"max":5,"step":1}],"calculated":[{"name":"T1","function":"{{Q1}}+{{Q2}}","temp":true},{"name":"T2","function":"{{Q1}}+{{Q3}}","temp":true},{"name":"T3","function":"math.max({{T1}},{{T2}})","temp":true},{"name":"T4","function":"math.min({{T1}},{{T2}})","temp":true},{"name":"A1","label":"&lt;span class=\"fr-math-v2 fr-draggable\" contenteditable=\"false\" data-original-math=\"\\(\\frac{{{Q1}}}{{{T3}}}\\)\" draggable=\"true\"&gt;\\(\\frac{{{Q1}}}{{{T3}}}\\)&lt;/span&gt;","function":"{{Q1}}/{{T3}}"},{"name":"A2","label":"&lt;span class=\"fr-math-v2 fr-draggable\" contenteditable=\"false\" data-original-math=\"\\(\\frac{{{Q1}}}{{{T4}}}\\)\" draggable=\"true\"&gt;\\(\\frac{{{Q1}}}{{{T4}}}\\)&lt;/span&gt;","function":"{{Q1}}/{{T4}}","incorrect":true}],"uniques":true},"algorithm":{"name":"trueFalse","template":"Multiple choice – standard","params":{"countCorrect":1,"countIncorrect":1,"showCheckIcon"false,
            "columns": 3
        }
    }
}</v>
      </c>
      <c r="C366" s="242" t="str">
        <f t="shared" si="1"/>
        <v>#REF!</v>
      </c>
      <c r="D366" s="243" t="str">
        <f t="shared" si="2"/>
        <v>#REF!</v>
      </c>
    </row>
    <row r="367" ht="15.75" customHeight="1">
      <c r="A367" s="241" t="str">
        <f>Seeds!AA408</f>
        <v>M3-NyO-23b-A-3</v>
      </c>
      <c r="B367" s="242" t="str">
        <f>Seeds!Z408</f>
        <v>{"id":"M3-NyO-23b-A-3","stimulus":"&lt;p&gt;En una tienda de videojuegos se han vendido &lt;span class=\"fr-math-v2 fr-draggable\" contenteditable=\"false\" data-original-math=\"\\(\\frac{{{Q1}}}{{{T1}}}\\)\" draggable=\"true\"&gt;\\(\\frac{{{Q1}}}{{{T1}}}\\)&lt;/span&gt; de los juegos de aventura, &lt;span class=\"fr-math-v2 fr-draggable\" contenteditable=\"false\" data-original-math=\"\\(\\frac{{{Q1}}}{{{T2}}}\\)\" draggable=\"true\"&gt;\\(\\frac{{{Q1}}}{{{T2}}}\\)&lt;/span&gt; de los juegos de acción y &lt;span class=\"fr-math-v2 fr-draggable\" contenteditable=\"false\" data-original-math=\"\\(\\frac{{{Q1}}}{{{T3}}}\\)\" draggable=\"true\"&gt;\\(\\frac{{{Q1}}}{{{T3}}}\\)&lt;/span&gt; de los juegos de deporte. Arrastra y ordena de mayor a menor estas fracciones.&lt;/p&gt;","template":"&lt;p style=\"text-align:center;\"&gt;{{response}} &gt; {{response}} &gt;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{{T9}} &gt; {{T8}} &gt; {{T7}} porque {{T3}} &lt; {{T2}} &lt; {{T1}}.&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data-original-math=\"\\(\\frac{{{Q1}}}{{{T3}}}\\)\" draggable=\"true\"&gt;\\(\\frac{{{Q1}}}{{{T3}}}\\)&lt;/span&gt;","function":""},{"name":"A2","label":"&lt;span class=\"fr-math-v2 fr-draggable\" contenteditable=\"false\" data-original-math=\"\\(\\frac{{{Q1}}}{{{T2}}}\\)\" draggable=\"true\"&gt;\\(\\frac{{{Q1}}}{{{T2}}}\\)&lt;/span&gt;","function":""},{"name":"A3","label":"&lt;span class=\"fr-math-v2 fr-draggable\" contenteditable=\"false\" data-original-math=\"\\(\\frac{{{Q1}}}{{{T1}}}\\)\" draggable=\"true\"&gt;\\(\\frac{{{Q1}}}{{{T1}}}\\)&lt;/span&gt;","function":""}],"uniques":true},"algorithm":{"name":"calculateOperation","template":"Cloze with drag &amp; drop","params":{"keyboard":"INTERMEDIATE"}}}</v>
      </c>
      <c r="C367" s="242" t="str">
        <f t="shared" si="1"/>
        <v>#REF!</v>
      </c>
      <c r="D367" s="243" t="str">
        <f t="shared" si="2"/>
        <v>#REF!</v>
      </c>
    </row>
    <row r="368" ht="15.75" customHeight="1">
      <c r="A368" s="241" t="str">
        <f>Seeds!AA409</f>
        <v>M3-NyO-23b-A-4</v>
      </c>
      <c r="B368" s="242" t="str">
        <f>Seeds!Z409</f>
        <v>{"id":"M3-NyO-23b-A-4","stimulus":"&lt;p&gt;Para una actividad del colegio, Lourdes ha coloreado unos cuadrados de papel del mismo tamaño. Ha pintado de verde &lt;span class=\"fr-math-v2 fr-draggable\" contenteditable=\"false\" data-original-math=\"\\(\\frac{{{Q1}}}{{{T1}}}\\)\" draggable=\"true\"&gt;\\(\\frac{{{Q1}}}{{{T1}}}\\)&lt;/span&gt; del primero, &lt;span class=\"fr-math-v2 fr-draggable\" contenteditable=\"false\" data-original-math=\"\\(\\frac{{{Q1}}}{{{T2}}}\\)\" draggable=\"true\"&gt;\\(\\frac{{{Q1}}}{{{T2}}}\\)&lt;/span&gt; del segundo y &lt;span class=\"fr-math-v2 fr-draggable\" contenteditable=\"false\" data-original-math=\"\\(\\frac{{{Q1}}}{{{T3}}}\\)\" draggable=\"true\"&gt;\\(\\frac{{{Q1}}}{{{T3}}}\\)&lt;/span&gt; del tercero.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8" s="242" t="str">
        <f t="shared" si="1"/>
        <v>#REF!</v>
      </c>
      <c r="D368" s="243" t="str">
        <f t="shared" si="2"/>
        <v>#REF!</v>
      </c>
    </row>
    <row r="369" ht="15.75" customHeight="1">
      <c r="A369" s="241" t="str">
        <f>Seeds!AA410</f>
        <v>M3-NyO-23b-A-5</v>
      </c>
      <c r="B369" s="242" t="str">
        <f>Seeds!Z410</f>
        <v>{"id":"M3-NyO-23b-A-5","stimulus":"&lt;p&gt;El cine dispone de tres salas para proyectar sus películas. En una de las salas se han vendido &lt;span class=\"fr-math-v2 fr-draggable\" contenteditable=\"false\" data-original-math=\"\\(\\frac{{{Q1}}}{{{T1}}}\\)\" draggable=\"true\"&gt;\\(\\frac{{{Q1}}}{{{T1}}}\\)&lt;/span&gt; de las entradas disponibles; en la segunda, &lt;span class=\"fr-math-v2 fr-draggable\" contenteditable=\"false\" data-original-math=\"\\(\\frac{{{Q1}}}{{{T2}}}\\)\" draggable=\"true\"&gt;\\(\\frac{{{Q1}}}{{{T2}}}\\)&lt;/span&gt; y en la tercera, &lt;span class=\"fr-math-v2 fr-draggable\" contenteditable=\"false\" data-original-math=\"\\(\\frac{{{Q1}}}{{{T3}}}\\)\" draggable=\"true\"&gt;\\(\\frac{{{Q1}}}{{{T3}}}\\)&lt;/span&gt;. Arrastra y ordena estas fracciones de menor a mayor.&lt;/p&gt;","template":"&lt;p style=\"text-align:center;\"&gt;{{response}} &lt; {{response}} &lt; {{response}}&lt;/p&gt;","hint":"&lt;p&gt;Cuando los numeradores son iguales, se comparan los denominadores. La fracción con el denominador más pequeño es la mayor.&lt;/p&gt;","feedback":"&lt;p&gt;Para ordenar fracciones con el mismo numerador, compara los denominadores.&lt;/p&gt;&lt;p&gt;La fracción con el denominador más pequeño es la fracción más grande.&lt;/p&gt;&lt;p&gt;Es decir, {{T7}} &lt; {{T8}} &lt; {{T9}} porque {{T1}} &gt; {{T2}} &gt; {{T3}}.&lt;/p&gt;","seed":{"parameters":[{"name":"Q1","label":null,"min":1,"max":5,"step":1},{"name":"Q2","label":null,"min":1,"max":10,"step":1},{"name":"Q3","label":null,"min":1,"max":10,"step":1},{"name":"Q4","label":null,"min":1,"max":10,"step":1}],"calculated":[{"name":"T1","label":"{{function}}","function":"math.max({{Q1}}+{{Q2}}, {{Q1}}+{{Q3}}, {{Q1}}+{{Q4}})","temp":true},{"name":"T3","label":"{{function}}","function":"math.min({{Q1}}+{{Q2}}, {{Q1}}+{{Q3}}, {{Q1}}+{{Q4}})","temp":true},{"name":"T2","label":"{{function}}","function":"3*{{Q1}}+{{Q2}}+{{Q3}}+{{Q4}}-{{T1}}-{{T3}}","temp":true},{"name":"T7","label":"{{function}}","function":"&lt;span class=\"fr-math-v2 fr-draggable\" contenteditable=\"false\" data-original-math=\"\\(\\frac{{{Q1}}}{{{T1}}}\\)\" draggable=\"true\"&gt;\\(\\frac{{{Q1}}}{{{T1}}}\\)&lt;/span&gt;","temp":true},{"name":"T8","label":"{{function}}","function":"&lt;span class=\"fr-math-v2 fr-draggable\" contenteditable=\"false\" data-original-math=\"\\(\\frac{{{Q1}}}{{{T2}}}\\)\" draggable=\"true\"&gt;\\(\\frac{{{Q1}}}{{{T2}}}\\)&lt;/span&gt;","temp":true},{"name":"T9","label":"{{function}}","function":"&lt;span class=\"fr-math-v2 fr-draggable\" contenteditable=\"false\" data-original-math=\"\\(\\frac{{{Q1}}}{{{T3}}}\\)\" draggable=\"true\"&gt;\\(\\frac{{{Q1}}}{{{T3}}}\\)&lt;/span&gt;","temp":true},{"name":"A1","label":"&lt;span class=\"fr-math-v2 fr-draggable\" contenteditable=\"false\" data-original-math=\"\\(\\frac{{{Q1}}}{{{T1}}}\\)\" draggable=\"true\"&gt;\\(\\frac{{{Q1}}}{{{T1}}}\\)&lt;/span&gt;","function":""},{"name":"A2","label":"&lt;span class=\"fr-math-v2 fr-draggable\" contenteditable=\"false\" data-original-math=\"\\(\\frac{{{Q1}}}{{{T2}}}\\)\" draggable=\"true\"&gt;\\(\\frac{{{Q1}}}{{{T2}}}\\)&lt;/span&gt;","function":""},{"name":"A3","label":"&lt;span class=\"fr-math-v2 fr-draggable\" contenteditable=\"false\" data-original-math=\"\\(\\frac{{{Q1}}}{{{T3}}}\\)\" draggable=\"true\"&gt;\\(\\frac{{{Q1}}}{{{T3}}}\\)&lt;/span&gt;","function":""}],"uniques":true},"algorithm":{"name":"calculateOperation","template":"Cloze with drag &amp; drop","params":{"keyboard":"INTERMEDIATE"}}}</v>
      </c>
      <c r="C369" s="242" t="str">
        <f t="shared" si="1"/>
        <v>#REF!</v>
      </c>
      <c r="D369" s="243" t="str">
        <f t="shared" si="2"/>
        <v>#REF!</v>
      </c>
    </row>
    <row r="370" ht="15.75" customHeight="1">
      <c r="A370" s="241" t="str">
        <f>Seeds!AA411</f>
        <v>M3-NyO-24a-I-1</v>
      </c>
      <c r="B370" s="242" t="str">
        <f>Seeds!Z411</f>
        <v>{"id":"M3-NyO-24a-I-1","stimulus":"&lt;p&gt;¿Cuál es la mitad de {{Q1}}?&lt;/p&gt;&lt;p&gt;La mitad de {{Q1}} es...&lt;/p&gt;","hint":"&lt;p&gt;La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name":"A2","label":"{{function}}","function":"{{Q1}}*2","incorrect":true},{"name":"A3","label":"{{function}}","function":"{{Q1}}-2","incorrect":true},{"name":"A4","label":"{{function}}","function":"{{Q1}}*4","incorrect":true},{"name":"A5","label":"{{function}}","function":"{{Q1}}-4","incorrect":true}],"uniques":true},"algorithm":{"name":"trueFalse","template":"Multiple choice – standard","params":{"countCorrect":1,"countIncorrect":2,"showCheckIcon":false,
            "columns": 3
        }
    }
}</v>
      </c>
      <c r="C370" s="242" t="str">
        <f t="shared" si="1"/>
        <v>#REF!</v>
      </c>
      <c r="D370" s="243" t="str">
        <f t="shared" si="2"/>
        <v>#REF!</v>
      </c>
    </row>
    <row r="371" ht="15.75" customHeight="1">
      <c r="A371" s="241" t="str">
        <f>Seeds!AA412</f>
        <v>M3-NyO-24a-E-1</v>
      </c>
      <c r="B371" s="242" t="str">
        <f>Seeds!Z412</f>
        <v>{"id":"M3-NyO-24a-E-1","stimulus":"&lt;p&gt;Calcula la mitad de {{Q1}}.&lt;/p&gt;","template":"&lt;p&gt;La mitad de {{Q1}} es {{response}}.&lt;/p&gt;","hint":"&lt;p&gt;La mitad de un número se calcula dividiéndolo entre 2.&lt;/p&gt;","feedback":"&lt;p&gt;La mitad de un número se calcula dividiéndolo entre 2. En este caso:&lt;/p&gt;&lt;p style=\"text-align: center\"&gt;{{Q1}} : 2 = {{A1}}&lt;/p&gt;","seed":{"parameters":[{"name":"Q1","label":null,"min":20,"max":250,"step":2}],"calculated":[{"name":"A1","label":"{{function}}","function":"{{Q1}}/2"}],"uniques":true},"algorithm":{"name":"calculateOperation","params":{"method":"equivLiteral","keyboard":"NUMERICAL"}}}</v>
      </c>
      <c r="C371" s="242" t="str">
        <f t="shared" si="1"/>
        <v>#REF!</v>
      </c>
      <c r="D371" s="243" t="str">
        <f t="shared" si="2"/>
        <v>#REF!</v>
      </c>
    </row>
    <row r="372" ht="15.75" customHeight="1">
      <c r="A372" s="241" t="str">
        <f>Seeds!AA413</f>
        <v>M3-NyO-24a-A-1</v>
      </c>
      <c r="B372" s="242" t="str">
        <f>Seeds!Z413</f>
        <v>{"id":"M3-NyO-24a-A-1","stimulus":"&lt;p&gt;Claudio ha creado una lista de reproducción con {{Q1}} canciones, de las cuales la mitad son de &lt;i&gt;rock.&lt;/i&gt; ¿Cuántas canciones de la lista son de este género?&lt;/p&gt;","template":"&lt;p&gt;La lista tiene {{response}} canciones de &lt;i&gt;rock&lt;/i&gt;.&lt;/p&gt;","hint":"&lt;p&gt;La mitad de un número se calcula dividiéndolo entre 2.&lt;/p&gt;","feedback":"&lt;p&gt;La mitad de un número se calcula dividiéndolo entre 2. En este caso:&lt;/p&gt;&lt;p style=\"text-align: center\"&gt;{{Q1}} : 2 = {{A1}}&lt;/p&gt;","seed":{"parameters":[{"name":"Q1","label":null,"min":30,"max":80,"step":2}],"calculated":[{"name":"A1","label":"{{function}}","function":"{{Q1}}/2"}],"uniques":true},"algorithm":{"name":"calculateOperation","params":{"method":"equivLiteral","keyboard":"NUMERICAL"}}}</v>
      </c>
      <c r="C372" s="242" t="str">
        <f t="shared" si="1"/>
        <v>#REF!</v>
      </c>
      <c r="D372" s="243" t="str">
        <f t="shared" si="2"/>
        <v>#REF!</v>
      </c>
    </row>
    <row r="373" ht="15.75" customHeight="1">
      <c r="A373" s="241" t="str">
        <f>Seeds!AA414</f>
        <v>M3-NyO-24a-A-2</v>
      </c>
      <c r="B373" s="242" t="str">
        <f>Seeds!Z414</f>
        <v>{"id":"M3-NyO-24a-A-2","stimulus":"&lt;p&gt;Silvia ha reservado una excursión que cuesta {{Q1}} €. De momento, le han cobrado solo la mitad. ¿Cuánto ha tenido que pagar?&lt;/p&gt;","template":"&lt;p&gt;Ha pagado {{response}} € por la excursión.&lt;/p&gt;","hint":"&lt;p&gt;La mitad de un número se calcula dividiéndolo entre 2.&lt;/p&gt;","feedback":"&lt;p&gt;La mitad de un número se calcula dividiéndolo entre 2. En este caso:&lt;/p&gt;&lt;p style=\"text-align: center\"&gt;{{Q1}} : 2 = {{A1}}&lt;/p&gt;","seed":{"parameters":[{"name":"Q1","label":null,"min":20,"max":80,"step":2}],"calculated":[{"name":"A1","label":"{{function}}","function":"{{Q1}}/2"}],"uniques":true},"algorithm":{"name":"calculateOperation","params":{"method":"equivLiteral","keyboard":"NUMERICAL"}}}</v>
      </c>
      <c r="C373" s="242" t="str">
        <f t="shared" si="1"/>
        <v>#REF!</v>
      </c>
      <c r="D373" s="243" t="str">
        <f t="shared" si="2"/>
        <v>#REF!</v>
      </c>
    </row>
    <row r="374" ht="15.75" customHeight="1">
      <c r="A374" s="241" t="str">
        <f>Seeds!AA415</f>
        <v>M3-NyO-24a-A-3</v>
      </c>
      <c r="B374" s="242" t="str">
        <f>Seeds!Z415</f>
        <v>{"id":"M3-NyO-24a-A-3","stimulus":"&lt;p&gt;Una tableta de chocolate pesa {{Q1}} g. ¿Cuánto pesa la mitad de esta tableta?&lt;/p&gt;","template":"&lt;p&gt;Media tableta de chocolate pesa {{response}} g.&lt;/p&gt;","hint":"&lt;p&gt;La mitad de un número se calcula dividiéndolo entre 2.&lt;/p&gt;","feedback":"&lt;p&gt;La mitad de un número se calcula dividiéndolo entre 2. En este caso:&lt;/p&gt;&lt;p style=\"text-align: center\"&gt;{{Q1}} : 2 = {{A1}}&lt;/p&gt;","seed":{"parameters":[{"name":"Q1","label":null,"min":20,"max":120,"step":2}],"calculated":[{"name":"A1","label":"{{function}}","function":"{{Q1}}/2"}],"uniques":true},"algorithm":{"name":"calculateOperation","params":{"method":"equivLiteral","keyboard":"NUMERICAL"}}}</v>
      </c>
      <c r="C374" s="242" t="str">
        <f t="shared" si="1"/>
        <v>#REF!</v>
      </c>
      <c r="D374" s="243" t="str">
        <f t="shared" si="2"/>
        <v>#REF!</v>
      </c>
    </row>
    <row r="375" ht="15.75" customHeight="1">
      <c r="A375" s="241" t="str">
        <f>Seeds!AA416</f>
        <v>M3-NyO-24a-A-4</v>
      </c>
      <c r="B375" s="242" t="str">
        <f>Seeds!Z416</f>
        <v>{"id":"M3-NyO-24a-A-4","stimulus":"&lt;p&gt;Se han vendido {{Q1}} entradas para un concierto, la mitad de ellas de forma anticipada. Indica cuántas entradas se han vendido de este modo.&lt;/p&gt;","template":"&lt;p&gt;Se han vendido {{response}} entradas anticipadas.&lt;/p&gt;","hint":"&lt;p&gt;La mitad de un número se calcula dividiéndolo entre 2.&lt;/p&gt;","feedback":"&lt;p&gt;La mitad de un número se calcula dividiéndolo entre 2. En este caso:&lt;/p&gt;&lt;p style=\"text-align: center\"&gt;{{Q1}} : 2 = {{A1}}&lt;/p&gt;","seed":{"parameters":[{"name":"Q1","label":null,"min":200,"max":990,"step":2}],"calculated":[{"name":"A1","label":"{{function}}","function":"{{Q1}}/2"}],"uniques":true},"algorithm":{"name":"calculateOperation","params":{"method":"equivLiteral","keyboard":"NUMERICAL"}}}</v>
      </c>
      <c r="C375" s="242" t="str">
        <f t="shared" si="1"/>
        <v>#REF!</v>
      </c>
      <c r="D375" s="243" t="str">
        <f t="shared" si="2"/>
        <v>#REF!</v>
      </c>
    </row>
    <row r="376" ht="15.75" customHeight="1">
      <c r="A376" s="241" t="str">
        <f>Seeds!AA417</f>
        <v>M3-NyO-24a-A-5</v>
      </c>
      <c r="B376" s="242" t="str">
        <f>Seeds!Z417</f>
        <v>{"id":"M3-NyO-24a-A-5","stimulus":"&lt;p&gt;Para preparar unos gofres, Cristina ha utilizado {{Q1}} g de harina. ¿Cuánta harina necesita para preparar la mitad de gofres?&lt;/p&gt;","template":"&lt;p&gt;La mitad de la harina es {{response}} g.&lt;/p&gt;","hint":"&lt;p&gt;La mitad de un número se calcula dividiéndolo entre 2.&lt;/p&gt;","feedback":"&lt;p&gt;La mitad de un número se calcula dividiéndolo entre 2. En este caso:&lt;/p&gt;&lt;p style=\"text-align: center\"&gt;{{Q1}} : 2 = {{A1}}&lt;/p&gt;","seed":{"parameters":[{"name":"Q1","label":null,"min":200,"max":500,"step":2}],"calculated":[{"name":"A1","label":"{{function}}","function":"{{Q1}}/2"}],"uniques":true},"algorithm":{"name":"calculateOperation","params":{"method":"equivLiteral","keyboard":"NUMERICAL"}}}</v>
      </c>
      <c r="C376" s="242" t="str">
        <f t="shared" si="1"/>
        <v>#REF!</v>
      </c>
      <c r="D376" s="243" t="str">
        <f t="shared" si="2"/>
        <v>#REF!</v>
      </c>
    </row>
    <row r="377" ht="15.75" customHeight="1">
      <c r="A377" s="241" t="str">
        <f>Seeds!AA418</f>
        <v>M3-NyO-38a-I-1</v>
      </c>
      <c r="B377" s="242" t="str">
        <f>Seeds!Z418</f>
        <v>{"id":"M3-NyO-38a-I-1","stimulus":"&lt;p&gt;Arrastra cada tercera parte hasta su número correspondiente.&lt;/p&gt;","hint":"&lt;p&gt;La tercera parte de un número se calcula dividiéndolo entre 3.&lt;/p&gt;","feedback":"&lt;p&gt;La tercera parte de un número se obtiene dividiéndolo entre 3.&lt;/p&gt;","seed":{"parameters":[{"name":"Q1","label":null,"min":3,"max":300,"step":3},{"name":"Q2","label":null,"min":3,"max":300,"step":3},{"name":"Q3","label":null,"min":3,"max":300,"step":3}],"calculated":[{"name":"A1","label":"{{Q1}}","function":"{{Q1}}/3","feedback":"&lt;p style=\"text-align: center\"&gt;{{Q1}} : 3 = {{function}}&lt;/p&gt;"},{"name":"A2","label":"{{Q2}}","function":"{{Q2}}/3","feedback":"&lt;p&gt;{{Q2}} : 3 = {{function}}&lt;/p&gt;"},{"name":"A3","label":"{{Q3}}","function":"{{Q3}}/3","feedback":"&lt;p&gt;{{Q3}} : 3 = {{function}}&lt;/p&gt;"}],"isNumToWords":true,"uniques":true},"algorithm":{"name":"linkOperationResult","params":{"invert":true},"template":"Match list"}}</v>
      </c>
      <c r="C377" s="242" t="str">
        <f t="shared" si="1"/>
        <v>#REF!</v>
      </c>
      <c r="D377" s="243" t="str">
        <f t="shared" si="2"/>
        <v>#REF!</v>
      </c>
    </row>
    <row r="378" ht="15.75" customHeight="1">
      <c r="A378" s="241" t="str">
        <f>Seeds!AA419</f>
        <v>M3-NyO-38a-E-1</v>
      </c>
      <c r="B378" s="242" t="str">
        <f>Seeds!Z419</f>
        <v>{"id":"M3-NyO-38a-E-1","stimulus":"&lt;p&gt;Calcula la tercera parte del siguiente número.&lt;/p&gt;","template":"&lt;p&gt;La tercera parte de {{Q1}} es {{response}}.&lt;/p&gt;","hint":"&lt;p&gt;La tercera parte de un número se calcula dividiéndolo entre 3.&lt;/p&gt;","feedback":"&lt;p&gt;La tercera parte de un número se obtiene dividiéndolo entre 3.&lt;/p&gt;&lt;p style=\"text-align: center\"&gt;{{Q1}} : 3 = {{A1}}&lt;/p&gt;","seed":{"parameters":[{"name":"Q1","label":null,"min":3,"max":300,"step":3}],"calculated":[{"name":"A1","label":"{{function}}","function":"{{Q1}}/3"}],"uniques":true},"algorithm":{"name":"calculateOperation","params":{"method":"equivLiteral","keyboard":"NUMERICAL"}}}</v>
      </c>
      <c r="C378" s="242" t="str">
        <f t="shared" si="1"/>
        <v>#REF!</v>
      </c>
      <c r="D378" s="243" t="str">
        <f t="shared" si="2"/>
        <v>#REF!</v>
      </c>
    </row>
    <row r="379" ht="15.75" customHeight="1">
      <c r="A379" s="241" t="str">
        <f>Seeds!AA420</f>
        <v>M3-NyO-38a-A-1</v>
      </c>
      <c r="B379" s="242" t="str">
        <f>Seeds!Z420</f>
        <v>{"id":"M3-NyO-38a-A-1","stimulus":"&lt;p&gt;María quiere donar la tercera parte de sus ahorros a una ONG. Si tiene &lt;span class=\"no-break\"&gt;{{Q1}} €&lt;/span&gt; ahorrados, ¿cuánto dinero va a donar?&lt;/p&gt;","template":"&lt;p&gt;María va a donar &lt;span class=\"no-break\"&gt;{{response}} €.&lt;/span&gt;&lt;/p&gt;","hint":"&lt;p&gt;La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v>
      </c>
      <c r="C379" s="242" t="str">
        <f t="shared" si="1"/>
        <v>#REF!</v>
      </c>
      <c r="D379" s="243" t="str">
        <f t="shared" si="2"/>
        <v>#REF!</v>
      </c>
    </row>
    <row r="380" ht="15.75" customHeight="1">
      <c r="A380" s="241" t="str">
        <f>Seeds!AA421</f>
        <v>M3-NyO-38a-A-2</v>
      </c>
      <c r="B380" s="242" t="str">
        <f>Seeds!Z421</f>
        <v>{"id":"M3-NyO-38a-A-2","stimulus":"&lt;p&gt;Antonia necesita un tercio de {{Q1}} ml de leche para hacer un pastel. ¿Cuánta leche necesita?&lt;/p&gt;","template":"&lt;p&gt;Antonia necesita &lt;span class=\"no-break\"&gt;{{response}} ml de leche.&lt;/span&gt;&lt;/p&gt;","hint":"&lt;p&gt;La tercera parte de un número se calcula dividiéndolo entre 3.&lt;/p&gt;","feedback":"&lt;p&gt;La tercera parte de un número se obtiene dividiéndolo entre 3.&lt;/p&gt;&lt;p style=\"text-align: center\"&gt;{{Q1}} : 3 = {{A1}}&lt;/p&gt;","seed":{"parameters":[{"name":"Q1","label":null,"min":30,"max":300,"step":3}],"calculated":[{"name":"A1","label":"{{function}}","function":"{{Q1}}/3"}],"uniques":true},"algorithm":{"name":"calculateOperation","params":{"method":"equivLiteral","keyboard":"NUMERICAL"}}}</v>
      </c>
      <c r="C380" s="242" t="str">
        <f t="shared" si="1"/>
        <v>#REF!</v>
      </c>
      <c r="D380" s="243" t="str">
        <f t="shared" si="2"/>
        <v>#REF!</v>
      </c>
    </row>
    <row r="381" ht="15.75" customHeight="1">
      <c r="A381" s="241" t="str">
        <f>Seeds!AA422</f>
        <v>M3-NyO-38a-A-3</v>
      </c>
      <c r="B381" s="242" t="str">
        <f>Seeds!Z422</f>
        <v>{"id":"M3-NyO-38a-A-3","stimulus":"&lt;p&gt;Jonás lleva recorrido un tercio de la distancia de un viaje. Si el recorrido total es de {{Q1}} km, ¿cuántos kilómetros ha recorrido?&lt;/p&gt;","template":"&lt;p&gt;Ha recorrido &lt;span class=\"no-break\"&gt;{{response}} km.&lt;/span&gt;&lt;/p&gt;","hint":"&lt;p&gt;La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v>
      </c>
      <c r="C381" s="242" t="str">
        <f t="shared" si="1"/>
        <v>#REF!</v>
      </c>
      <c r="D381" s="243" t="str">
        <f t="shared" si="2"/>
        <v>#REF!</v>
      </c>
    </row>
    <row r="382" ht="15.75" customHeight="1">
      <c r="A382" s="241" t="str">
        <f>Seeds!AA423</f>
        <v>M3-NyO-38a-A-4</v>
      </c>
      <c r="B382" s="242" t="str">
        <f>Seeds!Z423</f>
        <v>{"id":"M3-NyO-38a-A-4","stimulus":"&lt;p&gt;En una escuela de idiomas hay {{Q1}} estudiantes. Si un tercio son extranjeros, ¿cuántos estudiantes extranjeros hay en la escuela?&lt;/p&gt;","template":"&lt;p&gt;Hay &lt;span class=\"no-break\"&gt;{{response}} estudiantes extranjeros.&lt;/span&gt;&lt;/p&gt;","hint":"&lt;p&gt;La tercera parte de un número se calcula dividiéndolo entre 3.&lt;/p&gt;","feedback":"&lt;p&gt;La tercera parte de un número se obtiene dividiéndolo entre 3.&lt;/p&gt;&lt;p style=\"text-align: center\"&gt;{{Q1}} : 3 = {{A1}}&lt;/p&gt;","seed":{"parameters":[{"name":"Q1","label":null,"min":120,"max":300,"step":3}],"calculated":[{"name":"A1","label":"{{function}}","function":"{{Q1}}/3"}],"uniques":true},"algorithm":{"name":"calculateOperation","params":{"method":"equivLiteral","keyboard":"NUMERICAL"}}}</v>
      </c>
      <c r="C382" s="242" t="str">
        <f t="shared" si="1"/>
        <v>#REF!</v>
      </c>
      <c r="D382" s="243" t="str">
        <f t="shared" si="2"/>
        <v>#REF!</v>
      </c>
    </row>
    <row r="383" ht="15.75" customHeight="1">
      <c r="A383" s="241" t="str">
        <f>Seeds!AA424</f>
        <v>M3-NyO-38a-A-5</v>
      </c>
      <c r="B383" s="242" t="str">
        <f>Seeds!Z424</f>
        <v>{"id":"M3-NyO-38a-A-5","stimulus":"&lt;p&gt;Elena y Jaime trabajan vendiendo revistas. Elena ha vendido {{Q1}} revistas y Jaime un tercio de esa cantidad. ¿Cuántas revistas ha vendido Jaime?&lt;/p&gt;","template":"&lt;p&gt;Jaime ha vendido &lt;span class=\"no-break\"&gt;{{response}} revistas.&lt;/span&gt;&lt;/p&gt;","hint":"&lt;p&gt;La tercera parte de un número se calcula dividiéndolo entre 3.&lt;/p&gt;","feedback":"&lt;p&gt;La tercera parte de un número se obtiene dividiéndolo entre 3.&lt;/p&gt;&lt;p style=\"text-align: center\"&gt;{{Q1}} : 3 = {{A1}}&lt;/p&gt;","seed":{"parameters":[{"name":"Q1","label":null,"min":21,"max":60,"step":3}],"calculated":[{"name":"A1","label":"{{function}}","function":"{{Q1}}/3"}],"uniques":true},"algorithm":{"name":"calculateOperation","params":{"method":"equivLiteral","keyboard":"NUMERICAL"}}}</v>
      </c>
      <c r="C383" s="242" t="str">
        <f t="shared" si="1"/>
        <v>#REF!</v>
      </c>
      <c r="D383" s="243" t="str">
        <f t="shared" si="2"/>
        <v>#REF!</v>
      </c>
    </row>
    <row r="384" ht="15.75" customHeight="1">
      <c r="A384" s="241" t="str">
        <f>Seeds!AA425</f>
        <v>M3-NyO-24b-I-1</v>
      </c>
      <c r="B384" s="242" t="str">
        <f>Seeds!Z425</f>
        <v>{"id":"M3-NyO-24b-I-1","stimulus":"&lt;p&gt;Arrastra cada cuarta parte hasta su número correspondiente.&lt;/p&gt;","hint":"&lt;p&gt;La cuarta parte de un número se calcula dividiéndolo entre 4.&lt;/p&gt;","feedback":"&lt;p&gt;La cuarta parte de un número se obtiene dividiéndolo entre 4.&lt;/p&gt;","seed":{"parameters":[{"name":"Q1","label":null,"min":4,"max":400,"step":4},{"name":"Q2","label":null,"min":4,"max":400,"step":4},{"name":"Q3","label":null,"min":4,"max":400,"step":4}],"calculated":[{"name":"A1","label":"{{Q1}}","function":"{{Q1}}/4","feedback":"&lt;p style=\"text-align: center\"&gt;{{Q1}} : 4 = {{function}}&lt;/p&gt;"},{"name":"A2","label":"{{Q2}}","function":"{{Q2}}/4","feedback":"&lt;p&gt;{{Q2}} : 4 = {{function}}&lt;/p&gt;"},{"name":"A3","label":"{{Q3}}","function":"{{Q3}}/4","feedback":"&lt;p&gt;{{Q3}} : 4 = {{function}}&lt;/p&gt;"}],"isNumToWords":true,"uniques":true},"algorithm":{"name":"linkOperationResult","params":{"invert":true},"template":"Match list"}}</v>
      </c>
      <c r="C384" s="242" t="str">
        <f t="shared" si="1"/>
        <v>#REF!</v>
      </c>
      <c r="D384" s="243" t="str">
        <f t="shared" si="2"/>
        <v>#REF!</v>
      </c>
    </row>
    <row r="385" ht="15.75" customHeight="1">
      <c r="A385" s="241" t="str">
        <f>Seeds!AA426</f>
        <v>M3-NyO-24b-E-1</v>
      </c>
      <c r="B385" s="242" t="str">
        <f>Seeds!Z426</f>
        <v>{"id":"M3-NyO-24b-E-1","stimulus":"&lt;p&gt;Calcula la cuarta parte del siguiente número:&lt;/p&gt;","template":"&lt;p style=\"text-align: center\"&gt;{{Q1}}: {{response}}&lt;/p&gt;","hint":"&lt;p&gt;La cuarta parte de un número se calcula dividiéndolo entre 4.&lt;/p&gt;","feedback":"&lt;p&gt;La cuarta parte de un número se obtiene dividiéndolo entre 4.&lt;/p&gt;&lt;p style=\"text-align: center\"&gt;{{Q1}} : 4 = {{A1}}&lt;/p&gt;","seed":{"parameters":[{"name":"Q1","label":null,"min":4,"max":400,"step":4}],"calculated":[{"name":"A1","label":"{{function}}","function":"{{Q1}}/4"}],"uniques":true},"algorithm":{"name":"calculateOperation","params":{"method":"equivLiteral","keyboard":"NUMERICAL"}}}</v>
      </c>
      <c r="C385" s="242" t="str">
        <f t="shared" si="1"/>
        <v>#REF!</v>
      </c>
      <c r="D385" s="243" t="str">
        <f t="shared" si="2"/>
        <v>#REF!</v>
      </c>
    </row>
    <row r="386" ht="15.75" customHeight="1">
      <c r="A386" s="241" t="str">
        <f>Seeds!AA427</f>
        <v>M3-NyO-24b-A-1</v>
      </c>
      <c r="B386" s="242" t="str">
        <f>Seeds!Z427</f>
        <v>{"id":"M3-NyO-24b-A-1","stimulus":"&lt;p&gt;Juan se va a gastar la cuarta parte de su dinero en un regalo para su amigo Luis. Si tiene &lt;span class=\"no-break\"&gt;{{Q1}} €&lt;/span&gt; ahorrados, ¿cuánto dinero va a destinar al regalo?&lt;/p&gt;","template":"&lt;p&gt;Juan va a gastar &lt;span class=\"no-break\"&gt;{{response}} €&lt;/span&gt; en el regalo.&lt;/p&gt;","hint":"&lt;p&gt;La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v>
      </c>
      <c r="C386" s="242" t="str">
        <f t="shared" si="1"/>
        <v>#REF!</v>
      </c>
      <c r="D386" s="243" t="str">
        <f t="shared" si="2"/>
        <v>#REF!</v>
      </c>
    </row>
    <row r="387" ht="15.75" customHeight="1">
      <c r="A387" s="241" t="str">
        <f>Seeds!AA428</f>
        <v>M3-NyO-24b-A-2</v>
      </c>
      <c r="B387" s="242" t="str">
        <f>Seeds!Z428</f>
        <v>{"id":"M3-NyO-24b-A-2","stimulus":"&lt;p&gt;La edad de Sara es la cuarta parte de la edad de Marta. Si Marta tiene {{Q1}} años, ¿cuántos años tiene Sara?&lt;/p&gt;","template":"&lt;p&gt;Sara tiene {{response}} años.&lt;/p&gt;","hint":"&lt;p&gt;La cuarta parte de un número se calcula dividiéndolo entre 4.&lt;/p&gt;","feedback":"&lt;p&gt;La cuarta parte de un número se obtiene dividiéndolo entre 4.&lt;/p&gt;&lt;p style=\"text-align: center\"&gt;{{Q1}} : 4 = {{A1}}&lt;/p&gt;","seed":{"parameters":[{"name":"Q1","label":null,"min":12,"max":40,"step":4}],"calculated":[{"name":"A1","label":"{{function}}","function":"{{Q1}}/4"}],"uniques":true},"algorithm":{"name":"calculateOperation","params":{"method":"equivLiteral","keyboard":"NUMERICAL"}}}</v>
      </c>
      <c r="C387" s="242" t="str">
        <f t="shared" si="1"/>
        <v>#REF!</v>
      </c>
      <c r="D387" s="243" t="str">
        <f t="shared" si="2"/>
        <v>#REF!</v>
      </c>
    </row>
    <row r="388" ht="15.75" customHeight="1">
      <c r="A388" s="241" t="str">
        <f>Seeds!AA429</f>
        <v>M3-NyO-24b-A-3</v>
      </c>
      <c r="B388" s="242" t="str">
        <f>Seeds!Z429</f>
        <v>{"id":"M3-NyO-24b-A-3","stimulus":"&lt;p&gt;Rubén ya ha completado una cuarta parte de su álbum de cromos. Si el álbum tiene espacio para {{Q1}} cromos, ¿cuántos cromos tiene Rubén?&lt;/p&gt;","template":"&lt;p&gt;Tiene {{response}} cromos.&lt;/p&gt;","hint":"&lt;p&gt;La cuarta parte de un número se calcula dividiéndolo entre 4.&lt;/p&gt;","feedback":"&lt;p&gt;La cuarta parte de un número se obtiene dividiéndolo entre 4.&lt;/p&gt;&lt;p style=\"text-align: center\"&gt;{{Q1}} : 4 = {{A1}}&lt;/p&gt;","seed":{"parameters":[{"name":"Q1","label":null,"min":120,"max":240,"step":4}],"calculated":[{"name":"A1","label":"{{function}}","function":"{{Q1}}/4"}],"uniques":true},"algorithm":{"name":"calculateOperation","params":{"method":"equivLiteral","keyboard":"NUMERICAL"}}}</v>
      </c>
      <c r="C388" s="242" t="str">
        <f t="shared" si="1"/>
        <v>#REF!</v>
      </c>
      <c r="D388" s="243" t="str">
        <f t="shared" si="2"/>
        <v>#REF!</v>
      </c>
    </row>
    <row r="389" ht="15.75" customHeight="1">
      <c r="A389" s="241" t="str">
        <f>Seeds!AA430</f>
        <v>M3-NyO-24b-A-4</v>
      </c>
      <c r="B389" s="242" t="str">
        <f>Seeds!Z430</f>
        <v>{"id":"M3-NyO-24b-A-4","stimulus":"&lt;p&gt;En un aparcamiento hay {{Q1}} vehículos estacionados. Sabiendo que una cuarta parte de los vehículos son motos, ¿cuántas motos hay en el aparcamiento?&lt;/p&gt;","template":"&lt;p&gt;Hay {{response}} motos.&lt;/p&gt;","hint":"&lt;p&gt;La cuarta parte de un número se calcula dividiéndolo entre 4.&lt;/p&gt;","feedback":"&lt;p&gt;La cuarta parte de un número se obtiene dividiéndolo entre 4.&lt;/p&gt;&lt;p style=\"text-align: center\"&gt;{{Q1}} : 4 = {{A1}}&lt;/p&gt;","seed":{"parameters":[{"name":"Q1","label":null,"min":40,"max":120,"step":4}],"calculated":[{"name":"A1","label":"{{function}}","function":"{{Q1}}/4"}],"uniques":true},"algorithm":{"name":"calculateOperation","params":{"method":"equivLiteral","keyboard":"NUMERICAL"}}}</v>
      </c>
      <c r="C389" s="242" t="str">
        <f t="shared" si="1"/>
        <v>#REF!</v>
      </c>
      <c r="D389" s="243" t="str">
        <f t="shared" si="2"/>
        <v>#REF!</v>
      </c>
    </row>
    <row r="390" ht="15.75" customHeight="1">
      <c r="A390" s="241" t="str">
        <f>Seeds!AA431</f>
        <v>M3-NyO-24b-A-5</v>
      </c>
      <c r="B390" s="242" t="str">
        <f>Seeds!Z431</f>
        <v>{"id":"M3-NyO-24b-A-5","stimulus":"&lt;p&gt;En la pizzería de Manuel se hacen {{Q1}} &lt;i&gt;pizzas&lt;/i&gt; al día. Si un cuarto de esa cantidad son &lt;i&gt;pizzas&lt;/i&gt; con &lt;i&gt;mozzarella&lt;/i&gt;, ¿cuántas &lt;i&gt;pizzas&lt;/i&gt; de este tipo cocinan al día?&lt;/p&gt;","template":"&lt;p&gt;Cocinan {{response}} &lt;i&gt;pizzas&lt;/i&gt; con &lt;i&gt;mozzarella&lt;/i&gt; al día.&lt;/p&gt;","hint":"&lt;p&gt;La cuarta parte de un número se calcula dividiéndolo entre 4.&lt;/p&gt;","feedback":"&lt;p&gt;La cuarta parte de un número se obtiene dividiéndolo entre 4.&lt;/p&gt;&lt;p style=\"text-align: center\"&gt;{{Q1}} : 4 = {{A1}}&lt;/p&gt;","seed":{"parameters":[{"name":"Q1","label":null,"min":100,"max":400,"step":4}],"calculated":[{"name":"A1","label":"{{function}}","function":"{{Q1}}/4"}],"uniques":true},"algorithm":{"name":"calculateOperation","params":{"method":"equivLiteral","keyboard":"NUMERICAL"}}}</v>
      </c>
      <c r="C390" s="242" t="str">
        <f t="shared" si="1"/>
        <v>#REF!</v>
      </c>
      <c r="D390" s="243" t="str">
        <f t="shared" si="2"/>
        <v>#REF!</v>
      </c>
    </row>
    <row r="391" ht="15.75" customHeight="1">
      <c r="A391" s="241" t="str">
        <f>Seeds!AA432</f>
        <v>M3-NyO-38b-I-1</v>
      </c>
      <c r="B391" s="242" t="str">
        <f>Seeds!Z432</f>
        <v>{"id":"M3-NyO-38b-I-1","stimulus":"&lt;p&gt;Arrastra cada quinta parte hasta su número correspondiente.&lt;/p&gt;","hint":"&lt;p&gt;La quinta parte de un número se calcula dividiéndolo entre 5.&lt;/p&gt;","feedback":"&lt;p&gt;La quinta parte de un número se obtiene dividiéndolo entre 5.&lt;/p&gt;","seed":{"parameters":[{"name":"Q1","label":null,"min":5,"max":300,"step":5},{"name":"Q2","label":null,"min":5,"max":300,"step":5},{"name":"Q3","label":null,"min":5,"max":300,"step":5}],"calculated":[{"name":"A1","label":"{{Q1}}","function":"{{Q1}}/5","feedback":"&lt;p style=\"text-align: center\"&gt;{{Q1}} : 5 = {{function}}&lt;/p&gt;"},{"name":"A2","label":"{{Q2}}","function":"{{Q2}}/5","feedback":"&lt;p&gt;{{Q2}} : 5 = {{function}}&lt;/p&gt;"},{"name":"A3","label":"{{Q3}}","function":"{{Q3}}/5","feedback":"&lt;p&gt;{{Q3}} : 5 = {{function}}&lt;/p&gt;"}],"isNumToWords":true,"uniques":true},"algorithm":{"name":"linkOperationResult","params":{"invert":true},"template":"Match list"}}</v>
      </c>
      <c r="C391" s="242" t="str">
        <f t="shared" si="1"/>
        <v>#REF!</v>
      </c>
      <c r="D391" s="243" t="str">
        <f t="shared" si="2"/>
        <v>#REF!</v>
      </c>
    </row>
    <row r="392" ht="15.75" customHeight="1">
      <c r="A392" s="241" t="str">
        <f>Seeds!AA433</f>
        <v>M3-NyO-38b-E-1</v>
      </c>
      <c r="B392" s="242" t="str">
        <f>Seeds!Z433</f>
        <v>{"id":"M3-NyO-38b-E-1","stimulus":"&lt;p&gt;Calcula la quinta parte del siguiente número.&lt;/p&gt;","template":"&lt;p style=\"text-align: center\"&gt;{{Q1}} : {{response}}&lt;/p&gt;","hint":"&lt;p&gt;La quinta parte de un número se calcula dividiéndolo entre 5.&lt;/p&gt;","feedback":"&lt;p&gt;La quinta parte de un número se obtiene dividiéndolo entre 5.&lt;/p&gt;&lt;p style=\"text-align: center\"&gt;{{Q1}} : 5 = {{A1}}&lt;/p&gt;","seed":{"parameters":[{"name":"Q1","label":null,"min":5,"max":300,"step":5}],"calculated":[{"name":"A1","label":"{{function}}","function":"{{Q1}}/5"}],"uniques":true},"algorithm":{"name":"calculateOperation","params":{"method":"equivLiteral","keyboard":"NUMERICAL"}}}</v>
      </c>
      <c r="C392" s="242" t="str">
        <f t="shared" si="1"/>
        <v>#REF!</v>
      </c>
      <c r="D392" s="243" t="str">
        <f t="shared" si="2"/>
        <v>#REF!</v>
      </c>
    </row>
    <row r="393" ht="15.75" customHeight="1">
      <c r="A393" s="241" t="str">
        <f>Seeds!AA434</f>
        <v>M3-NyO-38b-A-1</v>
      </c>
      <c r="B393" s="242" t="str">
        <f>Seeds!Z434</f>
        <v>{"id":"M3-NyO-38b-A-1","stimulus":"&lt;p&gt;Solo la quinta parte de los niños y niñas de un colegio han sido vacunados contra la gripe. Si en el colegio hay {{Q1}} alumnos, ¿cuántos han recibido la vacuna?&lt;/p&gt;","template":"&lt;p&gt;Han sido vacunados un total de {{response}} alumnos.&lt;/p&gt;","hint":"&lt;p&gt;La quinta parte de un número se calcula dividiéndolo entre 5.&lt;/p&gt;","feedback":"&lt;p&gt;La quinta parte de un número se obtiene dividiéndolo entre 5.&lt;/p&gt;&lt;p style=\"text-align: center\"&gt;{{Q1}} : 5 = {{A1}}&lt;/p&gt;","seed":{"parameters":[{"name":"Q1","label":null,"min":100,"max":500,"step":5}],"calculated":[{"name":"A1","label":"{{function}}","function":"{{Q1}}/5"}],"uniques":true},"algorithm":{"name":"calculateOperation","params":{"method":"equivLiteral","keyboard":"NUMERICAL"}}}</v>
      </c>
      <c r="C393" s="242" t="str">
        <f t="shared" si="1"/>
        <v>#REF!</v>
      </c>
      <c r="D393" s="243" t="str">
        <f t="shared" si="2"/>
        <v>#REF!</v>
      </c>
    </row>
    <row r="394" ht="15.75" customHeight="1">
      <c r="A394" s="241" t="str">
        <f>Seeds!AA435</f>
        <v>M3-NyO-38b-A-2</v>
      </c>
      <c r="B394" s="242" t="str">
        <f>Seeds!Z435</f>
        <v>{"id":"M3-NyO-38b-A-2","stimulus":"&lt;p&gt;En un avión, una quinta parte de los pasajeros ya se han sentado en sus asientos. Si hay {{Q1}} plazas, ¿cuántos asientos están ocupados?&lt;/p&gt;","template":"&lt;p&gt;Hay {{response}} asientos ocupados.&lt;/p&gt;","hint":"&lt;p&gt;La quinta parte de un número se calcula dividiéndolo entre 5.&lt;/p&gt;","feedback":"&lt;p&gt;La quinta parte de un número se obtiene dividiéndolo entre 5.&lt;/p&gt;&lt;p style=\"text-align: center\"&gt;{{Q1}} : 5 = {{A1}}&lt;/p&gt;","seed":{"parameters":[{"name":"Q1","label":null,"min":100,"max":250,"step":5}],"calculated":[{"name":"A1","label":"{{function}}","function":"{{Q1}}/5"}],"uniques":true},"algorithm":{"name":"calculateOperation","params":{"method":"equivLiteral","keyboard":"NUMERICAL"}}}</v>
      </c>
      <c r="C394" s="242" t="str">
        <f t="shared" si="1"/>
        <v>#REF!</v>
      </c>
      <c r="D394" s="243" t="str">
        <f t="shared" si="2"/>
        <v>#REF!</v>
      </c>
    </row>
    <row r="395" ht="15.75" customHeight="1">
      <c r="A395" s="241" t="str">
        <f>Seeds!AA436</f>
        <v>M3-NyO-38b-A-3</v>
      </c>
      <c r="B395" s="242" t="str">
        <f>Seeds!Z436</f>
        <v>{"id":"M3-NyO-38b-A-3","stimulus":"&lt;p&gt;Ruth ha leído la quinta parte de un libro que tiene {{Q1}} páginas. ¿Cuántas páginas ha leído?&lt;/p&gt;","template":"&lt;p&gt;Ha leído {{response}} páginas.&lt;/p&gt;","hint":"&lt;p&gt;La quinta parte de un número se calcula dividiéndolo entre 5.&lt;/p&gt;","feedback":"&lt;p&gt;La quinta parte de un número se obtiene dividiéndolo entre 5.&lt;/p&gt;&lt;p style=\"text-align: center\"&gt;{{Q1}} : 5 = {{A1}}&lt;/p&gt;","seed":{"parameters":[{"name":"Q1","label":null,"min":100,"max":400,"step":5}],"calculated":[{"name":"A1","label":"{{function}}","function":"{{Q1}}/5"}],"uniques":true},"algorithm":{"name":"calculateOperation","params":{"method":"equivLiteral","keyboard":"NUMERICAL"}}}</v>
      </c>
      <c r="C395" s="242" t="str">
        <f t="shared" si="1"/>
        <v>#REF!</v>
      </c>
      <c r="D395" s="243" t="str">
        <f t="shared" si="2"/>
        <v>#REF!</v>
      </c>
    </row>
    <row r="396" ht="15.75" customHeight="1">
      <c r="A396" s="241" t="str">
        <f>Seeds!AA437</f>
        <v>M3-NyO-38b-A-4</v>
      </c>
      <c r="B396" s="242" t="str">
        <f>Seeds!Z437</f>
        <v>{
    "id": "M3-NyO-38b-A-4",
    "stimulus": "&lt;p&gt;El árbol que ha plantado Lucas mide una quinta parte de otro de &lt;span class=\"no-break\"&gt;{{Q1}} cm&lt;/span&gt; de altura que está al lado. ¿Cuánto mide su árbol?&lt;/p&gt;",
    "template": "&lt;p&gt;El árbol de Lucas mide &lt;span class=\"no-break\"&gt;{{response}} cm.&lt;/span&gt;&lt;/p&gt;",
    "hint": "&lt;p&gt;La quinta parte de un número se calcula dividiéndolo entre 5.&lt;/p&gt;",
    "feedback": "&lt;p&gt;La quinta parte de un número se obtiene dividiéndolo entre 5.&lt;/p&gt;&lt;p style=\"text-align: center\"&gt;{{Q1}} : 5 = {{A1}}&lt;/p&gt;",
    "seed": {
        "parameters": [
            {
                "name": "Q1",
                "label": null,
                "min": 165,
                "max": 195,
                "step": 5
            }
        ],
        "calculated": [
            {
                "name": "A1",
                "label": "{{function}}",
                "function": "{{Q1}}/5"
            }
        ],
        "uniques": true
    },
    "algorithm": {
        "name": "calculateOperation",
        "params": {
            "method": "equivLiteral",
            "keyboard": "NUMERICAL"
        }
    }
}</v>
      </c>
      <c r="C396" s="242" t="str">
        <f t="shared" si="1"/>
        <v>#REF!</v>
      </c>
      <c r="D396" s="243" t="str">
        <f t="shared" si="2"/>
        <v>#REF!</v>
      </c>
    </row>
    <row r="397" ht="15.75" customHeight="1">
      <c r="A397" s="241" t="str">
        <f>Seeds!AA438</f>
        <v>M3-NyO-38b-A-5</v>
      </c>
      <c r="B397" s="242" t="str">
        <f>Seeds!Z438</f>
        <v>{"id":"M3-NyO-38b-A-5","stimulus":"&lt;p&gt;En un partido de baloncesto, un equipo ha marcado {{Q1}} puntos. Una de las jugadoras es la autora de una quinta parte de esos puntos. ¿Cuántos ha marcado ella?&lt;/p&gt;","template":"&lt;p&gt;Ha marcado {{response}} puntos.&lt;/p&gt;","hint":"&lt;p&gt;La quinta parte de un número se calcula dividiéndolo entre 5.&lt;/p&gt;","feedback":"&lt;p&gt;La quinta parte de un número se obtiene dividiéndolo entre 5.&lt;/p&gt;&lt;p style=\"text-align: center\"&gt;{{Q1}} : 5 = {{A1}}&lt;/p&gt;","seed":{"parameters":[{"name":"Q1","label":null,"min":60,"max":120,"step":5}],"calculated":[{"name":"A1","label":"{{function}}","function":"{{Q1}}/5"}],"uniques":true},"algorithm":{"name":"calculateOperation","params":{"method":"equivLiteral","keyboard":"NUMERICAL"}}}</v>
      </c>
      <c r="C397" s="242" t="str">
        <f t="shared" si="1"/>
        <v>#REF!</v>
      </c>
      <c r="D397" s="243" t="str">
        <f t="shared" si="2"/>
        <v>#REF!</v>
      </c>
    </row>
    <row r="398" ht="15.75" customHeight="1">
      <c r="A398" s="241" t="str">
        <f>Seeds!AA439</f>
        <v>M3-NyO-39a-I-1</v>
      </c>
      <c r="B398" s="242" t="str">
        <f>Seeds!Z439</f>
        <v>{"id":"M3-NyO-39a-I-1","stimulus":"&lt;p&gt;Arrastra cada décima parte hasta su número correspondiente.&lt;/p&gt;","hint":"&lt;p&gt;La décima parte de un número se calcula dividiéndolo entre 10.&lt;/p&gt;","feedback":"&lt;p&gt;La décima parte de un número se calcula dividiéndolo entre 10.&lt;/p&gt;","seed":{"parameters":[{"name":"Q1","label":null,"min":10,"max":99,"step":1},{"name":"Q2","label":null,"min":10,"max":99,"step":1},{"name":"Q3","label":null,"min":10,"max":99,"step":1}],"calculated":[{"name":"A1","label":"{{Q1}}","function":"{{Q1}}*10","feedback":"&lt;p&gt;{{function}} : 10 = {{Q1}}&lt;/p&gt;"},{"name":"A2","label":"{{Q2}}","function":"{{Q2}}*10","feedback":"&lt;p&gt;{{function}} : 10 = {{Q2}}&lt;/p&gt;"},{"name":"A3","label":"{{Q3}}","function":"{{Q3}}*10","feedback":"&lt;p&gt;{{function}} : 10 = {{Q3}}&lt;/p&gt;"}],"uniques":true},"algorithm":{"name":"linkOperationResult","params":{"invert":false},"template":"Match list"}}</v>
      </c>
      <c r="C398" s="242" t="str">
        <f t="shared" si="1"/>
        <v>#REF!</v>
      </c>
      <c r="D398" s="243" t="str">
        <f t="shared" si="2"/>
        <v>#REF!</v>
      </c>
    </row>
    <row r="399" ht="15.75" customHeight="1">
      <c r="A399" s="241" t="str">
        <f>Seeds!AA440</f>
        <v>M3-NyO-39a-E-1</v>
      </c>
      <c r="B399" s="242" t="str">
        <f>Seeds!Z440</f>
        <v>{"id":"M3-NyO-39a-E-1","stimulus":"&lt;p&gt;Calcula la décima parte del siguiente número.&lt;/p&gt;","template":"&lt;p style=\"text-align: center\"&gt;{{T1}}: {{response}}&lt;/p&gt;","hint":"&lt;p&gt;La décima parte de un número se calcula dividiéndolo entre 10.&lt;/p&gt;","feedback":"&lt;p&gt;La décima parte de un número se calcula dividiéndolo entre 10.&lt;/p&gt;&lt;p style=\"text-align: center\"&gt;{{T1}} : 10 = {{Q1}}&lt;/p&gt;","seed":{"parameters":[{"name":"Q1","label":null,"min":10,"max":99,"step":1},{"name":"Q2","label":null,"min":10,"max":99,"step":1}],"calculated":[{"name":"T1","label":"{{function}}","function":"{{Q1}}*10","temp":true},{"name":"A1","label":"{{function}}","function":"{{Q1}}"}],"uniques":true},"algorithm":{"name":"calculateOperation","params":{"method":"equivLiteral","keyboard":"NUMERICAL"}}}</v>
      </c>
      <c r="C399" s="242" t="str">
        <f t="shared" si="1"/>
        <v>#REF!</v>
      </c>
      <c r="D399" s="243" t="str">
        <f t="shared" si="2"/>
        <v>#REF!</v>
      </c>
    </row>
    <row r="400" ht="15.75" customHeight="1">
      <c r="A400" s="241" t="str">
        <f>Seeds!AA441</f>
        <v>M3-NyO-39a-A-1</v>
      </c>
      <c r="B400" s="242" t="str">
        <f>Seeds!Z441</f>
        <v>{"id":"M3-NyO-39a-A-1","stimulus":"&lt;p&gt;Julián quiere leer a diario la décima parte de un libro de {{T1}} páginas. ¿Cuántas páginas va a leer cada día?&lt;/p&gt;","template":"&lt;p&gt;Cada día va a leer {{response}} páginas.&lt;/p&gt;","hint":"&lt;p&gt;La décima parte de un número se calcula dividiéndolo entre 10.&lt;/p&gt;","feedback":"&lt;p&gt;La décima parte de un número se calcula dividiéndolo entre 10.&lt;/p&gt;&lt;p style=\"text-align: center\"&gt;{{T1}} : 10 = {{Q1}}&lt;/p&gt;","seed":{"parameters":[{"name":"Q1","label":null,"min":20,"max":40,"step":1}],"calculated":[{"name":"T1","label":"{{function}}","function":"{{Q1}}*10","temp":true},{"name":"A1","label":"{{function}}","function":"{{Q1}}"}],"uniques":true},"algorithm":{"name":"calculateOperation","params":{"method":"equivLiteral","keyboard":"NUMERICAL"}}}</v>
      </c>
      <c r="C400" s="242" t="str">
        <f t="shared" si="1"/>
        <v>#REF!</v>
      </c>
      <c r="D400" s="243" t="str">
        <f t="shared" si="2"/>
        <v>#REF!</v>
      </c>
    </row>
    <row r="401" ht="15.75" customHeight="1">
      <c r="A401" s="241" t="str">
        <f>Seeds!AA442</f>
        <v>M3-NyO-39a-A-2</v>
      </c>
      <c r="B401" s="242" t="str">
        <f>Seeds!Z442</f>
        <v>{"id":"M3-NyO-39a-A-2","stimulus":"&lt;p&gt;Una profesora tiene preparadas {{T1}} actividades de música. Quiere que cada semana sus alumnos hagan en clase la décima parte de todas ellas. ¿Cuántas actividades van a hacer cada semana?&lt;/p&gt;","template":"&lt;p&gt;Van a hacer {{response}} actividades.&lt;/p&gt;","hint":"&lt;p&gt;La décima parte de un número se calcula dividiéndolo entre 10.&lt;/p&gt;","feedback":"&lt;p&gt;La décima parte de un número se calcula dividiéndolo entre 10.&lt;/p&gt;&lt;p style=\"text-align: center\"&gt;{{T1}} : 10 = {{Q1}}&lt;/p&gt;","seed":{"parameters":[{"name":"Q1","label":null,"min":2,"max":9,"step":1}],"calculated":[{"name":"T1","label":"{{function}}","function":"{{Q1}}*10","temp":true},{"name":"A1","label":"{{function}}","function":"{{Q1}}"}],"uniques":true},"algorithm":{"name":"calculateOperation","params":{"method":"equivLiteral","keyboard":"NUMERICAL"}}}</v>
      </c>
      <c r="C401" s="242" t="str">
        <f t="shared" si="1"/>
        <v>#REF!</v>
      </c>
      <c r="D401" s="243" t="str">
        <f t="shared" si="2"/>
        <v>#REF!</v>
      </c>
    </row>
    <row r="402" ht="15.75" customHeight="1">
      <c r="A402" s="241" t="str">
        <f>Seeds!AA443</f>
        <v>M3-NyO-39a-A-3</v>
      </c>
      <c r="B402" s="242" t="str">
        <f>Seeds!Z443</f>
        <v>{"id":"M3-NyO-39a-A-3","stimulus":"&lt;p&gt;Un abuelo quiere repartir {{T1}} € entre sus nietos, de forma que cada uno reciba la décima parte. ¿Cuánto le dará a cada uno?&lt;/p&gt;","template":"&lt;p&gt;Cada nieto recibirá {{response}} €.&lt;/p&gt;","hint":"&lt;p&gt;La décima parte de un número se calcula dividiéndolo entre 10.&lt;/p&gt;","feedback":"&lt;p&gt;La décima parte de un número se calcula dividiéndolo entre 10.&lt;/p&gt;&lt;p style=\"text-align: center\"&gt;{{T1}} : 10 = {{Q1}}&lt;/p&gt;","seed":{"parameters":[{"name":"Q1","label":null,"min":5,"max":20,"step":1}],"calculated":[{"name":"T1","label":"{{function}}","function":"{{Q1}}*10","temp":true},{"name":"A1","label":"{{function}}","function":"{{Q1}}"}],"uniques":true},"algorithm":{"name":"calculateOperation","params":{"method":"equivLiteral","keyboard":"NUMERICAL"}}}</v>
      </c>
      <c r="C402" s="242" t="str">
        <f t="shared" si="1"/>
        <v>#REF!</v>
      </c>
      <c r="D402" s="243" t="str">
        <f t="shared" si="2"/>
        <v>#REF!</v>
      </c>
    </row>
    <row r="403" ht="15.75" customHeight="1">
      <c r="A403" s="241" t="str">
        <f>Seeds!AA444</f>
        <v>M3-NyO-25a-I-1</v>
      </c>
      <c r="B403" s="242" t="str">
        <f>Seeds!Z444</f>
        <v>{"id":"M3-NyO-25a-I-1","stimulus":"&lt;p&gt;Arrastra cada fracción a su equivalente.&lt;/p&gt;","hint":"&lt;p&gt;Las fracciones equivalentes representan la misma cantidad.&lt;/p&gt;","feedback":"&lt;p&gt;Para obtener una fracción equivalente, se multiplican o se dividen el numerador y el denominador por un mismo número.&lt;/p&gt;","seed":{"parameters":[{"name":"Q1","label":null,"min":2,"max":5,"step":1},{"name":"Q2","label":null,"min":2,"max":5,"step":1},{"name":"Q3","label":null,"min":2,"max":5,"step":1},{"name":"Q4","label":null,"min":2,"max":5,"step":1}],"calculated":[{"name":"T1","label":"{{function}}","function":"{{Q1}}+{{Q2}}","temp":true},{"name":"T2","label":"{{function}}","function":"{{Q2}}+{{Q3}}","temp":true},{"name":"T3","label":"{{function}}","function":"{{Q3}}+{{Q4}}","temp":true},{"name":"T4","label":"{{function}}","function":"{{Q4}}+{{Q1}}","temp":true},{"name":"T5","label":"{{function}}","function":"{{Q1}}*{{Q4}}","temp":true},{"name":"T6","label":"{{function}}","function":"({{Q1}}+{{Q2}})*{{Q4}}","temp":true},{"name":"T7","label":"{{function}}","function":"{{Q2}}*{{Q3}}","temp":true},{"name":"T8","label":"{{function}}","function":"({{Q2}}+{{Q3}})*{{Q3}}","temp":true},{"name":"T9","label":"{{function}}","function":"{{Q3}}*{{Q2}}","temp":true},{"name":"T10","label":"{{function}}","function":"({{Q3}}+{{Q4}})*{{Q2}}","temp":true},{"name":"T11","label":"{{function}}","function":"{{Q4}}*{{Q1}}","temp":true},{"name":"T12","label":"{{function}}","function":"({{Q4}}+{{Q1}})*{{Q1}}","temp":true},{"name":"A1","label":"&lt;span class=\"fr-math-v2 fr-draggable\" contenteditable=\"false\" data-original-math=\"\\(\\frac{{{Q1}}}{{{T1}}}\\)\" draggable=\"true\"&gt;\\(\\frac{{{Q1}}}{{{T1}}}\\)&lt;/span&gt;","function":"&lt;span class=\"fr-math-v2 fr-draggable\" contenteditable=\"false\" data-original-math=\"\\(\\frac{{{T5}}}{{{T6}}}\\)\" draggable=\"true\"&gt;\\(\\frac{{{T5}}}{{{T6}}}\\)&lt;/span&gt;","feedback":"&lt;p&gt;Si se multiplica &lt;span class=\"fr-math-v2 fr-draggable\" contenteditable=\"false\" data-original-math=\"\\(\\frac{{{Q1}}}{{{T1}}}\\)\" draggable=\"true\"&gt;\\(\\frac{{{Q1}}}{{{T1}}}\\)&lt;/span&gt; arriba y abajo por {{Q4}} el resultado es {{function}}.&lt;/p&gt;"},{"name":"A2","label":"&lt;span class=\"fr-math-v2 fr-draggable\" contenteditable=\"false\" data-original-math=\"\\(\\frac{{{Q2}}}{{{T2}}}\\)\" draggable=\"true\"&gt;\\(\\frac{{{Q2}}}{{{T2}}}\\)&lt;/span&gt;","function":"&lt;span class=\"fr-math-v2 fr-draggable\" contenteditable=\"false\" data-original-math=\"\\(\\frac{{{T7}}}{{{T8}}}\\)\" draggable=\"true\"&gt;\\(\\frac{{{T7}}}{{{T8}}}\\)&lt;/span&gt;","feedback":"&lt;p&gt;Si se multiplica &lt;span class=\"fr-math-v2 fr-draggable\" contenteditable=\"false\" data-original-math=\"\\(\\frac{{{Q2}}}{{{T2}}}\\)\" draggable=\"true\"&gt;\\(\\frac{{{Q2}}}{{{T2}}}\\)&lt;/span&gt; arriba y abajo por {{Q3}} el resultado es {{function}}.&lt;/p&gt;"},{"name":"A3","label":"&lt;span class=\"fr-math-v2 fr-draggable\" contenteditable=\"false\" data-original-math=\"\\(\\frac{{{T9}}}{{{T10}}}\\)\" draggable=\"true\"&gt;\\(\\frac{{{T9}}}{{{T10}}}\\)&lt;/span&gt;","function":"&lt;span class=\"fr-math-v2 fr-draggable\" contenteditable=\"false\" data-original-math=\"\\(\\frac{{{Q3}}}{{{T3}}}\\)\" draggable=\"true\"&gt;\\(\\frac{{{Q3}}}{{{T3}}}\\)&lt;/span&gt;","feedback":"&lt;p&gt;Si se divide &lt;span class=\"fr-math-v2 fr-draggable\" contenteditable=\"false\" data-original-math=\"\\(\\frac{{{T9}}}{{{T10}}}\\)\" draggable=\"true\"&gt;\\(\\frac{{{T9}}}{{{T10}}}\\)&lt;/span&gt; arriba y abajo entre {{Q2}} el resultado es {{function}}.&lt;/p&gt;"},{"name":"A4","label":"&lt;span class=\"fr-math-v2 fr-draggable\" contenteditable=\"false\" data-original-math=\"\\(\\frac{{{T11}}}{{{T12}}}\\)\" draggable=\"true\"&gt;\\(\\frac{{{T11}}}{{{T12}}}\\)&lt;/span&gt;","function":"&lt;span class=\"fr-math-v2 fr-draggable\" contenteditable=\"false\" data-original-math=\"\\(\\frac{{{Q4}}}{{{T4}}}\\)\" draggable=\"true\"&gt;\\(\\frac{{{Q4}}}{{{T4}}}\\)&lt;/span&gt;","feedback":"&lt;p&gt;Si se divide &lt;span class=\"fr-math-v2 fr-draggable\" contenteditable=\"false\" data-original-math=\"\\(\\frac{{{T11}}}{{{T12}}}\\)\" draggable=\"true\"&gt;\\(\\frac{{{T11}}}{{{T12}}}\\)&lt;/span&gt; arriba y abajo entre {{Q1}} el resultado es {{function}}.&lt;/p&gt;"}],"uniques":true},"algorithm":{"name":"linkOperationResult","params":{"invert":true},"template":"Match list"}}</v>
      </c>
      <c r="C403" s="242" t="str">
        <f t="shared" si="1"/>
        <v>#REF!</v>
      </c>
      <c r="D403" s="243" t="str">
        <f t="shared" si="2"/>
        <v>#REF!</v>
      </c>
    </row>
    <row r="404" ht="15.75" customHeight="1">
      <c r="A404" s="241" t="str">
        <f>Seeds!AA445</f>
        <v>M3-NyO-25a-E-1</v>
      </c>
      <c r="B404" s="242" t="str">
        <f>Seeds!Z445</f>
        <v>{"id":"M3-NyO-25a-E-1","stimulus":"¿Cuál tiene que ser el valor de '?' para que las siguientes fracciones sean equivalentes?","template":"&lt;p style=\"text-align: center\"&gt;&lt;span class=\"fr-math-v2 fr-draggable\" contenteditable=\"false\" data-original-math=\"\\(\\frac{{{Q1}}}{{{T1}}}\\)\" draggable=\"true\"&gt;\\(\\frac{{{Q1}}}{{{T1}}}\\)&lt;/span&gt; = &lt;span class=\"fr-math-v2 fr-draggable\" contenteditable=\"false\" data-original-math=\"\\(\\frac{{{?}}}{{{T2}}}\\)\" draggable=\"true\"&gt;\\(\\frac{{{?}}}{{{T2}}}\\)&lt;/span&gt;&lt;/p&gt;&lt;p style=\"text-align: center\"&gt;? = {{response}}&lt;/p&gt;","hint":"&lt;p&gt;Las fracciones equivalentes representan la misma cantidad.&lt;/p&gt;","feedback":"&lt;p&gt;Para obtener una fracción equivalente, se multiplican o se dividen el numerador y el denominador por un mismo número.&lt;/p&gt;&lt;p&gt;Si se multiplica {{T1}} por {{Q3}}, se obtiene {{T2}}. Por tanto, el valor de ? es: {{Q1}} × {{Q3}} = {{A1}}.&lt;/p&gt;","seed":{"parameters":[{"name":"Q1","label":null,"min":1,"max":5,"step":1},{"name":"Q2","label":null,"min":1,"max":5,"step":1},{"name":"Q3","label":null,"min":2,"max":4,"step":1}],"calculated":[{"name":"T1","function":"{{Q1}}+{{Q2}}","temp":true},{"name":"T2","function":"({{Q1}}+{{Q2}})*{{Q3}}","temp":true},{"name":"A1","label":"","function":"{{Q1}}*{{Q3}}"}],"uniques":true},"algorithm":{"name":"calculateOperation","params":{"method":"equivLiteral","keyboard":"NUMERICAL"}}}</v>
      </c>
      <c r="C404" s="242" t="str">
        <f t="shared" si="1"/>
        <v>#REF!</v>
      </c>
      <c r="D404" s="243" t="str">
        <f t="shared" si="2"/>
        <v>#REF!</v>
      </c>
    </row>
    <row r="405" ht="15.75" customHeight="1">
      <c r="A405" s="241" t="str">
        <f>Seeds!AA446</f>
        <v>M3-NyO-25a-E-2</v>
      </c>
      <c r="B405" s="242" t="str">
        <f>Seeds!Z446</f>
        <v>{"id":"M3-NyO-25a-E-2","stimulus":"¿Cuál tiene que ser el valor de '?' para que las siguientes fracciones sean equivalentes?","template":"&lt;p style=\"text-align: center\"&gt;&lt;span class=\"fr-math-v2 fr-draggable\" contenteditable=\"false\" data-original-math=\"\\(\\frac{{{T1}}}{{{T2}}}\\)\" draggable=\"true\"&gt;\\(\\frac{{{T1}}}{{{T2}}}\\)&lt;/span&gt; = &lt;span class=\"fr-math-v2 fr-draggable\" contenteditable=\"false\" data-original-math=\"\\(\\frac{{{?}}}{{{T3}}}\\)\" draggable=\"true\"&gt;\\(\\frac{{{?}}}{{{T3}}}\\)&lt;/span&gt;&lt;/p&gt;&lt;p style=\"text-align: center\"&gt;? = {{response}}&lt;/p&gt;","hint":"&lt;p&gt;Las fracciones equivalentes representan la misma cantidad.&lt;/p&gt;","feedback":"&lt;p&gt;Para obtener una fracción equivalente, se multiplican o se dividen el numerador y el denominador por un mismo número.&lt;/p&gt;&lt;p&gt;Si se divide {{T2}} entre {{Q3}}, se obtiene {{T3}}. Por tanto, el valor de ? es: {{T1}} : {{Q3}} = {{A1}}.&lt;/p&gt;","seed":{"parameters":[{"name":"Q1","label":null,"min":1,"max":5,"step":1},{"name":"Q2","label":null,"min":1,"max":5,"step":1},{"name":"Q3","label":null,"min":2,"max":4,"step":1}],"calculated":[{"name":"T1","function":"{{Q1}}*{{Q3}}","temp":true},{"name":"T2","function":"({{Q1}}+{{Q2}})*{{Q3}}","temp":true},{"name":"T3","function":"({{Q1}}+{{Q2}})","temp":true},{"name":"A1","label":"","function":"{{Q1}}"}],"uniques":true},"algorithm":{"name":"calculateOperation","params":{"method":"equivLiteral","keyboard":"NUMERICAL"}}}</v>
      </c>
      <c r="C405" s="242" t="str">
        <f t="shared" si="1"/>
        <v>#REF!</v>
      </c>
      <c r="D405" s="243" t="str">
        <f t="shared" si="2"/>
        <v>#REF!</v>
      </c>
    </row>
    <row r="406" ht="15.75" customHeight="1">
      <c r="A406" s="241" t="str">
        <f>Seeds!AA447</f>
        <v>M3-NyO-25a-A-1</v>
      </c>
      <c r="B406" s="242" t="str">
        <f>Seeds!Z447</f>
        <v>{"id":"M3-NyO-25a-A-1","seed":{"parameters":[{"name":"Q1","label":null,"min":1,"max":4,"step":1},{"name":"Q2","label":null,"min":1,"max":4,"step":1},{"name":"Q3","label":null,"min":2,"max":4,"step":1}],"uniques":true},"scaffolding":[{"id":"step-0","stimulus":"&lt;p&gt;Álvaro y Miguel han comido &lt;span class=\"fr-math-v2 fr-draggable\" contenteditable=\"false\" data-original-math=\"\\(\\frac{{{Q1}}}{{{T1}}}\\)\" draggable=\"true\"&gt;\\(\\frac{{{Q1}}}{{{T1}}}\\)&lt;/span&gt; de un costillar. ¿Cómo se escribiría esta fracción si el denominador fuese {{T3}}?&lt;/p&gt;","template":"&lt;p&gt;La fracción de costillar sería {{response}}.&lt;/p&gt;","seed":{"parameters":[],"calculated":[{"name":"T1","function":"{{Q1}}+{{Q2}}","temp":true},{"name":"T2","function":"{{Q1}}*{{Q3}}","temp":true},{"name":"T3","function":"({{Q1}}+{{Q2}})*{{Q3}}","temp":true},{"name":"0-A1","label":"{{function}}","function":"\\frac{{{T2}}}{{{T3}}}"}]},"algorithm":{"name":"calculateOperation","params":{"method":"equivSymbolic","keyboard":"INTERMEDIATE"}}},{"id":"step-1","stimulus":"&lt;p&gt;¿Qué fracción de costillar han comido Álvaro y Miguel?&lt;/p&gt;","template":"&lt;p&gt;Han comido {{response}} del costillar.&lt;/p&gt;","seed":{"parameters":[],"calculated":[{"name":"T1","function":"{{Q1}}+{{Q2}}","temp":true},{"name":"1-A1","label":"{{function}}","function":"\\frac{{{Q1}}}{{{T1}}}"}]},"algorithm":{"name":"calculateOperation","params":{"method":"equivLiteral","keyboard":"INTERMEDIATE"}}},{"id":"step-2","stimulus":"&lt;p&gt;¿Qué pide el enunciado?&lt;/p&gt;","seed":{"calculated":[{"name":"T3","function":"({{Q1}}+{{Q2}})*{{Q3}}","temp":true},{"name":"2-A1","label":"&lt;p&gt;Una fracción equivalente que tenga como denominador {{T3}}.&lt;/p&gt;"},{"name":"2-A2","label":"&lt;p&gt;Una fracción equivalente que tenga como numerador {{T3}}.&lt;/p&gt;","incorrect":true},{"name":"2-A3","label":"&lt;p&gt;Una fracción no equivalente que tenga como denominador {{Q1}}.&lt;/p&gt;","incorrect":true}]},"algorithm":{"name":"trueFalse","template":"Multiple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multiplicado el denominador?&lt;/p&gt;&lt;p&gt;&lt;span class=\"fr-math-v2 fr-draggable\" contenteditable=\"false\" data-original-math=\"\\(\\frac{{{Q1}}}{{{T1}}}\\)\" draggable=\"true\"&gt;\\(\\frac{{{Q1}}}{{{T1}}}\\)&lt;/span&gt; = &lt;span class=\"fr-math-v2 fr-draggable\" contenteditable=\"false\" data-original-math=\"\\(\\frac{{{?}}}{{{T3}}}\\)\" draggable=\"true\"&gt;\\(\\frac{{{?}}}{{{T3}}}\\)&lt;/span&gt;&lt;/p&gt;","template":"&lt;p&gt;Si se multiplica {{T1}} por {{response}}, se obtiene {{T3}}.&lt;/p&gt;","seed":{"calculated":[{"name":"T1","function":"{{Q1}}+{{Q2}}","temp":true},{"name":"T2","function":"{{Q1}}*{{Q3}}","temp":true},{"name":"T3","function":"({{Q1}}+{{Q2}})*{{Q3}}","temp":true},{"name":"4-A1","label":"{{function}}","function":"{{Q3}}"}]},"algorithm":{"name":"calculateOperation","params":{"method":"equivLiteral","keyboard":"INTERMEDIATE"}}},{"id":"step-5","stimulus":"&lt;p&gt;Como {{T3}} se ha obtenido al multiplicar {{T1}} por {{Q3}}, calcula ahora el valor de ?&lt;/p&gt;&lt;p&gt;&lt;span class=\"fr-math-v2 fr-draggable\" contenteditable=\"false\" data-original-math=\"\\(\\frac{{{Q1}}}{{{T1}}}\\)\" draggable=\"true\"&gt;\\(\\frac{{{Q1}}}{{{T1}}}\\)&lt;/span&gt; = &lt;span class=\"fr-math-v2 fr-draggable\" contenteditable=\"false\" data-original-math=\"\\(\\frac{{{?}}}{{{T3}}}\\)\" draggable=\"true\"&gt;\\(\\frac{{{?}}}{{{T3}}}\\)&lt;/span&gt;&lt;/p&gt;","template":"&lt;p&gt;Si se multiplica {{Q1}} por {{Q3}}, se obtiene {{response}}&lt;/p&gt;","seed":{"calculated":[{"name":"T1","function":"{{Q1}}+{{Q2}}","temp":true},{"name":"T2","function":"{{Q1}}*{{Q3}}","temp":true},{"name":"T3","function":"({{Q1}}+{{Q2}})*{{Q3}}","temp":true},{"name":"5-A1","label":"{{function}}","function":"{{Q1}}*{{Q3}}"}]},"algorithm":{"name":"calculateOperation","params":{"method":"equivLiteral","keyboard":"INTERMEDIATE"}}}]}</v>
      </c>
      <c r="C406" s="242" t="str">
        <f t="shared" si="1"/>
        <v>#REF!</v>
      </c>
      <c r="D406" s="243" t="str">
        <f t="shared" si="2"/>
        <v>#REF!</v>
      </c>
    </row>
    <row r="407" ht="15.75" customHeight="1">
      <c r="A407" s="241" t="str">
        <f>Seeds!AA448</f>
        <v>M3-NyO-25a-A-2</v>
      </c>
      <c r="B407" s="242" t="str">
        <f>Seeds!Z448</f>
        <v>{"id":"M3-NyO-25a-A-2","seed":{"parameters":[{"name":"Q1","label":null,"min":1,"max":4,"step":1},{"name":"Q2","label":null,"min":1,"max":4,"step":1},{"name":"Q3","label":null,"min":2,"max":3,"step":1}],"uniques":true},"scaffolding":[{"id":"step-0","stimulus":"&lt;p&gt;Adrián ha recogido &lt;span class=\"fr-math-v2 fr-draggable\" contenteditable=\"false\" data-original-math=\"\\(\\frac{{{T2}}}{{{T3}}}\\)\" draggable=\"true\"&gt;\\(\\frac{{{T2}}}{{{T3}}}\\)&lt;/span&gt; de la cosecha de su platanero. ¿Cómo se escribiría esta fracción si el denominador fuese {{T1}}?&lt;/p&gt;","template":"&lt;p&gt;La fracción de la cosecha recogida sería {{response}}.&lt;/p&gt;","seed":{"parameters":[],"calculated":[{"name":"T1","function":"{{Q1}}+{{Q2}}","temp":true},{"name":"T2","function":"{{Q1}}*{{Q3}}","temp":true},{"name":"T3","function":"({{Q1}}+{{Q2}})*{{Q3}}","temp":true},{"name":"0-A1","label":"{{function}}","function":"\\frac{{{Q1}}}{{{T1}}}"}]},"algorithm":{"name":"calculateOperation","params":{"method":"equivSymbolic","keyboard":"INTERMEDIATE"}}},{"id":"step-1","stimulus":"&lt;p&gt;¿Qué fracción de la cosecha del platanero se ha recogido?&lt;/p&gt;","template":"&lt;p&gt;Adrián ha cosechado {{response}} del platanero.&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lo que se ha cosechado que tenga denominador {{T1}}.&lt;/p&gt;"},{"name":"2-A2","label":"&lt;p&gt;Una fracción equivalente de lo que se ha cosechado que tenga numerador {{T1}}.&lt;/p&gt;","incorrect":true},{"name":"2-A3","label":"&lt;p&gt;Una fracción equivalente de lo que se ha cosechado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Como {{T3}} se ha obtenido al dividir {{T1}} entre {{Q3}}, calcula ahora el valor de ?&lt;/p&gt;&lt;p&gt;&lt;span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7" s="242" t="str">
        <f t="shared" si="1"/>
        <v>#REF!</v>
      </c>
      <c r="D407" s="243" t="str">
        <f t="shared" si="2"/>
        <v>#REF!</v>
      </c>
    </row>
    <row r="408" ht="15.75" customHeight="1">
      <c r="A408" s="241" t="str">
        <f>Seeds!AA449</f>
        <v>M3-NyO-25a-A-3</v>
      </c>
      <c r="B408" s="242" t="str">
        <f>Seeds!Z449</f>
        <v>{"id":"M3-NyO-25a-A-3","seed":{"parameters":[{"name":"Q1","label":null,"min":1,"max":4,"step":1},{"name":"Q2","label":null,"min":1,"max":4,"step":1},{"name":"Q3","label":null,"min":2,"max":4,"step":1}],"uniques":true},"scaffolding":[{"id":"step-0","stimulus":"&lt;p&gt;A una clase de matemáticas han asistido &lt;span class=\"fr-math-v2 fr-draggable\" contenteditable=\"false\" data-original-math=\"\\(\\frac{{{T2}}}{{{T3}}}\\)\" draggable=\"true\"&gt;\\(\\frac{{{T2}}}{{{T3}}}\\)&lt;/span&gt; de los estudiantes. ¿Cómo se escribiría esta fracción si el denominador fuese {{T1}}?&lt;/p&gt;","template":"&lt;p&gt;La fracción de estudiantes que han acudido a clase sería {{response}}.&lt;/p&gt;","seed":{"parameters":[],"calculated":[{"name":"T1","function":"{{Q1}}+{{Q2}}","temp":true},{"name":"T2","function":"{{Q1}}*{{Q3}}","temp":true},{"name":"T3","function":"({{Q1}}+{{Q2}})*{{Q3}}","temp":true},{"name":"0-A1","label":"{{function}}","function":"\\frac{{{Q1}}}{{{T1}}}"}]},"algorithm":{"name":"calculateOperation","params":{"method":"equivSymbolic","keyboard":"INTERMEDIATE"}}},{"id":"step-1","stimulus":"&lt;p&gt;¿Qué fracción de estudiantes ha acudido a clase de matemáticas?&lt;/p&gt;","template":"&lt;p&gt;Han asistido a clase {{response}} de los estudiantes.&lt;/p&gt;","seed":{"parameters":[],"calculated":[{"name":"T1","function":"{{Q1}}+{{Q2}}","temp":true},{"name":"T2","function":"{{Q1}}*{{Q3}}","temp":true},{"name":"T3","function":"({{Q1}}+{{Q2}})*{{Q3}}","temp":true},{"name":"1-A2","label":"{{function}}","function":"\\frac{{{T2}}}{{{T3}}}"}]},"algorithm":{"name":"calculateOperation","params":{"method":"equivLiteral","keyboard":"INTERMEDIATE"}}},{"id":"step-2","stimulus":"&lt;p&gt;¿Qué pide el enunciado?&lt;/p&gt;","seed":{"calculated":[{"name":"T1","function":"{{Q1}}+{{Q2}}","temp":true},{"name":"T2","function":"{{Q1}}*{{Q3}}","temp":true},{"name":"T3","function":"({{Q1}}+{{Q2}})*{{Q3}}","temp":true},{"name":"2-A1","label":"&lt;p&gt;Una fracción equivalente de estudiantes que tenga denominador {{T1}}.&lt;/p&gt;"},{"name":"2-A2","label":"&lt;p&gt;Una fracción equivalente de estudiantes que tenga numerador {{T1}}.&lt;/p&gt;","incorrect":true},{"name":"2-A3","label":"&lt;p&gt;Una fracción equivalente de estudiantes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 estudiantes.&lt;/p&gt;&lt;p&gt;&lt;span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8" s="242" t="str">
        <f t="shared" si="1"/>
        <v>#REF!</v>
      </c>
      <c r="D408" s="243" t="str">
        <f t="shared" si="2"/>
        <v>#REF!</v>
      </c>
    </row>
    <row r="409" ht="15.75" customHeight="1">
      <c r="A409" s="241" t="str">
        <f>Seeds!AA450</f>
        <v>M3-NyO-25a-A-4</v>
      </c>
      <c r="B409" s="242" t="str">
        <f>Seeds!Z450</f>
        <v>{"id":"M3-NyO-25a-A-4","seed":{"parameters":[{"name":"Q1","label":null,"min":1,"max":4,"step":1},{"name":"Q2","label":null,"min":1,"max":4,"step":1},{"name":"Q3","label":null,"min":2,"max":4,"step":1}],"uniques":true},"scaffolding":[{"id":"step-0","stimulus":"&lt;p&gt;Fernando ha usado &lt;span class=\"fr-math-v2 fr-draggable\" contenteditable=\"false\" data-original-math=\"\\(\\frac{{{T2}}}{{{T3}}}\\)\" draggable=\"true\"&gt;\\(\\frac{{{T2}}}{{{T3}}}\\)&lt;/span&gt; de su cuaderno. ¿Cómo se escribiría esta fracción si el denominador fuese {{T1}}?&lt;/p&gt;","template":"&lt;p&gt;La fracción sería {{response}}.&lt;/p&gt;","seed":{"parameters":[],"calculated":[{"name":"T1","function":"{{Q1}}+{{Q2}}","temp":true},{"name":"T2","function":"{{Q1}}*{{Q3}}","temp":true},{"name":"T3","function":"({{Q1}}+{{Q2}})*{{Q3}}","temp":true},{"name":"0-A1","label":"{{function}}","function":"\\frac{{{Q1}}}{{{T1}}}"}]},"algorithm":{"name":"calculateOperation","params":{"method":"equivSymbolic","keyboard":"INTERMEDIATE"}}},{"id":"step-1","stimulus":"&lt;p&gt;¿Qué fracción de cuaderno ha utilizado Fernando?&lt;/p&gt;","template":"&lt;p&gt;Ha utilizado {{response}} de su cuaderno.&lt;/p&gt;","seed":{"parameters":[],"calculated":[{"name":"T1","function":"{{Q1}}+{{Q2}}","temp":true},{"name":"T2","function":"{{Q1}}*{{Q3}}","temp":true},{"name":"T3","function":"({{Q1}}+{{Q2}})*{{Q3}}","temp":true},{"name":"1-A2","label":"{{function}}","function":"\\frac{{{T2}}}{{{T3}}}"}]},"algorithm":{"name":"calculateOperation","params":{"method":"equivSymbolic","keyboard":"INTERMEDIATE"}}},{"id":"step-2","stimulus":"&lt;p&gt;¿Qué pide el enunciado?&lt;/p&gt;","seed":{"calculated":[{"name":"T1","function":"{{Q1}}+{{Q2}}","temp":true},{"name":"T2","function":"{{Q1}}*{{Q3}}","temp":true},{"name":"T3","function":"({{Q1}}+{{Q2}})*{{Q3}}","temp":true},{"name":"2-A1","label":"&lt;p&gt;Una fracción equivalente de la parte utilizada del cuaderno que tenga denominador {{T1}}.&lt;/p&gt;"},{"name":"2-A2","label":"&lt;p&gt;Una fracción equivalente de la parte utilizada del cuaderno que tenga numerador {{T1}}.&lt;/p&gt;","incorrect":true},{"name":"2-A3","label":"&lt;p&gt;Una fracción equivalente de la parte utilizada del cuaderno que tenga denominador {{T3}}.&lt;/p&gt;","incorrect":true}]},"algorithm":{"name":"trueFalse","template":"Multiple choice – standard"}},{"id":"step-3","stimulus":"&lt;p&gt;¿Qué son las fracciones equivalentes?&lt;/p&gt;","seed":{"calculated":[{"name":"3-A1","label":"&lt;p&gt;Las fracciones equivalentes representan la misma cantidad.&lt;/p&gt;"},{"name":"3-A2","label":"&lt;p&gt;Las fracciones equivalentes tienen el mismo numerador.&lt;/p&gt;","incorrect":true},{"name":"3-A3","label":"&lt;p&gt;Las fracciones equivalentes tienen el mismo denominador.&lt;/p&gt;","incorrect":true}]},"algorithm":{"name":"trueFalse","template":"Multiple choice – standard"}},{"id":"step-4","stimulus":"&lt;p&gt;Si se dividen o se multiplican por el mismo número el numerador y el denominador de una fracción, se obtiene una fracción equivalente. En este caso, ¿por qué número se ha dividido el denominador?&lt;/p&gt;&lt;p&gt;&lt;span class=\"fr-math-v2 fr-draggable\" contenteditable=\"false\" data-original-math=\"\\(\\frac{{{T2}}}{{{T3}}}\\)\" draggable=\"true\"&gt;\\(\\frac{{{T2}}}{{{T3}}}\\)&lt;/span&gt; = &lt;span class=\"fr-math-v2 fr-draggable\" contenteditable=\"false\" data-original-math=\"\\(\\frac{{{?}}}{{{T1}}}\\)\" draggable=\"true\"&gt;\\(\\frac{{{?}}}{{{T1}}}\\)&lt;/span&gt;&lt;/p&gt;","template":"&lt;p&gt;Si se divide {{T3}} entre {{response}}, se obtiene {{T1}}.&lt;/p&gt;","seed":{"calculated":[{"name":"T1","function":"{{Q1}}+{{Q2}}","temp":true},{"name":"T2","function":"{{Q1}}*{{Q3}}","temp":true},{"name":"T3","function":"({{Q1}}+{{Q2}})*{{Q3}}","temp":true},{"name":"4-A1","label":"{{function}}","function":"{{Q3}}"}]},"algorithm":{"name":"calculateOperation","params":{"method":"equivLiteral","keyboard":"INTERMEDIATE"}}},{"id":"step-5","stimulus":"&lt;p&gt;Si al dividir {{T3}} entre {{Q3}} se obtiene {{T1}}, calcula el valor de ? para reescribir la fracción del cuaderno utilizado.&lt;/p&gt;&lt;p&gt;&lt;span class=\"fr-math-v2 fr-draggable\" contenteditable=\"false\" data-original-math=\"\\(\\frac{{{T2}}}{{{T3}}}\\)\" draggable=\"true\"&gt;\\(\\frac{{{T2}}}{{{T3}}}\\)&lt;/span&gt; = &lt;span class=\"fr-math-v2 fr-draggable\" contenteditable=\"false\" data-original-math=\"\\(\\frac{{{?}}}{{{T1}}}\\)\" draggable=\"true\"&gt;\\(\\frac{{{?}}}{{{T1}}}\\)&lt;/span&gt;&lt;/p&gt;","template":"&lt;p&gt;Si se divide {{T2}} entre {{Q3}}, se obtiene {{response}}&lt;/p&gt;","seed":{"calculated":[{"name":"T1","function":"{{Q1}}+{{Q2}}","temp":true},{"name":"T2","function":"{{Q1}}*{{Q3}}","temp":true},{"name":"T3","function":"({{Q1}}+{{Q2}})*{{Q3}}","temp":true},{"name":"5-A1","label":"{{function}}","function":"{{Q1}}"}]},"algorithm":{"name":"calculateOperation","params":{"method":"equivLiteral","keyboard":"INTERMEDIATE"}}}]}</v>
      </c>
      <c r="C409" s="242" t="str">
        <f t="shared" si="1"/>
        <v>#REF!</v>
      </c>
      <c r="D409" s="243" t="str">
        <f t="shared" si="2"/>
        <v>#REF!</v>
      </c>
    </row>
    <row r="410" ht="15.75" customHeight="1">
      <c r="A410" s="241" t="str">
        <f>Seeds!AA451</f>
        <v>M3-NyO-25b-I-1</v>
      </c>
      <c r="B410" s="242" t="str">
        <f>Seeds!Z451</f>
        <v>{"id":"M3-NyO-25b-I-1","stimulus":"&lt;p&gt;Arrastra cada número natural hasta la fracción a la que equivale.&lt;/p&gt;","hint":"&lt;p&gt;Una fracción es como una división.&lt;/p&gt;","feedback":"&lt;p&gt;Una fracción es como una división.&lt;/p&gt;","seed":{"parameters":[{"name":"Q1","label":null,"min":1,"max":9,"step":1},{"name":"Q2","label":null,"min":1,"max":9,"step":1},{"name":"Q3","label":null,"min":1,"max":9,"step":1},{"name":"Q4","label":null,"min":1,"max":9,"step":1},{"name":"Q5","label":null,"min":1,"max":9,"step":1},{"name":"Q6","label":null,"min":1,"max":9,"step":1}],"calculated":[{"name":"T10","label":"{{function}}","function":"{{Q1}}*{{Q2}}","temp":true},{"name":"T20","label":"{{function}}","function":"{{Q3}}*{{Q4}}","temp":true},{"name":"T30","label":"{{function}}","function":"{{Q5}}*{{Q6}}","temp":true},{"name":"A1","label":"&lt;span class=\"fr-math-v2 fr-draggable\" contenteditable=\"false\" data-original-math=\"\\(\\frac{{{T10}}}{{{Q2}}}\\)\" draggable=\"true\"&gt;\\(\\frac{{{T10}}}{{{Q2}}}\\)&lt;/span&gt;","function":"{{Q1}}","feedback":"&lt;p&gt;&lt;span class=\"fr-math-v2 fr-draggable\" contenteditable=\"false\" data-original-math=\"\\(\\frac{{{T10}}}{{{Q2}}}\\)\" draggable=\"true\"&gt;\\(\\frac{{{T10}}}{{{Q2}}}\\)&lt;/span&gt; equivale a {{function}}, ya que:&lt;/p&gt;&lt;p&gt;{{T10}} : {{Q2}} = {{function}}&lt;/p&gt;"},{"name":"A2","label":"&lt;span class=\"fr-math-v2 fr-draggable\" contenteditable=\"false\" data-original-math=\"\\(\\frac{{{T20}}}{{{Q4}}}\\)\" draggable=\"true\"&gt;\\(\\frac{{{T20}}}{{{Q4}}}\\)&lt;/span&gt;","function":"{{Q3}}","feedback":"&lt;p&gt;&lt;span class=\"fr-math-v2 fr-draggable\" contenteditable=\"false\" data-original-math=\"\\(\\frac{{{T20}}}{{{Q4}}}\\)\" draggable=\"true\"&gt;\\(\\frac{{{T20}}}{{{Q4}}}\\)&lt;/span&gt; equivale a {{function}}, ya que:&lt;/p&gt;&lt;p&gt;{{T20}} : {{Q4}} = {{function}}&lt;/p&gt;"},{"name":"A3","label":"&lt;span class=\"fr-math-v2 fr-draggable\" contenteditable=\"false\" data-original-math=\"\\(\\frac{{{T30}}}{{{Q6}}}\\)\" draggable=\"true\"&gt;\\(\\frac{{{T30}}}{{{Q6}}}\\)&lt;/span&gt;","function":"{{Q5}}","feedback":"&lt;p&gt;&lt;span class=\"fr-math-v2 fr-draggable\" contenteditable=\"false\" data-original-math=\"\\(\\frac{{{T30}}}{{{Q6}}}\\)\" draggable=\"true\"&gt;\\(\\frac{{{T30}}}{{{Q6}}}\\)&lt;/span&gt; equivale a {{function}}, ya que:&lt;/p&gt;&lt;p&gt;{{T30}} : {{Q6}} = {{function}}&lt;/p&gt;"}],"uniques":true},"algorithm":{"name":"linkOperationResult","params":{"invert":true},"template":"Match list"}}</v>
      </c>
      <c r="C410" s="242" t="str">
        <f t="shared" si="1"/>
        <v>#REF!</v>
      </c>
      <c r="D410" s="243" t="str">
        <f t="shared" si="2"/>
        <v>#REF!</v>
      </c>
    </row>
    <row r="411" ht="15.75" customHeight="1">
      <c r="A411" s="241" t="str">
        <f>Seeds!AA452</f>
        <v>M3-NyO-25b-E-1</v>
      </c>
      <c r="B411" s="242" t="str">
        <f>Seeds!Z452</f>
        <v>{"id":"M3-NyO-25b-E-1","stimulus":"&lt;p&gt;Completa.&lt;/p&gt;","template":"&lt;p&gt;La fracción &lt;span class=\"fr-math-v2 fr-draggable\" contenteditable=\"false\" data-original-math=\"\\(\\frac{{{T2}}}{{{Q2}}}\\)\" draggable=\"true\"&gt;\\(\\frac{{{T2}}}{{{Q2}}}\\)&lt;/span&gt; equivale al número natural {{response}}.&lt;/p&gt;","hint":"&lt;p&gt;Una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1,"max":9,"step":1},{"name":"Q2","label":null,"min":2,"max":9,"step":1}],"calculated":[{"name":"A1","label":"{{function}}","function":"{{Q1}}"},{"name":"T2","label":"{{function}}","function":"{{Q1}}*{{Q2}}","temp":true}],"uniques":true},"algorithm":{"name":"calculateOperation","params":{"method":"equivLiteral","keyboard":"NUMERICAL"}}}</v>
      </c>
      <c r="C411" s="242" t="str">
        <f t="shared" si="1"/>
        <v>#REF!</v>
      </c>
      <c r="D411" s="243" t="str">
        <f t="shared" si="2"/>
        <v>#REF!</v>
      </c>
    </row>
    <row r="412" ht="15.75" customHeight="1">
      <c r="A412" s="241" t="str">
        <f>Seeds!AA453</f>
        <v>M3-NyO-25b-A-1</v>
      </c>
      <c r="B412" s="242" t="str">
        <f>Seeds!Z453</f>
        <v>{"id":"M3-NyO-25b-A-1","stimulus":"&lt;p&gt;En la pizzería donde ha comido Enrique con sus amigos cortan las &lt;i&gt;pizzas&lt;/i&gt; en {{Q2}} porciones. Entre todos han comido &lt;span class=\"fr-math-v2 fr-draggable\" contenteditable=\"false\" data-original-math=\"\\(\\frac{{{T2}}}{{{Q2}}}\\)\" draggable=\"true\"&gt;\\(\\frac{{{T2}}}{{{Q2}}}\\)&lt;/span&gt; &lt;i&gt;pizzas&lt;/i&gt;. ¿Cómo se escribe esta fracción en número natural?&lt;/p&gt;","template":"&lt;p&gt;Han comido {{response}} &lt;i&gt;pizzas.&lt;/i&gt;&lt;/p&gt;","hint":"&lt;p&gt;Una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6,"step":1},{"name":"Q2","label":null,"min":4,"max":8,"step":2}],"calculated":[{"name":"T2","label":"{{function}}","function":"{{Q1}}*{{Q2}}","temp":true},{"name":"T1","label":"{{function}}","function":"{{T2}}/{{Q2}}","temp":true},{"name":"A1","label":"{{function}}","function":"{{Q1}}"}],"uniques":true},"algorithm":{"name":"calculateOperation","params":{"method":"equivLiteral","keyboard":"NUMERICAL"}}}</v>
      </c>
      <c r="C412" s="242" t="str">
        <f t="shared" si="1"/>
        <v>#REF!</v>
      </c>
      <c r="D412" s="243" t="str">
        <f t="shared" si="2"/>
        <v>#REF!</v>
      </c>
    </row>
    <row r="413" ht="15.75" customHeight="1">
      <c r="A413" s="241" t="str">
        <f>Seeds!AA454</f>
        <v>M3-NyO-25b-A-2</v>
      </c>
      <c r="B413" s="242" t="str">
        <f>Seeds!Z454</f>
        <v>{"id":"M3-NyO-25b-A-2","stimulus":"&lt;p&gt;Para crear un juego de cartas, Emilio ha cortado varios cartones en {{Q2}} partes iguales. Si las cartas que ha fabricado son &lt;span class=\"fr-math-v2 fr-draggable\" contenteditable=\"false\" data-original-math=\"\\(\\frac{{{T2}}}{{{Q2}}}\\)\" draggable=\"true\"&gt;\\(\\frac{{{T2}}}{{{Q2}}}\\)&lt;/span&gt; de los cartones, ¿cómo se escribe esta fracción en número natural?&lt;/p&gt;","template":"&lt;p&gt;Ha utilizado {{response}} cartones.&lt;/p&gt;","hint":"&lt;p&gt;Una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3" s="242" t="str">
        <f t="shared" si="1"/>
        <v>#REF!</v>
      </c>
      <c r="D413" s="243" t="str">
        <f t="shared" si="2"/>
        <v>#REF!</v>
      </c>
    </row>
    <row r="414" ht="15.75" customHeight="1">
      <c r="A414" s="241" t="str">
        <f>Seeds!AA455</f>
        <v>M3-NyO-25b-A-3</v>
      </c>
      <c r="B414" s="242" t="str">
        <f>Seeds!Z455</f>
        <v>{"id":"M3-NyO-25b-A-3","stimulus":"&lt;p&gt;Marina ha pintado unas banderas que están divididas en {{Q2}} franjas iguales. Al final del día ha terminado &lt;span class=\"fr-math-v2 fr-draggable\" contenteditable=\"false\" data-original-math=\"\\(\\frac{{{T2}}}{{{Q2}}}\\)\" draggable=\"true\"&gt;\\(\\frac{{{T2}}}{{{Q2}}}\\)&lt;/span&gt; de las banderas. ¿Cómo se escribe esta fracción en número natural?&lt;/p&gt;","template":"&lt;p&gt;Marina ha pintado {{response}} banderas.&lt;/p&gt;","hint":"&lt;p&gt;Una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4" s="242" t="str">
        <f t="shared" si="1"/>
        <v>#REF!</v>
      </c>
      <c r="D414" s="243" t="str">
        <f t="shared" si="2"/>
        <v>#REF!</v>
      </c>
    </row>
    <row r="415" ht="15.75" customHeight="1">
      <c r="A415" s="241" t="str">
        <f>Seeds!AA456</f>
        <v>M3-NyO-25b-A-4</v>
      </c>
      <c r="B415" s="242" t="str">
        <f>Seeds!Z456</f>
        <v>{"id":"M3-NyO-25b-A-4","stimulus":"&lt;p&gt;Una empresa de construcción está levantando varios edificios de {{Q2}} plantas cada uno. Si ya han terminado &lt;span class=\"fr-math-v2 fr-draggable\" contenteditable=\"false\" data-original-math=\"\\(\\frac{{{T2}}}{{{Q2}}}\\)\" draggable=\"true\"&gt;\\(\\frac{{{T2}}}{{{Q2}}}\\)&lt;/span&gt; de estos edificios, ¿cómo se escribe esta fracción en número natural?&lt;/p&gt;","template":"&lt;p&gt;La empresa ha construido ya {{response}} edificios.&lt;/p&gt;","hint":"&lt;p&gt;Una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5" s="242" t="str">
        <f t="shared" si="1"/>
        <v>#REF!</v>
      </c>
      <c r="D415" s="243" t="str">
        <f t="shared" si="2"/>
        <v>#REF!</v>
      </c>
    </row>
    <row r="416" ht="15.75" customHeight="1">
      <c r="A416" s="241" t="str">
        <f>Seeds!AA457</f>
        <v>M3-NyO-25b-A-5</v>
      </c>
      <c r="B416" s="242" t="str">
        <f>Seeds!Z457</f>
        <v>{"id":"M3-NyO-25b-A-5","stimulus":"&lt;p&gt;Un colegio ha dividido cada curso en {{Q2}} grupos para competir en unas actividades deportivas. En ellas han participado &lt;span class=\"fr-math-v2 fr-draggable\" contenteditable=\"false\" data-original-math=\"\\(\\frac{{{T2}}}{{{Q2}}}\\)\" draggable=\"true\"&gt;\\(\\frac{{{T2}}}{{{Q2}}}\\)&lt;/span&gt; de los cursos. ¿Cómo se escribe esta fracción en número natural?&lt;/p&gt;","template":"&lt;p&gt;Han participado {{response}} cursos.&lt;/p&gt;","hint":"&lt;p&gt;Una fracción es como una división.&lt;/p&gt;","feedback":"&lt;p&gt;&lt;span class=\"fr-math-v2 fr-draggable\" contenteditable=\"false\" data-original-math=\"\\(\\frac{{{T2}}}{{{Q2}}}\\)\" draggable=\"true\"&gt;\\(\\frac{{{T2}}}{{{Q2}}}\\)&lt;/span&gt; equivale a {{A1}} porque una fracción es como una división:&lt;/p&gt;&lt;p style=\"text-align: center\"&gt;{{T2}} : {{Q2}} = {{A1}}&lt;/p&gt;","seed":{"parameters":[{"name":"Q1","label":null,"min":2,"max":9,"step":1},{"name":"Q2","label":null,"min":2,"max":9,"step":1}],"calculated":[{"name":"T2","label":"{{function}}","function":"{{Q1}}*{{Q2}}","temp":true},{"name":"T1","label":"{{function}}","function":"{{T2}}/{{Q2}}","temp":true},{"name":"A1","label":"{{function}}","function":"{{Q1}}"}],"uniques":true},"algorithm":{"name":"calculateOperation","params":{"method":"equivLiteral","keyboard":"NUMERICAL"}}}</v>
      </c>
      <c r="C416" s="242" t="str">
        <f t="shared" si="1"/>
        <v>#REF!</v>
      </c>
      <c r="D416" s="243" t="str">
        <f t="shared" si="2"/>
        <v>#REF!</v>
      </c>
    </row>
    <row r="417" ht="15.75" customHeight="1">
      <c r="A417" s="241" t="str">
        <f>Seeds!AA458</f>
        <v>M3-NyO-26a-I-1</v>
      </c>
      <c r="B417" s="242" t="str">
        <f>Seeds!Z458</f>
        <v>{"id":"M3-NyO-26a-I-1","stimulus":"&lt;p&gt;Arrastra la fracción que equivale a cada número decimal.&lt;/p&gt;","template":"&lt;p style=\"text-align: center\"&gt;{{T1}} = {{response}}&lt;/p&gt;&lt;p style=\"text-align: center\"&gt;{{T2}} = {{response}}&lt;/p&gt;&lt;p style=\"text-align: center\"&gt;{{T3}} = {{response}}&lt;/p&gt;","hint":"&lt;p&gt;En estos números hay tantos decimales como ceros en los denominadores de sus fracciones equivalentes.&lt;/p&gt;","feedback":"&lt;p&gt;Para escribir un número decimal como fracción, se utiliza como numerador el número sin la coma y como denominador la unidad seguida de tantos ceros como cifras decimales tiene el número.&lt;/p&gt;","seed":{"parameters":[{"name":"Q1","label":null,"min":1,"max":9,"step":1},{"name":"Q2","label":null,"min":2,"max":9,"step":1}],"calculated":[{"name":"T1","label":null,"function":"{{Q1}}/10","temp":true},{"name":"T2","label":null,"function":"({{Q1}}*{{Q2}})/10","temp":true},{"name":"T3","label":null,"function":"{{Q1}}/100","temp":true},{"name":"A1","label":"&lt;span class=\"fr-math-v2 fr-draggable\" contenteditable=\"false\" data-original-math=\"\\(\\frac{{{Q1}}}{10}\\)\" draggable=\"true\"&gt;\\(\\frac{{{Q1}}}{10}\\)&lt;/span&gt;"},{"name":"A2","label":"&lt;span class=\"no-break fr-math-v2 fr-draggable\" contenteditable=\"false\" data-original-math=\"\\(\\frac{{{Q1}} \\ \\times \\ {{Q2}}}{10}\\)\" draggable=\"true\"&gt;\\(\\frac{{{Q1}} \\ \\times \\ {{Q2}}}{10}\\)&lt;/span&gt;"},{"name":"A3","label":"&lt;span class=\"fr-math-v2 fr-draggable\" contenteditable=\"false\" data-original-math=\"\\(\\frac{{{Q1}}}{100}\\)\" draggable=\"true\"&gt;\\(\\frac{{{Q1}}}{100}\\)&lt;/span&gt;"}],"uniques":true},"algorithm":{"name":"calculateOperation","template":"Cloze with drag &amp; drop","params":{"keyboard":"INTERMEDIATE"}}}</v>
      </c>
      <c r="C417" s="242" t="str">
        <f t="shared" si="1"/>
        <v>#REF!</v>
      </c>
      <c r="D417" s="243" t="str">
        <f t="shared" si="2"/>
        <v>#REF!</v>
      </c>
    </row>
    <row r="418" ht="15.75" customHeight="1">
      <c r="A418" s="241" t="str">
        <f>Seeds!AA459</f>
        <v>M3-NyO-26a-E-1</v>
      </c>
      <c r="B418" s="242" t="str">
        <f>Seeds!Z459</f>
        <v>{"id":"M3-NyO-26a-E-1","stimulus":"&lt;p&gt;Expresa el siguiente número decimal como fracción.&lt;/p&gt;","template":"&lt;p style=\"text-align: center\"&gt;{{T1}}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1","label":null,"min":1,"max":99,"step":1}],"calculated":[{"name":"T1","label":"{{function}}","function":"{{Q1}}/10","temp":true},{"name":"A1","label":"{{function}}","function":"\\frac{{{Q1}}}{10}"}],"uniques":true},"algorithm":{"name":"calculateOperation","params":{"method":"equivSymbolic","keyboard":"INTERMEDIATE"}}}</v>
      </c>
      <c r="C418" s="242" t="str">
        <f t="shared" si="1"/>
        <v>#REF!</v>
      </c>
      <c r="D418" s="243" t="str">
        <f t="shared" si="2"/>
        <v>#REF!</v>
      </c>
    </row>
    <row r="419" ht="15.75" customHeight="1">
      <c r="A419" s="241" t="str">
        <f>Seeds!AA460</f>
        <v>M3-NyO-26a-E-2</v>
      </c>
      <c r="B419" s="242" t="str">
        <f>Seeds!Z460</f>
        <v>{"id":"M3-NyO-26a-E-2","stimulus":"&lt;p&gt;Expresa el siguiente número decimal como fracción.&lt;/p&gt;","template":"&lt;p style=\"text-align: center\"&gt;{{T2}}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número.&lt;/p&gt;","seed":{"parameters":[{"name":"Q2","label":null,"min":1,"max":99,"step":1}],"calculated":[{"name":"T2","label":"{{function}}","function":" {{Q2}}/100","temp":true},{"name":"A2","label":"{{function}}","function":" \\frac{{{Q2}}}{100}"}],"uniques":true},"algorithm":{"name":"calculateOperation","params":{"method":"equivSymbolic","keyboard":"INTERMEDIATE"}}}</v>
      </c>
      <c r="C419" s="242" t="str">
        <f t="shared" si="1"/>
        <v>#REF!</v>
      </c>
      <c r="D419" s="243" t="str">
        <f t="shared" si="2"/>
        <v>#REF!</v>
      </c>
    </row>
    <row r="420" ht="15.75" customHeight="1">
      <c r="A420" s="241" t="str">
        <f>Seeds!AA461</f>
        <v>M3-NyO-26a-E-3</v>
      </c>
      <c r="B420" s="242" t="str">
        <f>Seeds!Z461</f>
        <v>{"id":"M3-NyO-26a-E-3","stimulus":"&lt;p&gt;Expresa el siguiente número decimal como fracción.&lt;/p&gt;","template":"&lt;p style=\"text-align: center\"&gt;{{T3}} = {{response}}&lt;/p&gt;","hint":"&lt;p&gt;En este número hay tantos decimales como ceros en el denominador de su fracción equivalente.&lt;/p&gt;","feedback":"&lt;p&gt;Para escribir un número decimal como fracción, se utiliza como numerador el número sin la coma y como denominador la unidad seguida de tantos ceros como cifras decimales tiene el número.&lt;/p&gt;","seed":{"parameters":[{"name":"Q3","label":null,"min":100,"max":999,"step":1}],"calculated":[{"name":"T3","label":"{{function}}","function":" {{Q3}}/100","temp":true},{"name":"A3","label":"{{function}}","function":" \\frac{{{Q3}}}{100}"}],"uniques":true},"algorithm":{"name":"calculateOperation","params":{"method":"equivSymbolic","keyboard":"INTERMEDIATE"}}}</v>
      </c>
      <c r="C420" s="242" t="str">
        <f t="shared" si="1"/>
        <v>#REF!</v>
      </c>
      <c r="D420" s="243" t="str">
        <f t="shared" si="2"/>
        <v>#REF!</v>
      </c>
    </row>
    <row r="421" ht="15.75" customHeight="1">
      <c r="A421" s="241" t="str">
        <f>Seeds!AA462</f>
        <v>M3-NyO-26a-A-1</v>
      </c>
      <c r="B421" s="242" t="str">
        <f>Seeds!Z462</f>
        <v>{"id":"M3-NyO-26a-A-1","stimulus":"&lt;p&gt;Un grupo de 10 amigos quiere hacer un regalo de cumpleaños a Juan que cuesta {{Q1}} €. Expresa como fracción cuánto dinero debe poner cada amigo y a cuántos euros equivale.&lt;/p&gt;","template":"&lt;p&gt;Cada amigo debe poner {{response}} del regalo que equivale a {{response}} €.&lt;/p&gt;","hint":"&lt;p&gt;El dinero que pone cada amigo tiene tantos decimales como ceros el denominador de su fracción equivalente.&lt;/p&gt;","feedback":"&lt;p&gt;Un número decimal se convierte en fracción colocando la cifra sin la coma en el numerador. Luego, en el denominador, la unidad seguida de tantos ceros como cifras decimales tenga.&lt;/p&gt;","seed":{"parameters":[{"name":"Q1","label":null,"min":1,"max":50,"step":1}],"calculated":[{"name":"A1","label":"{{function}}","function":"\\frac{{{Q1}}}{10}"},{"name":"A2","label":"{{function}}","function":"{{Q1}}/10"}],"uniques":true},"algorithm":{"name":"calculateOperation","params":{"method":"equivSymbolic","keyboard":"INTERMEDIATE"}}}</v>
      </c>
      <c r="C421" s="242" t="str">
        <f t="shared" si="1"/>
        <v>#REF!</v>
      </c>
      <c r="D421" s="243" t="str">
        <f t="shared" si="2"/>
        <v>#REF!</v>
      </c>
    </row>
    <row r="422" ht="15.75" customHeight="1">
      <c r="A422" s="241" t="str">
        <f>Seeds!AA463</f>
        <v>M3-NyO-26a-A-2</v>
      </c>
      <c r="B422" s="242" t="str">
        <f>Seeds!Z463</f>
        <v>{"id":"M3-NyO-26a-A-2","stimulus":"&lt;p&gt;En un examen de Matemáticas, cada pregunta vale {{T1}} puntos. Expresa este valor como una fracción de denominador 10.&lt;/p&gt;","template":"&lt;p&gt;Cada pregunta es {{response}} de los puntos.&lt;/p&gt;","hint":"&lt;p&gt;En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1,"max":9,"step":1}],"calculated":[{"name":"A1","label":"{{function}}","function":"\\frac{{{Q1}}}{10}"},{"name":"T1","label":"{{function}}","function":"{{Q1}}/10","temp":true}],"uniques":true},"algorithm":{"name":"calculateOperation","params":{"method":"equivSymbolic","keyboard":"INTERMEDIATE"}}}</v>
      </c>
      <c r="C422" s="242" t="str">
        <f t="shared" si="1"/>
        <v>#REF!</v>
      </c>
      <c r="D422" s="243" t="str">
        <f t="shared" si="2"/>
        <v>#REF!</v>
      </c>
    </row>
    <row r="423" ht="15.75" customHeight="1">
      <c r="A423" s="241" t="str">
        <f>Seeds!AA464</f>
        <v>M3-NyO-26a-A-3</v>
      </c>
      <c r="B423" s="242" t="str">
        <f>Seeds!Z464</f>
        <v>{"id":"M3-NyO-26a-A-3","stimulus":"&lt;p&gt;En el último año, Paloma creció unos &lt;span class=\"no-break\"&gt;{{T1}} m&lt;/span&gt;. Expresa este número como una fracción de denominador 100.&lt;/p&gt;","template":"&lt;p&gt;Paloma creció {{response}} m.&lt;/p&gt;","hint":"&lt;p&gt;En este número hay tantos decimales como ceros en el denominador de su fracción equivalente.&lt;/p&gt;","feedback":"&lt;p&gt;Un número decimal se convierte en fracción colocando la cifra sin la coma en el numerador. Luego, en el denominador, la unidad seguida de tantos ceros como cifras decimales tenga.&lt;/p&gt;","seed":{"parameters":[{"name":"Q1","label":null,"min":3,"max":9,"step":1}],"calculated":[{"name":"A1","label":"{{function}}","function":"\\frac{{{Q1}}}{100}"},{"name":"T1","label":"{{function}}","function":"{{Q1}}/100","temp":true}],"uniques":true},"algorithm":{"name":"calculateOperation","params":{"method":"equivSymbolic","keyboard":"INTERMEDIATE"}}}</v>
      </c>
      <c r="C423" s="242" t="str">
        <f t="shared" si="1"/>
        <v>#REF!</v>
      </c>
      <c r="D423" s="243" t="str">
        <f t="shared" si="2"/>
        <v>#REF!</v>
      </c>
    </row>
    <row r="424" ht="15.75" customHeight="1">
      <c r="A424" s="241" t="str">
        <f>Seeds!AA465</f>
        <v>M3-NyO-26b-I-1</v>
      </c>
      <c r="B424" s="242" t="str">
        <f>Seeds!Z465</f>
        <v>{"id":"M3-NyO-26b-I-1","stimulus":"&lt;p&gt;¿Cuál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derecha.&lt;/p&gt;","seed":{"parameters":[{"name":"Q1","label":null,"min":2,"max":9,"step":1},{"name":"Q2","label":null,"min":10,"max":99,"step":1}],"calculated":[{"name":"T1","function":"Lemonlib.numToWords({{Q1}},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'es').slice(1,)","label":"{{function}}","temp":true},{"name":"T5","function":"Lemonlib.numToWords({{Q2}}, 'es', 'female')[0].toUpperCase() + Lemonlib.numToWords({{Q2}}, 'es', 'female').slice(1,)","label":"{{function}}","temp":true},{"name":"T6","function":"Lemonlib.numToWords({{Q2}}, 'es', 'female')","label":"{{function}}","temp":true},{"name":"A1","label":"{{T3}} unidades y {{T6}} centésimas"},{"name":"A2","label":"{{T3}} coma {{T2}}"},{"name":"A3","label":"{{T5}} unidades y {{T1}} centésimas","incorrect":true,"feedback":"&lt;p&gt;Este número en realidad es {{Q2}}.0{{Q1}}.&lt;/p&gt;"},{"name":"A4","label":"{{T5}} centésimas","incorrect":true,"feedback":"&lt;p&gt;Este número en realidad es 0.0{{Q1}}.&lt;/p&gt;"},{"name":"A5","label":"{{T4}} coma {{T1}}","incorrect":true,"feedback":"&lt;p&gt;Este número en realidad es {{Q2}}.{{Q1}}.&lt;/p&gt;"}],"uniques":true},"algorithm":{"name":"trueFalse","template":"Multiple choice – standard","params":{"countCorrect":1,"countIncorrect":2,"showCheckIcon":true}}}</v>
      </c>
      <c r="C424" s="242" t="str">
        <f t="shared" si="1"/>
        <v>#REF!</v>
      </c>
      <c r="D424" s="243" t="str">
        <f t="shared" si="2"/>
        <v>#REF!</v>
      </c>
    </row>
    <row r="425" ht="15.75" customHeight="1">
      <c r="A425" s="241" t="str">
        <f>Seeds!AA466</f>
        <v>M3-NyO-26b-I-2</v>
      </c>
      <c r="B425" s="242" t="str">
        <f>Seeds!Z466</f>
        <v>{"id":"M3-NyO-26b-I-2","stimulus":"&lt;p&gt;¿Cuál es la manera correcta de leer {{Q1}}.{{Q2}}?&lt;/p&gt;","hint":"&lt;p&gt;La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derecha.&lt;/p&gt;","seed":{"parameters":[{"name":"Q1","label":null,"min":2,"max":9,"step":1},{"name":"Q2","label":null,"min":2,"max":9,"step":1}],"calculated":[{"name":"T1","function":"Lemonlib.numToWords({{Q1}}, 'es')","label":"{{function}}","temp":true},{"name":"T2","function":"Lemonlib.numToWords({{Q2}}, 'es')","label":"{{function}}","temp":true},{"name":"T3","function":"Lemonlib.numToWords({{Q1}}, 'es')[0].toUpperCase() + Lemonlib.numToWords({{Q1}}, 'es').slice(1,)","label":"{{function}}","temp":true},{"name":"T4","function":"Lemonlib.numToWords({{Q2}}, 'es')[0].toUpperCase() + Lemonlib.numToWords({{Q2}}, 'es').slice(1,)","label":"{{function}}","temp":true},{"name":"A1","label":"{{T3}} unidades y {{T2}} décimas"},{"name":"A2","label":"{{T3}} coma {{T2}}"},{"name":"A3","label":"{{T4}} unidades y {{T1}} décimas","incorrect":true,"feedback":"&lt;p&gt;Este número en realidad es {{Q2}}.{{Q1}}.&lt;/p&gt;"},{"name":"A4","label":"{{T3}} décimas","incorrect":true,"feedback":"&lt;p&gt;Este número en realidad es 0.{{Q1}}.&lt;/p&gt;"},{"name":"A5","label":"{{T4}} coma {{T1}}","incorrect":true,"feedback":"&lt;p&gt;Este número en realidad es {{Q2}}.{{Q1}}.&lt;/p&gt;"}],"uniques":true},"algorithm":{"name":"trueFalse","template":"Multiple choice – standard","params":{"countCorrect":1,"countIncorrect":2,"showCheckIcon":true}}}</v>
      </c>
      <c r="C425" s="242" t="str">
        <f t="shared" si="1"/>
        <v>#REF!</v>
      </c>
      <c r="D425" s="243" t="str">
        <f t="shared" si="2"/>
        <v>#REF!</v>
      </c>
    </row>
    <row r="426" ht="15.75" customHeight="1">
      <c r="A426" s="241" t="str">
        <f>Seeds!AA467</f>
        <v>M3-NyO-26b-E-1</v>
      </c>
      <c r="B426" s="242" t="str">
        <f>Seeds!Z467</f>
        <v>{"id":"M3-NyO-26b-E-1","stimulus":"&lt;p&gt;¿Cómo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derecha.&lt;/p&gt;","seed":{"parameters":[{"name":"Q1","label":null,"min":2,"max":9,"step":1}],"calculated":[{"name":"T1","label":"{{function}}","function":" {{Q1}}/10","temp":true},{"name":"T2","label":"{{function}}","function":" Lemonlib.numToWords({{Q1}}, 'es','female')","temp":true},{"name":"A1","label":"décimas","function":"décimas"}],"uniques":true},"algorithm":{"name":"calculateOperation","template":"Cloze with text"}}</v>
      </c>
      <c r="C426" s="242" t="str">
        <f t="shared" si="1"/>
        <v>#REF!</v>
      </c>
      <c r="D426" s="243" t="str">
        <f t="shared" si="2"/>
        <v>#REF!</v>
      </c>
    </row>
    <row r="427" ht="15.75" customHeight="1">
      <c r="A427" s="241" t="str">
        <f>Seeds!AA468</f>
        <v>M3-NyO-26b-E-2</v>
      </c>
      <c r="B427" s="242" t="str">
        <f>Seeds!Z468</f>
        <v>{"id":"M3-NyO-26b-E-2","stimulus":"&lt;p&gt;¿Cómo se lee este número? Completa el hueco.&lt;/p&gt;","template":"&lt;p&gt;{{T1}}: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derecha.&lt;/p&gt;","seed":{"parameters":[{"name":"Q1","label":null,"min":2,"max":99,"step":1}],"calculated":[{"name":"T1","label":"{{function}}","function":" {{Q1}}/100","temp":true},{"name":"T2","label":"{{function}}","function":" Lemonlib.numToWords({{Q1}}, 'es','female')","temp":true},{"name":"A1","label":"centésimas","function":"centésimas"}],"uniques":true},"algorithm":{"name":"calculateOperation","template":"Cloze with text"}}</v>
      </c>
      <c r="C427" s="242" t="str">
        <f t="shared" si="1"/>
        <v>#REF!</v>
      </c>
      <c r="D427" s="243" t="str">
        <f t="shared" si="2"/>
        <v>#REF!</v>
      </c>
    </row>
    <row r="428" ht="15.75" customHeight="1">
      <c r="A428" s="241" t="str">
        <f>Seeds!AA469</f>
        <v>M3-NyO-26c-I-1</v>
      </c>
      <c r="B428" s="242" t="str">
        <f>Seeds!Z469</f>
        <v>{"id":"M3-NyO-26c-I-1","stimulus":"&lt;p&gt;Selecciona el número que es igual a {{T1}} unidades y {{T2}} décimas.&lt;/p&gt;","hint":"&lt;p&gt;La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2,"max":9,"step":1}],"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centésimas.&lt;/p&gt;"},{"name":"T1","label":"","function":"Lemonlib.numToWords({{Q1}}, 'es')","temp":true},{"name":"T2","label":"","function":"Lemonlib.numToWords({{Q2}}, 'es')","temp":true},{"name":"T3","label":"","function":"Lemonlib.numToWords({{Q1}}*10+{{Q2}}, 'es')","temp":true},{"name":"T4","label":"","function":"Lemonlib.numToWords({{Q2}}*10+{{Q1}}, 'es')","temp":true}],"uniques":true},"algorithm":{"name":"trueFalse","template":"Multiple choice – standard","params":{"countCorrect":1,"countIncorrect":2,"showCheckIcon":true}}}</v>
      </c>
      <c r="C428" s="242" t="str">
        <f t="shared" si="1"/>
        <v>#REF!</v>
      </c>
      <c r="D428" s="243" t="str">
        <f t="shared" si="2"/>
        <v>#REF!</v>
      </c>
    </row>
    <row r="429" ht="15.75" customHeight="1">
      <c r="A429" s="241" t="str">
        <f>Seeds!AA470</f>
        <v>M3-NyO-26c-I-2</v>
      </c>
      <c r="B429" s="242" t="str">
        <f>Seeds!Z470</f>
        <v>{"id":"M3-NyO-26c-I-2","stimulus":"&lt;p&gt;Selecciona el número que es igual a {{T1}} unidades y {{T2}} centésimas.&lt;/p&gt;","hint":"&lt;p&gt;La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2,"max":9,"step":1},{"name":"Q2","label":null,"min":11,"max":99,"step":2}],"calculated":[{"name":"A1","label":"{{Q1}}.{{Q2}}","function":""},{"name":"A2","label":"{{Q1}}{{Q2}}","function":"","incorrect":true,"feedback":"&lt;p&gt;Este número en realidad es {{T3}}.&lt;/p&gt;"},{"name":"A3","label":"{{Q2}}{{Q1}}","function":"","incorrect":true,"feedback":"&lt;p&gt;Este número en realidad es {{T4}}.&lt;/p&gt;"},{"name":"A4","label":"{{Q2}}.{{Q1}}","function":"","incorrect":true,"feedback":"&lt;p&gt;Este número en realidad es {{T2}} unidades y {{T1}} décimas.&lt;/p&gt;"},{"name":"A5","label":"0.{{Q1}}{{Q2}}","function":"","incorrect":true,"feedback":"&lt;p&gt;Este número en realidad es {{T3}} milésimas.&lt;/p&gt;"},{"name":"T1","label":"","function":"Lemonlib.numToWords({{Q1}}, 'es')","temp":true},{"name":"T2","label":"","function":"Lemonlib.numToWords({{Q2}}, 'es')","temp":true},{"name":"T3","label":"","function":"Lemonlib.numToWords({{Q1}}*100+{{Q2}}, 'es')","temp":true},{"name":"T4","label":"","function":"Lemonlib.numToWords({{Q2}}*10+{{Q1}}, 'es')","temp":true}],"uniques":true},"algorithm":{"name":"trueFalse","template":"Multiple choice – standard","params":{"countCorrect":1,"countIncorrect":2,"showCheckIcon":true}}}</v>
      </c>
      <c r="C429" s="242" t="str">
        <f t="shared" si="1"/>
        <v>#REF!</v>
      </c>
      <c r="D429" s="243" t="str">
        <f t="shared" si="2"/>
        <v>#REF!</v>
      </c>
    </row>
    <row r="430" ht="15.75" customHeight="1">
      <c r="A430" s="241" t="str">
        <f>Seeds!AA471</f>
        <v>M3-NyO-26c-E-1</v>
      </c>
      <c r="B430" s="242" t="str">
        <f>Seeds!Z471</f>
        <v>{"id":"M3-NyO-26c-E-1","stimulus":"&lt;p&gt;Completa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'female')","temp":true},{"name":"T3","label":"{{function}}","function":"{{Q1}}+{{Q2}}/10","temp":true},{"name":"A1","label":"décimas"}],"uniques":true},"algorithm":{"name":"calculateOperation","template":"Cloze with text"}}</v>
      </c>
      <c r="C430" s="242" t="str">
        <f t="shared" si="1"/>
        <v>#REF!</v>
      </c>
      <c r="D430" s="243" t="str">
        <f t="shared" si="2"/>
        <v>#REF!</v>
      </c>
    </row>
    <row r="431" ht="15.75" customHeight="1">
      <c r="A431" s="241" t="str">
        <f>Seeds!AA472</f>
        <v>M3-NyO-26c-E-2</v>
      </c>
      <c r="B431" s="242" t="str">
        <f>Seeds!Z472</f>
        <v>{"id":"M3-NyO-26c-E-2","stimulus":"&lt;p&gt;Completa el hueco para escribir este número decimal.&lt;/p&gt;","template":"&lt;p&gt;{{T3}}: {{T1}} unidades y {{T2}} {{response}}&lt;/p&gt;","hint":"&lt;p&gt;La parte entera de un número decimal se escribe a la izquierda de la coma, mientras que la parte decimal se escribe a la derecha.&lt;/p&gt;","feedback":"&lt;p&gt;La parte entera de un número decimal se escribe a la izquierda de la coma, mientras que la parte decimal se escribe a la derecha.&lt;/p&gt;","seed":{"parameters":[{"name":"Q1","label":null,"min":1,"max":99,"step":1},{"name":"Q2","label":null,"min":2,"max":9,"step":1}],"calculated":[{"name":"T1","label":"{{function}}","function":" Lemonlib.numToWords({{Q1}}, 'es', 'female')","temp":true},{"name":"T2","label":"{{function}}","function":" Lemonlib.numToWords({{Q2}}, 'es', 'female')","temp":true},{"name":"T3","label":"{{function}}","function":" {{Q1}}+{{Q2}}/100","temp":true},{"name":"A1","label":"centésimas"}],"uniques":true},"algorithm":{"name":"calculateOperation","template":"Cloze with text"}}</v>
      </c>
      <c r="C431" s="242" t="str">
        <f t="shared" si="1"/>
        <v>#REF!</v>
      </c>
      <c r="D431" s="243" t="str">
        <f t="shared" si="2"/>
        <v>#REF!</v>
      </c>
    </row>
    <row r="432" ht="15.75" customHeight="1">
      <c r="A432" s="241" t="str">
        <f>Seeds!AA473</f>
        <v>M3-NyO-27a-I-1</v>
      </c>
      <c r="B432" s="242" t="str">
        <f>Seeds!Z473</f>
        <v>{"id":"M3-NyO-27a-I-1","stimulus":"&lt;p&gt;Indica si estas comparaciones son verdaderas o falsas.&lt;/p&gt;","hint":"&lt;p&gt;Primero compara las partes enteras de los números y, a continuación, sus partes decimales.&lt;/p&gt;","feedback":"&lt;p&gt;Cuando la parte entera de dos números decimales es igual, el mayor es aquel cuya parte decimal es mayor.&lt;/p&gt;","seed":{"parameters":[{"name":"Q1","label":null,"min":1.01,"max":99.59,"step":0.01},{"name":"Q2","label":null,"min":1.01,"max":99.49,"step":0.01},{"name":"Q3","label":null,"min":1.01,"max":99.49,"step":0.01},{"name":"Q4","label":null,"min":1.01,"max":99.49,"step":0.01},{"name":"Q5","label":null,"min":0.01,"max":0.4,"step":0.01},{"name":"Q6","label":null,"min":0.1,"max":0.4,"step":0.1},{"name":"Q7","label":null,"min":0.01,"max":0.4,"step":0.01},{"name":"Q8","label":null,"min":0.01,"max":0.4,"step":0.01}],"calculated":[{"name":"T1","function":"Lemonlib.round({{Q1}}+{{Q5}},2)","temp":true},{"name":"T2","function":"Lemonlib.round({{Q2}}+{{Q6}},2)","temp":true},{"name":"T3","function":"Lemonlib.round({{Q3}}+{{Q7}},2)","temp":true},{"name":"T4","function":"Lemonlib.round({{Q4}}+{{Q8}},2)","temp":true},{"name":"A1","label":"{{Q1}} &lt; {{T1}}"},{"name":"A2","label":"{{T2}} &gt; {{Q2}}"},{"name":"A3","label":"{{T3}} &lt; {{Q3}}","incorrect":true},{"name":"A4","label":"{{Q4}} &gt; {{T4}}","incorrect":true}],"uniques":true},"algorithm":{"name":"trueFalse","template":"Choice matrix – inline","params":{"countCorrect":2,"countIncorrect":1,"options":["Verdadera","Falsa"]}}}</v>
      </c>
      <c r="C432" s="242" t="str">
        <f t="shared" si="1"/>
        <v>#REF!</v>
      </c>
      <c r="D432" s="243" t="str">
        <f t="shared" si="2"/>
        <v>#REF!</v>
      </c>
    </row>
    <row r="433" ht="15.75" customHeight="1">
      <c r="A433" s="241" t="str">
        <f>Seeds!AA474</f>
        <v>M3-NyO-27a-E-1</v>
      </c>
      <c r="B433" s="242" t="str">
        <f>Seeds!Z474</f>
        <v>{"id":"M3-NyO-27a-E-1","stimulus":"&lt;p&gt;Arrastra y ordena los siguientes números de mayor a menor.&lt;/p&gt;","template":"&lt;p style=\"text-align:center;\"&gt;{{response}} &gt; {{response}} &gt;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ax({{Q1}}, {{Q2}}, {{Q3}})","temp":"true"},{"name":"T2","label":"{{function}}","function":"{{Q1}}+{{Q2}}+{{Q3}}-math.min({{Q1}}, {{Q2}}, {{Q3}})-math.max({{Q1}}, {{Q2}}, {{Q3}})","temp":"true"},{"name":"T3","label":"{{function}}","function":"math.min({{Q1}}, {{Q2}}, {{Q3}})","temp":"true"},{"name":"A1","label":"{{function}}","function":"Lemonlib.round({{T1}}+{{Q4}}, 2)"},{"name":"A2","label":"{{function}}","function":"Lemonlib.round({{T2}}+{{Q4}}, 2)"},{"name":"A3","label":"{{function}}","function":"Lemonlib.round({{T3}}+{{Q4}}, 2)"}],"uniques":true},"algorithm":{"name":"calculateOperation","template":"Cloze with drag &amp; drop","params":{"keyboard":"INTERMEDIATE"}}}</v>
      </c>
      <c r="C433" s="242" t="str">
        <f t="shared" si="1"/>
        <v>#REF!</v>
      </c>
      <c r="D433" s="243" t="str">
        <f t="shared" si="2"/>
        <v>#REF!</v>
      </c>
    </row>
    <row r="434" ht="15.75" customHeight="1">
      <c r="A434" s="241" t="str">
        <f>Seeds!AA475</f>
        <v>M3-NyO-27a-E-2</v>
      </c>
      <c r="B434" s="242" t="str">
        <f>Seeds!Z475</f>
        <v>{"id":"M3-NyO-27a-E-2","stimulus":"&lt;p&gt;Arrastra y ordena los siguientes números de menor a mayor.&lt;/p&gt;","template":"&lt;p style=\"text-align:center;\"&gt;{{response}} &lt; {{response}} &lt; {{response}}&lt;/p&gt;","hint":"&lt;p&gt;Primero compara las partes enteras de los números y, a continuación, las partes decimales.&lt;/p&gt;","feedback":"&lt;p&gt;Cuando la parte entera de dos números decimales es igual, el mayor es aquel cuya parte decimal es mayor.&lt;/p&gt;","seed":{"parameters":[{"name":"Q1","label":null,"min":0.01,"max":0.99,"step":0.01},{"name":"Q2","label":null,"min":0.01,"max":0.99,"step":0.01},{"name":"Q3","label":null,"min":0.01,"max":0.99,"step":0.01},{"name":"Q4","label":null,"min":11,"max":99,"step":1}],"calculated":[{"name":"T1","label":"{{function}}","function":"math.min({{Q1}}, {{Q2}}, {{Q3}})","temp":"true"},{"name":"T2","label":"{{function}}","function":"{{Q1}}+{{Q2}}+{{Q3}}-math.min({{Q1}}, {{Q2}}, {{Q3}})-math.max({{Q1}}, {{Q2}}, {{Q3}})","temp":"true"},{"name":"T3","label":"{{function}}","function":"math.max({{Q1}}, {{Q2}}, {{Q3}})","temp":"true"},{"name":"A1","label":"{{function}}","function":"Lemonlib.round({{T1}}+{{Q4}}, 2)"},{"name":"A2","label":"{{function}}","function":"Lemonlib.round({{T2}}+{{Q4}}, 2)"},{"name":"A3","label":"{{function}}","function":"Lemonlib.round({{T3}}+{{Q4}}, 2)"}],"uniques":true},"algorithm":{"name":"calculateOperation","template":"Cloze with drag &amp; drop","params":{"keyboard":"INTERMEDIATE"}}}</v>
      </c>
      <c r="C434" s="242" t="str">
        <f t="shared" si="1"/>
        <v>#REF!</v>
      </c>
      <c r="D434" s="243" t="str">
        <f t="shared" si="2"/>
        <v>#REF!</v>
      </c>
    </row>
    <row r="435" ht="15.75" customHeight="1">
      <c r="A435" s="241" t="str">
        <f>Seeds!AA476</f>
        <v>M3-NyO-27a-A-1</v>
      </c>
      <c r="B435" s="242" t="str">
        <f>Seeds!Z476</f>
        <v>{
    "id": "M3-NyO-27a-A-1",
    "stimulus": "&lt;p&gt;Un atleta ha corrido estas distancias durante un semana. Selecciona el día que recorre más kilómetros entre las siguientes opciones.&lt;/p&gt;&lt;p&gt;&lt;table style=\"width: 100%;\"&gt;&lt;tbody&gt;&lt;td style=\"width: 50%; text-align: center;background-color: #FDCB7D; color: #444;\"&gt;&lt;b&gt;Día&lt;/b&gt;&lt;/td&gt;&lt;td style=\"width: 50%; text-align: center;background-color: #FDCB7D;color: #444;\"&gt;&lt;span class=\"no-break\"&gt;&lt;b&gt;Distancia&lt;/b&gt;&lt;/span&gt;&lt;/td&gt;&lt;/tr&gt;&lt;/tr&gt;&lt;td style=\"width: 50%; text-align: center;\"&gt;Lunes&lt;/td&gt;&lt;td style=\"width: 50%; text-align: center;\"&gt;&lt;span class=\"no-break\"&gt;{{Q1}} km&lt;/span&gt;&lt;/td&gt;&lt;/tr&gt;&lt;tr&gt;&lt;td style=\"width: 50%; text-align: center;\"&gt;Martes&lt;/td&gt;&lt;td style=\"width: 50%; text-align: center;\"&gt;&lt;span class=\"no-break\"&gt;{{Q2}} km&lt;/span&gt;&lt;/td&gt;&lt;/tr&gt;&lt;tr&gt;&lt;td style=\"width: 50%; text-align: center;\"&gt;Miércoles&lt;/td&gt;&lt;td style=\"width: 50%; text-align: center;\"&gt;&lt;span class=\"no-break\"&gt;{{Q3}} km&lt;/span&gt;&lt;/td&gt;&lt;/tr&gt;&lt;tr&gt;&lt;td style=\"width: 50%; text-align: center;\"&gt;Jueves&lt;/td&gt;&lt;td style=\"width: 50%; text-align: center;\"&gt;&lt;span class=\"no-break\"&gt;{{Q4}} km&lt;/span&gt;&lt;/td&gt;&lt;/tr&gt;&lt;tr&gt;&lt;td style=\"width: 50%; text-align: center;\"&gt;Viernes&lt;/td&gt;&lt;td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km&lt;/span&gt;&lt;/td&gt;&lt;/tr&gt;&lt;/tbody&gt;&lt;/table&gt;&lt;/p&gt;",
    "hint": "&lt;p&gt;Primero compara las partes enteras de los números y, a continuación, las partes decimales.&lt;/p&gt;",
    "feedback": "&lt;p&gt;Cuando la parte entera de dos números decimales es igual, el mayor es aquel cuya parte decimal es mayor.&lt;/p&gt;",
    "seed": {
        "parameters": [
            {
                "name": "Q1",
                "label": null,
                "min": 20,
                "max": 20.5,
                "step": 0.01
            },
            {
                "name": "Q2",
                "label": null,
                "min": 20,
                "max": 20.5,
                "step": 0.01
            },
            {
                "name": "Q3",
                "label": null,
                "min": 20.51,
                "max": 21,
                "step": 0.01
            },
            {
                "name": "Q4",
                "label": null,
                "min": 20.51,
                "max": 21,
                "step": 0.01
            },
            {
                "name": "Q5",
                "label": null,
                "min": 20,
                "max": 20.5,
                "step": 0.01
            },
            {
                "name": "Q6",
                "label": null,
                "min": 20.51,
                "max": 21,
                "step": 0.01
            },
            {
                "name": "Q7",
                "label": null,
                "min": 20,
                "max": 20.5,
                "step": 0.01
            }
        ],
        "calculated": [
            {
                "name": "A1",
                "label": "Lunes",
                "function": "",
                "incorrect": true
            },
            {
                "name": "A2",
                "label": "Martes",
                "function": "",
                "incorrect": true
            },
            {
                "name": "A3",
                "label": "Miércoles",
                "function": ""
            },
            {
                "name": "A4",
                "label": "Jueves",
                "function": ""
            },
            {
                "name": "A5",
                "label": "Viernes",
                "function": "",
                "incorrect": true
            },
            {
                "name": "A6",
                "label": "Sábado",
                "function": ""
            },
            {
                "name": "A7",
                "label": "Domingo",
                "function": "",
                "incorrect": true
            }
        ],
        "uniques": true
    },
    "algorithm": {
        "name": "trueFalse",
        "template": "Multiple choice – standard",
        "params": {
            "countCorrect": 1,
            "countIncorrect": 2,
            "showCheckIcon": false,
            "columns": 3
        }
    }
}</v>
      </c>
      <c r="C435" s="242" t="str">
        <f t="shared" si="1"/>
        <v>#REF!</v>
      </c>
      <c r="D435" s="243" t="str">
        <f t="shared" si="2"/>
        <v>#REF!</v>
      </c>
    </row>
    <row r="436" ht="15.75" customHeight="1">
      <c r="A436" s="241" t="str">
        <f>Seeds!AA477</f>
        <v>M3-NyO-27a-A-2</v>
      </c>
      <c r="B436" s="242" t="str">
        <f>Seeds!Z477</f>
        <v>{"id":"M3-NyO-27a-A-2","stimulus":"&lt;p&gt;En una carrera de velocidad, {{Q4}} completa la carrera en {{Q1}} s, {{Q5}} llega en {{Q2}} s y {{Q6}}, en {{Q3}} s. ¿Cuántos segundos ha tardado en alcanzar la meta el velocista más rápido?&lt;/p&gt;","template":"&lt;p&gt;El velocista más rápido ha llegado en {{response}} s.&lt;/p&gt;","hint":"&lt;p&gt;Primero compara las partes enteras de los números y, a continuación, sus partes decimales.&lt;/p&gt;","feedback":"&lt;p&gt;Cuando la parte entera de dos números decimales es igual, el mayor es aquel cuya parte decimal es mayor.&lt;/p&gt;","seed":{"parameters":[{"name":"Q1","label":null,"min":9.5,"max":11,"step":0.01},{"name":"Q2","label":null,"min":9.5,"max":11,"step":0.01},{"name":"Q3","label":null,"min":9.5,"max":11,"step":0.01},{"name":"Q4","label":null,"list":["Pedro","Mario","Carolina"]},{"name":"Q5","label":null,"list":["Ricardo","Lorena","Iria"]},{"name":"Q6","label":null,"list":["Martín","Susana","Erica"]}],"calculated":[{"name":"A1","label":"{{function}}","function":"math.min({{Q1}}, {{Q2}}, {{Q3}})"}],"uniques":true},"algorithm":{"name":"calculateOperation","params":{"method":"equivLiteral","keyboard":"INTERMEDIATE"}}}</v>
      </c>
      <c r="C436" s="242" t="str">
        <f t="shared" si="1"/>
        <v>#REF!</v>
      </c>
      <c r="D436" s="243" t="str">
        <f t="shared" si="2"/>
        <v>#REF!</v>
      </c>
    </row>
    <row r="437" ht="15.75" customHeight="1">
      <c r="A437" s="241" t="str">
        <f>Seeds!AA478</f>
        <v>M3-NyO-27a-A-3</v>
      </c>
      <c r="B437" s="242" t="str">
        <f>Seeds!Z478</f>
        <v>{
    "id": "M3-NyO-27a-A-3",
    "stimulus": "&lt;p&gt;A través de una tienda &lt;i&gt;online,&lt;/i&gt; Amancio puede comprar los siguientes productos. Selecciona el más caro de entre las siguientes opciones.&lt;/p&gt;&lt;p&gt;&lt;table style=\"width: 100%;\"&gt;&lt;tbody&gt;&lt;td style=\"width: 50%; text-align: center;background-color: #FDCB7D;color: #444;\"&gt;&lt;b&gt;Producto&lt;/b&gt;&lt;/td&gt;&lt;td style=\"width: 50%; text-align: center;background-color: #FDCB7D;color: #444;\"&gt;&lt;span class=\"no-break\"&gt;&lt;b&gt;Precio&lt;/b&gt;&lt;/span&gt;&lt;/td&gt;&lt;/tr&gt;&lt;/tr&gt;&lt;td style=\"width: 50%; text-align: center;\"&gt;{{Q1}}&lt;/td&gt;&lt;td style=\"width: 50%; text-align: center;\"&gt;&lt;span class=\"no-break\"&gt;{{Q8}} €&lt;/span&gt;&lt;/td&gt;&lt;/tr&gt;&lt;tr&gt;&lt;td style=\"width: 50%; text-align: center;\"&gt;{{Q2}}&lt;/td&gt;&lt;td style=\"width: 50%; text-align: center;\"&gt;&lt;span class=\"no-break\"&gt;{{Q9}} €&lt;/span&gt;&lt;/td&gt;&lt;/tr&gt;&lt;tr&gt;&lt;td style=\"width: 50%; text-align: center;\"&gt;{{Q3}}&lt;/td&gt;&lt;td style=\"width: 50%; text-align: center;\"&gt;&lt;span class=\"no-break\"&gt;{{Q10}} €&lt;/span&gt;&lt;/td&gt;&lt;/tr&gt;&lt;tr&gt;&lt;td style=\"width: 50%; text-align: center;\"&gt;{{Q4}}&lt;/td&gt;&lt;td style=\"width: 50%; text-align: center;\"&gt;&lt;span class=\"no-break\"&gt;{{Q11}} €&lt;/span&gt;&lt;/td&gt;&lt;/tr&gt;&lt;tr&gt;&lt;td style=\"width: 50%; text-align: center;\"&gt;{{Q5}}&lt;/td&gt;&lt;td style=\"width: 50%; text-align: center;\"&gt;&lt;span class=\"no-break\"&gt;{{Q12}} €&lt;/span&gt;&lt;/td&gt;&lt;/tr&gt;&lt;tr&gt;&lt;td style=\"width: 50%; text-align: center;\"&gt;{{Q6}}&lt;/td&gt;&lt;td style=\"width: 50%; text-align: center;\"&gt;&lt;span class=\"no-break\"&gt;{{Q13}} €&lt;/span&gt;&lt;/td&gt;&lt;/tr&gt;&lt;tr&gt;&lt;td style=\"width: 50%; text-align: center;\"&gt;{{Q7}}&lt;/td&gt;&lt;td style=\"width: 50%; text-align: center;\"&gt;&lt;span class=\"no-break\"&gt;{{Q14}} €&lt;/span&gt;&lt;/td&gt;&lt;/tr&gt;&lt;/tbody&gt;&lt;/table&gt;&lt;/p&gt;",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"Videojuego de acción",
                    "Videojuego de estrategia",
                    "Videojuego de aventura",
                    "Película de ciencia ficción",
                    "Película de fantasía",
                    "Película de comedia",
                    "Película de aventuras"
                ]
            },
            {
                "name": "Q2",
                "label": null,
                "list": [
                    "Videojuego de acción",
                    "Videojuego de estrategia",
                    "Videojuego de aventura",
                    "Película de ciencia ficción",
                    "Película de fantasía",
                    "Película de comedia",
                    "Película de aventuras"
                ]
            },
            {
                "name": "Q3",
                "label": null,
                "list": [
                    "Videojuego de acción",
                    "Videojuego de estrategia",
                    "Videojuego de aventura",
                    "Película de ciencia ficción",
                    "Película de fantasía",
                    "Película de comedia",
                    "Película de aventuras"
                ]
            },
            {
                "name": "Q4",
                "label": null,
                "list": [
                    "Videojuego de acción",
                    "Videojuego de estrategia",
                    "Videojuego de aventura",
                    "Película de ciencia ficción",
                    "Película de fantasía",
                    "Película de comedia",
                    "Película de aventuras"
                ]
            },
            {
                "name": "Q5",
                "label": null,
                "list": [
                    "Videojuego de acción",
                    "Videojuego de estrategia",
                    "Videojuego de aventura",
                    "Película de ciencia ficción",
                    "Película de fantasía",
                    "Película de comedia",
                    "Película de aventuras"
                ]
            },
            {
                "name": "Q6",
                "label": null,
                "list": [
                    "Videojuego de acción",
                    "Videojuego de estrategia",
                    "Videojuego de aventura",
                    "Película de ciencia ficción",
                    "Película de fantasía",
                    "Película de comedia",
                    "Película de aventuras"
                ]
            },
            {
                "name": "Q7",
                "label": null,
                "list": [
                    "Videojuego de acción",
                    "Videojuego de estrategia",
                    "Videojuego de aventura",
                    "Película de ciencia ficción",
                    "Película de fantasía",
                    "Película de comedia",
                    "Película de aventuras"
                ]
            },
            {
                "name": "Q8",
                "label": null,
                "min": 20.51,
                "max": 21,
                "step": 0.01
            },
            {
                "name": "Q9",
                "label": null,
                "min": 20.51,
                "max": 21,
                "step": 0.01
            },
            {
                "name": "Q10",
                "label": null,
                "min": 20.51,
                "max": 21,
                "step": 0.01
            },
            {
                "name": "Q11",
                "label": null,
                "min": 20,
                "max": 20.5,
                "step": 0.01
            },
            {
                "name": "Q12",
                "label": null,
                "min": 20,
                "max": 20.5,
                "step": 0.01
            },
            {
                "name": "Q13",
                "label": null,
                "min": 20,
                "max": 20.5,
                "step": 0.01
            },
            {
                "name": "Q14",
                "label": null,
                "min": 20,
                "max": 20.5,
                "step": 0.01
            }
        ],
        "calculated": [
            {
                "name": "A1",
                "label": "{{Q1}}",
                "function": ""
            },
            {
                "name": "A2",
                "label": "{{Q2}}",
                "function": ""
            },
            {
                "name": "A3",
                "label": "{{Q3}}",
                "function": ""
            },
            {
                "name": "A4",
                "label": "{{Q4}}",
                "function": "",
                "incorrect": true
            },
            {
                "name": "A5",
                "label": "{{Q5}}",
                "function": "",
                "incorrect": true
            },
            {
                "name": "A6",
                "label": "{{Q6}}",
                "function": "",
                "incorrect": true
            },
            {
                "name": "A7",
                "label": "{{Q7}}",
                "function": "",
                "incorrect": true
            }
        ],
        "uniques": true
    },
    "algorithm": {
        "name": "trueFalse",
        "template": "Multiple choice – standard",
        "params": {
            "countCorrect": 1,
            "countIncorrect": 2,
            "showCheckIcon":false,
            "columns": 3
        }
    }
}</v>
      </c>
      <c r="C437" s="242" t="str">
        <f t="shared" si="1"/>
        <v>#REF!</v>
      </c>
      <c r="D437" s="243" t="str">
        <f t="shared" si="2"/>
        <v>#REF!</v>
      </c>
    </row>
    <row r="438" ht="15.75" customHeight="1">
      <c r="A438" s="241" t="str">
        <f>Seeds!AA479</f>
        <v>M3-NyO-27a-A-4</v>
      </c>
      <c r="B438" s="242" t="str">
        <f>Seeds!Z479</f>
        <v>{
    "id": "M3-NyO-27a-A-4",
    "stimulus": "&lt;p&gt;Melisa ha anotado la altura en metros de unos árboles y ha comparado tres. ¿Cuál es el más alto de las siguientes opciones?&lt;/p&gt;&lt;p&gt;&lt;table style=\"width: 100%;\"&gt;&lt;tbody&gt;&lt;td style=\"width: 50%; text-align: center;background-color: #FDCB7D;color: #444;\"&gt;&lt;b&gt;Árbol&lt;/b&gt;&lt;/td&gt;&lt;td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"Cedro",
                    "Acacia",
                    "Plátano",
                    "Olmo",
                    "Arce",
                    "Fresno"
                ]
            },
            {
                "name": "Q2",
                "label": null,
                "list": [
                    "Cedro",
                    "Acacia",
                    "Plátano",
                    "Olmo",
                    "Arce",
                    "Fresno"
                ]
            },
            {
                "name": "Q3",
                "label": null,
                "list": [
                    "Cedro",
                    "Acacia",
                    "Plátano",
                    "Olmo",
                    "Arce",
                    "Fresno"
                ]
            },
            {
                "name": "Q4",
                "label": null,
                "list": [
                    "Cedro",
                    "Acacia",
                    "Plátano",
                    "Olmo",
                    "Arce",
                    "Fresno"
                ]
            },
            {
                "name": "Q5",
                "label": null,
                "list": [
                    "Cedro",
                    "Acacia",
                    "Plátano",
                    "Olmo",
                    "Arce",
                    "Fresno"
                ]
            },
            {
                "name": "Q6",
                "label": null,
                "list": [
                    "Cedro",
                    "Acacia",
                    "Plátano",
                    "Olmo",
                    "Arce",
                    "Fresno"
                ]
            },
            {
                "name": "Q7",
                "label": null,
                "min": 38.71,
                "max": 38.99,
                "step": 0.01
            },
            {
                "name": "Q8",
                "label": null,
                "min": 38.71,
                "max": 38.99,
                "step": 0.01
            },
            {
                "name": "Q9",
                "label": null,
                "min": 38.71,
                "max": 38.99,
                "step": 0.01
            },
            {
                "name": "Q10",
                "label": null,
                "min": 38,
                "max": 38.7,
                "step": 0.01
            },
            {
                "name": "Q11",
                "label": null,
                "min": 38,
                "max": 38.7,
                "step": 0.01
            },
            {
                "name": "Q12",
                "label": null,
                "min": 38,
                "max": 38.7,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v>
      </c>
      <c r="C438" s="242" t="str">
        <f t="shared" si="1"/>
        <v>#REF!</v>
      </c>
      <c r="D438" s="243" t="str">
        <f t="shared" si="2"/>
        <v>#REF!</v>
      </c>
    </row>
    <row r="439" ht="15.75" customHeight="1">
      <c r="A439" s="241" t="str">
        <f>Seeds!AA480</f>
        <v>M3-NyO-27a-A-5</v>
      </c>
      <c r="B439" s="242" t="str">
        <f>Seeds!Z480</f>
        <v>{
    "id": "M3-NyO-27a-A-5",
    "stimulus": "&lt;p&gt;En un torneo de atletismo, los competidores han establecido las siguientes marcas en la disciplina de salto de altura. De entre los tres seleccionados, ¿qué atleta ha alcanzado la mayor altura?&lt;/p&gt;&lt;p&gt;&lt;table style=\"width: 100%;\"&gt;&lt;tbody&gt;&lt;td style=\"width: 50%; text-align: center;background-color: #FDCB7D;color: #444;\"&gt;&lt;b&gt;Competidor&lt;/b&gt;&lt;/td&gt;&lt;td style=\"width: 50%; text-align: center;background-color: #FDCB7D;color: #444;\"&gt;&lt;span class=\"no-break\"&gt;&lt;b&gt;Altura&lt;/b&gt;&lt;/span&gt;&lt;/td&gt;&lt;/tr&gt;&lt;/tr&gt;&lt;td style=\"width: 50%; text-align: center;\"&gt;{{Q1}}&lt;/td&gt;&lt;td style=\"width: 50%; text-align: center;\"&gt;&lt;span class=\"no-break\"&gt;{{Q7}} m&lt;/span&gt;&lt;/td&gt;&lt;/tr&gt;&lt;tr&gt;&lt;td style=\"width: 50%; text-align: center;\"&gt;{{Q2}}&lt;/td&gt;&lt;td style=\"width: 50%; text-align: center;\"&gt;&lt;span class=\"no-break\"&gt;{{Q8}} m&lt;/span&gt;&lt;/td&gt;&lt;/tr&gt;&lt;tr&gt;&lt;td style=\"width: 50%; text-align: center;\"&gt;{{Q3}}&lt;/td&gt;&lt;td style=\"width: 50%; text-align: center;\"&gt;&lt;span class=\"no-break\"&gt;{{Q9}} m&lt;/span&gt;&lt;/td&gt;&lt;/tr&gt;&lt;tr&gt;&lt;td style=\"width: 50%; text-align: center;\"&gt;{{Q4}}&lt;/td&gt;&lt;td style=\"width: 50%; text-align: center;\"&gt;&lt;span class=\"no-break\"&gt;{{Q10}} m&lt;/span&gt;&lt;/td&gt;&lt;/tr&gt;&lt;tr&gt;&lt;td style=\"width: 50%; text-align: center;\"&gt;{{Q5}}&lt;/td&gt;&lt;td style=\"width: 50%; text-align: center;\"&gt;&lt;span class=\"no-break\"&gt;{{Q11}} m&lt;/span&gt;&lt;/td&gt;&lt;/tr&gt;&lt;tr&gt;&lt;td style=\"width: 50%; text-align: center;\"&gt;{{Q6}}&lt;/td&gt;&lt;td style=\"width: 50%; text-align: center;\"&gt;&lt;span class=\"no-break\"&gt;{{Q12}} m&lt;/span&gt;&lt;/td&gt;&lt;/tr&gt;&lt;/tbody&gt;&lt;/table&gt;&lt;/p&gt;",
    "hint": "&lt;p&gt;Primero compara las partes enteras de los números y, a continuación, sus partes decimales.&lt;/p&gt;",
    "feedback": "&lt;p&gt;Cuando la parte entera de dos números decimales es igual, el mayor es aquel cuya parte decimal es mayor.&lt;/p&gt;",
    "seed": {
        "parameters": [
            {
                "name": "Q1",
                "label": null,
                "list": [
                    "Francisco",
                    "Manuel",
                    "Blanca",
                    "Leticia",
                    "Josefina",
                    "Micaela"
                ]
            },
            {
                "name": "Q2",
                "label": null,
                "list": [
                    "Francisco",
                    "Manuel",
                    "Blanca",
                    "Leticia",
                    "Josefina",
                    "Micaela"
                ]
            },
            {
                "name": "Q3",
                "label": null,
                "list": [
                    "Francisco",
                    "Manuel",
                    "Blanca",
                    "Leticia",
                    "Josefina",
                    "Micaela"
                ]
            },
            {
                "name": "Q4",
                "label": null,
                "list": [
                    "Francisco",
                    "Manuel",
                    "Blanca",
                    "Leticia",
                    "Josefina",
                    "Micaela"
                ]
            },
            {
                "name": "Q5",
                "label": null,
                "list": [
                    "Francisco",
                    "Manuel",
                    "Blanca",
                    "Leticia",
                    "Josefina",
                    "Micaela"
                ]
            },
            {
                "name": "Q6",
                "label": null,
                "list": [
                    "Francisco",
                    "Manuel",
                    "Blanca",
                    "Leticia",
                    "Josefina",
                    "Micaela"
                ]
            },
            {
                "name": "Q7",
                "label": null,
                "min": 2.2,
                "max": 2.3,
                "step": 0.01
            },
            {
                "name": "Q8",
                "label": null,
                "min": 2.2,
                "max": 2.3,
                "step": 0.01
            },
            {
                "name": "Q9",
                "label": null,
                "min": 2.25,
                "max": 2.35,
                "step": 0.01
            },
            {
                "name": "Q10",
                "label": null,
                "min": 2,
                "max": 2.19,
                "step": 0.01
            },
            {
                "name": "Q11",
                "label": null,
                "min": 2,
                "max": 2.19,
                "step": 0.01
            },
            {
                "name": "Q12",
                "label": null,
                "min": 2,
                "max": 2.19,
                "step": 0.01
            }
        ],
        "calculated": [
            {
                "name": "A1",
                "label": "{{Q1}}",
                "function": ""
            },
            {
                "name": "A2",
                "label": "{{Q2}}",
                "function": ""
            },
            {
                "name": "A3",
                "label": "{{Q3}}",
                "function": ""
            },
            {
                "name": "A4",
                "label": "{{Q4}}",
                "function": "",
                "incorrect": true
            },
            {
                "name": "A5",
                "label": "{{Q5}}",
                "function": "",
                "incorrect": true
            },
            {
                "name": "A6",
                "label": "{{Q6}}",
                "function": "",
                "incorrect": true
            }
        ],
        "uniques": true
    },
    "algorithm": {
        "name": "trueFalse",
        "template": "Multiple choice – standard",
        "params": {
            "countCorrect": 1,
            "countIncorrect": 2,
            "showCheckIcon": false,
            "columns": 3
        }
    }
}</v>
      </c>
      <c r="C439" s="242" t="str">
        <f t="shared" si="1"/>
        <v>#REF!</v>
      </c>
      <c r="D439" s="243" t="str">
        <f t="shared" si="2"/>
        <v>#REF!</v>
      </c>
    </row>
    <row r="440" ht="15.75" customHeight="1">
      <c r="A440" s="241" t="str">
        <f>Seeds!AA481</f>
        <v>M3-NyO-28a-I-1</v>
      </c>
      <c r="B440" s="242" t="str">
        <f>Seeds!Z481</f>
        <v>{
    "id": "M3-NyO-28a-I-1",
    "stimulus": "&lt;p&gt;Selecciona el resultado de la siguiente suma de números decimales.&lt;/p&gt;&lt;p style=\"text-align:center\"&gt;{{T1}} + {{T2}} = ...&lt;/p&gt;",
    "hint": "&lt;div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
    "feedback": "&lt;p&gt;El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
    "seed": {
        "parameters": [
            {
                "name": "Q1",
                "label": null,
                "min": 10,
                "max": 50,
                "step": 0.1
            },
            {
                "name": "Q2",
                "label": null,
                "min": 10,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"Lemonlib.round({{T1}}+{{T2}}-math.floor({{T1}}/10+{{T2}}/10)*10, 2)",
                "temp": true
            },
            {
                "name": "A1",
                "label": "{{function}}",
                "function": "Lemonlib.round({{T1}} + {{T2}}, 2)"
            },
            {
                "name": "A2",
                "label": "{{function}}",
                "function": "Lemonlib.round({{T1}} + {{T2}} + {{Q5}}, 2)",
                "incorrect": true
            },
            {
                "name": "A3",
                "label": "{{function}}",
                "function": "Lemonlib.round({{T1}} + {{T2}} + 1, 2)",
                "incorrect": true
            },
            {
                "name": "A4",
                "label": "{{function}}",
                "function": "Lemonlib.round({{T1}} + {{T2}} - 1, 2)",
                "incorrect": true
            },
            {
                "name": "A5",
                "label": "{{function}}",
                "function": "Lemonlib.round({{T1}} + {{T2}} - {{Q6}}, 2)",
                "incorrect": true
            }
        ],
        "uniques": true
    },
    "algorithm": {
        "name": "trueFalse",
        "template": "Multiple choice – standard",
        "params": {
            "countCorrect": 1,
            "countIncorrect": 2,
            "showCheckIcon": false,
            "columns": 3
        }
    }
}</v>
      </c>
      <c r="C440" s="242" t="str">
        <f t="shared" si="1"/>
        <v>#REF!</v>
      </c>
      <c r="D440" s="243" t="str">
        <f t="shared" si="2"/>
        <v>#REF!</v>
      </c>
    </row>
    <row r="441" ht="15.75" customHeight="1">
      <c r="A441" s="241" t="str">
        <f>Seeds!AA482</f>
        <v>M3-NyO-28a-E-1</v>
      </c>
      <c r="B441" s="242" t="str">
        <f>Seeds!Z482</f>
        <v>{"id":"M3-NyO-28a-E-1","stimulus":"&lt;p&gt;Calcula la siguiente suma.&lt;/p&gt;","template":"&lt;p style=\"text-align:center\"&gt;{{T1}} + {{T2}} = {{response}}&lt;/p&gt;","hint":"&lt;div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resultado de esta suma 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1" s="242" t="str">
        <f t="shared" si="1"/>
        <v>#REF!</v>
      </c>
      <c r="D441" s="243" t="str">
        <f t="shared" si="2"/>
        <v>#REF!</v>
      </c>
    </row>
    <row r="442" ht="15.75" customHeight="1">
      <c r="A442" s="241" t="str">
        <f>Seeds!AA483</f>
        <v>M3-NyO-28a-A-1</v>
      </c>
      <c r="B442" s="242" t="str">
        <f>Seeds!Z483</f>
        <v>{"id":"M3-NyO-28a-A-1","stimulus":"&lt;p&gt;Juan tiene en su monedero &lt;span class=\"no-break\"&gt;{{T1}} €&lt;/span&gt; y en su bolsillo ha encontrado &lt;span class=\"no-break\"&gt;{{T2}} €&lt;/span&gt;. Calcula el dinero que tiene Juan.&lt;/p&gt;","template":"&lt;p&gt;Juan tiene &lt;span class=\"no-break\"&gt;{{response}} €.&lt;/span&gt;&lt;/p&gt;","hint":"&lt;div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dinero que tiene Juan se calcula de esta manera:&lt;/p&gt;&lt;div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1,"max":5,"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2" s="242" t="str">
        <f t="shared" si="1"/>
        <v>#REF!</v>
      </c>
      <c r="D442" s="243" t="str">
        <f t="shared" si="2"/>
        <v>#REF!</v>
      </c>
    </row>
    <row r="443" ht="15.75" customHeight="1">
      <c r="A443" s="241" t="str">
        <f>Seeds!AA484</f>
        <v>M3-NyO-28a-A-2</v>
      </c>
      <c r="B443" s="242" t="str">
        <f>Seeds!Z484</f>
        <v>{"id":"M3-NyO-28a-A-2","stimulus":"&lt;p&gt;Ayer Leticia corrió {{T1}} km y hoy, {{T2}} km. ¿Cuánto ha corrido Leticia en total estos dos días?&lt;/p&gt;","template":"&lt;p&gt;Ha corrido {{response}} km.&lt;/p&gt;","hint":"&lt;div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8%;\"&gt;{{T1}}&lt;/span&gt;&lt;/div&gt;&lt;/div&gt;&lt;/div&gt;","feedback":"&lt;p&gt;Los kilómetros que ha corrido son los siguientes:&lt;/p&gt;&lt;div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15,"step":0.1},{"name":"Q2","label":null,"min":5,"max":9,"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3" s="242" t="str">
        <f t="shared" si="1"/>
        <v>#REF!</v>
      </c>
      <c r="D443" s="243" t="str">
        <f t="shared" si="2"/>
        <v>#REF!</v>
      </c>
    </row>
    <row r="444" ht="15.75" customHeight="1">
      <c r="A444" s="241" t="str">
        <f>Seeds!AA485</f>
        <v>M3-NyO-28a-A-3</v>
      </c>
      <c r="B444" s="242" t="str">
        <f>Seeds!Z485</f>
        <v>{"id":"M3-NyO-28a-A-3","stimulus":"&lt;p&gt;Renan pesa {{T1}} kg y su hermano, {{T2}} kg. Si los dos se subiesen a una balanza juntos, ¿qué peso mostraría la balanza?&lt;/p&gt;","template":"&lt;p&gt;La balanza mostraría {{response}} kg.&lt;/p&gt;","hint":"&lt;div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peso de los dos hermanos juntos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25,"max":40,"step":0.1},{"name":"Q2","label":null,"min":15,"max":20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4" s="242" t="str">
        <f t="shared" si="1"/>
        <v>#REF!</v>
      </c>
      <c r="D444" s="243" t="str">
        <f t="shared" si="2"/>
        <v>#REF!</v>
      </c>
    </row>
    <row r="445" ht="15.75" customHeight="1">
      <c r="A445" s="241" t="str">
        <f>Seeds!AA486</f>
        <v>M3-NyO-28a-A-4</v>
      </c>
      <c r="B445" s="242" t="str">
        <f>Seeds!Z486</f>
        <v>{"id":"M3-NyO-28a-A-4","stimulus":"&lt;p&gt;Giovana ha comprado una mochila por {{T1}} € y un paquete de bolígrafos de colores por {{T2}} €. ¿Cuál es el valor total de la compra de Giovana?&lt;/p&gt;","template":"&lt;p&gt;La compra ha costado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8%;\"&gt;{{T1}}&lt;/span&gt;&lt;/div&gt;&lt;/div&gt;&lt;/div&gt;","feedback":"&lt;p&gt;El precio de la compra es el siguiente:&lt;/p&gt;&lt;div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2,"max":6,"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5" s="242" t="str">
        <f t="shared" si="1"/>
        <v>#REF!</v>
      </c>
      <c r="D445" s="243" t="str">
        <f t="shared" si="2"/>
        <v>#REF!</v>
      </c>
    </row>
    <row r="446" ht="15.75" customHeight="1">
      <c r="A446" s="241" t="str">
        <f>Seeds!AA487</f>
        <v>M3-NyO-28a-A-5</v>
      </c>
      <c r="B446" s="242" t="str">
        <f>Seeds!Z487</f>
        <v>{"id":"M3-NyO-28a-A-5","stimulus":"&lt;p&gt;Gustavo ha recibido {{T1}} € de su padre y {{T2}} € de su abuela. ¿Cuánto dinero tiene Gustavo?&lt;/p&gt;","template":"&lt;p&gt;Tiene {{response}} €.&lt;/p&gt;","hint":"&lt;div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65%;\"&gt;...{{T3}}&lt;/span&gt;&lt;span class=\"lemo-graphie-label\" style=\"position: absolute; right: 15%; top: 35%;\"&gt;{{T2}}&lt;/span&gt;&lt;span class=\"lemo-graphie-label\" style=\"position: absolute; right: 15%; top: 8%;\"&gt;{{T1}}&lt;/span&gt;&lt;/div&gt;&lt;/div&gt;&lt;/div&gt;","feedback":"&lt;p&gt;Gustavo ha recibido la siguiente cantidad de dinero:&lt;/p&gt;&lt;div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seed":{"parameters":[{"name":"Q1","label":null,"min":10,"max":20,"step":0.1},{"name":"Q2","label":null,"min":5,"max":10,"step":0.1},{"name":"Q3","label":null,"min":0.01,"max":0.09,"step":0.01},{"name":"Q4","label":null,"min":0.01,"max":0.09,"step":0.01}],"calculated":[{"name":"T1","label":"{{function}}","function":"Lemonlib.round({{Q1}} + {{Q3}}, 2)","temp":true},{"name":"T2","label":"{{function}}","function":"Lemonlib.round({{Q2}} + {{Q4}}, 2)","temp":true},{"name":"T3","label":"{{function}}","function":"Lemonlib.round({{T1}}+{{T2}}-math.floor({{T1}}/10+{{T2}}/10)*10, 2)","temp":true},{"name":"A1","label":"{{function}}","function":"Lemonlib.round({{T1}} + {{T2}}, 2)"}],"uniques":true},"algorithm":{"name":"calculateOperation","params":{"method":"equivLiteral","keyboard":"INTERMEDIATE"}}}</v>
      </c>
      <c r="C446" s="242" t="str">
        <f t="shared" si="1"/>
        <v>#REF!</v>
      </c>
      <c r="D446" s="243" t="str">
        <f t="shared" si="2"/>
        <v>#REF!</v>
      </c>
    </row>
    <row r="447" ht="15.75" customHeight="1">
      <c r="A447" s="241" t="str">
        <f>Seeds!AA488</f>
        <v>M3-NyO-28b-I-1</v>
      </c>
      <c r="B447" s="242" t="str">
        <f>Seeds!Z488</f>
        <v>{
    "id": "M3-NyO-28b-I-1",
    "stimulus": "&lt;p&gt;Selecciona el resultado de la siguiente resta.&lt;/p&gt;&lt;p style=\"text-align: center\"&gt;{{T3}} − {{T1}} = ...&lt;/p&gt;",
    "hint": "&lt;div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
    "feedback": "&lt;p&gt;El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
    "seed": {
        "parameters": [
            {
                "name": "Q1",
                "label": null,
                "min": 1,
                "max": 50,
                "step": 0.1
            },
            {
                "name": "Q2",
                "label": null,
                "min": 1,
                "max": 50,
                "step": 0.1
            },
            {
                "name": "Q3",
                "label": null,
                "min": 0.01,
                "max": 0.09,
                "step": 0.01
            },
            {
                "name": "Q4",
                "label": null,
                "min": 0.01,
                "max": 0.09,
                "step": 0.01
            },
            {
                "name": "Q5",
                "label": null,
                "min": 0.1,
                "max": 0.9,
                "step": 0.1
            },
            {
                "name": "Q6",
                "label": null,
                "min": 0.1,
                "max": 0.9,
                "step": 0.1
            }
        ],
        "calculated": [
            {
                "name": "T1",
                "label": "{{function}}",
                "function": "Lemonlib.round({{Q1}} + {{Q3}}, 2)",
                "temp": true
            },
            {
                "name": "T2",
                "label": "{{function}}",
                "function": "Lemonlib.round({{Q2}} + {{Q4}}, 2)",
                "temp": true
            },
            {
                "name": "T3",
                "label": "{{function}}",
                "function": "Lemonlib.round({{T1}}+{{T2}}, 2)",
                "temp": true
            },
            {
                "name": "T4",
                "label": "{{function}}",
                "function": "Lemonlib.round({{T2}}-math.floor({{T2}}/10)*10, 2)",
                "temp": true
            },
            {
                "name": "A1",
                "label": "{{function}}",
                "function": "Lemonlib.round({{T2}}, 2)"
            },
            {
                "name": "A2",
                "label": "{{function}}",
                "function": "Lemonlib.round({{T3}}, 2)",
                "incorrect": true
            },
            {
                "name": "A3",
                "label": "{{function}}",
                "function": "Lemonlib.round({{T2}}+1, 2)",
                "incorrect": true
            },
            {
                "name": "A4",
                "label": "{{function}}",
                "function": "Lemonlib.round({{T2}}+{{Q5}}, 2)",
                "incorrect": true
            }
        ],
        "uniques": true
    },
    "algorithm": {
        "name": "trueFalse",
        "template": "Multiple choice – standard",
        "params": {
            "countCorrect": 1,
            "countIncorrect": 2,
            "showCheckIcon": false,
            "columns": 3
        }
    }
}</v>
      </c>
      <c r="C447" s="242" t="str">
        <f t="shared" si="1"/>
        <v>#REF!</v>
      </c>
      <c r="D447" s="243" t="str">
        <f t="shared" si="2"/>
        <v>#REF!</v>
      </c>
    </row>
    <row r="448" ht="15.75" customHeight="1">
      <c r="A448" s="241" t="str">
        <f>Seeds!AA489</f>
        <v>M3-NyO-28b-E-1</v>
      </c>
      <c r="B448" s="242" t="str">
        <f>Seeds!Z489</f>
        <v>{"id":"M3-NyO-28b-E-1","stimulus":"&lt;p&gt;Calcula la siguiente resta.&lt;/p&gt;","template":"&lt;p style=\"text-align: center\"&gt;{{T3}} − {{T1}} = {{response}}&lt;/p&gt;","hint":"&lt;div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35%;\"&gt;{{T1}}&lt;/span&gt;&lt;span class=\"lemo-graphie-label\" style=\"position: absolute; right: 15%; top: 8%;\"&gt;{{T3}}&lt;/span&gt;&lt;/div&gt;&lt;/div&gt;&lt;/div&gt;","feedback":"&lt;p&gt;El resultado de la resta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35%;\"&gt;{{T1}}&lt;/span&gt;&lt;span class=\"lemo-graphie-label\" style=\"position: absolute; right: 15%; top: 8%;\"&gt;{{T3}}&lt;/span&gt;&lt;/div&gt;&lt;/div&gt;&lt;/div&gt;","seed":{"parameters":[{"name":"Q1","label":null,"min":1,"max":50,"step":0.1},{"name":"Q2","label":null,"min":1,"max":50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 2)","temp":true},{"name":"A1","label":"{{function}}","function":"Lemonlib.round({{T2}}, 2)"}],"uniques":true},"algorithm":{"name":"calculateOperation","params":{"method":"equivLiteral","keyboard":"INTERMEDIATE"}}}</v>
      </c>
      <c r="C448" s="242" t="str">
        <f t="shared" si="1"/>
        <v>#REF!</v>
      </c>
      <c r="D448" s="243" t="str">
        <f t="shared" si="2"/>
        <v>#REF!</v>
      </c>
    </row>
    <row r="449" ht="15.75" customHeight="1">
      <c r="A449" s="241" t="str">
        <f>Seeds!AA490</f>
        <v>M3-NyO-28b-A-1</v>
      </c>
      <c r="B449" s="242" t="str">
        <f>Seeds!Z490</f>
        <v>{"id":"M3-NyO-28b-A-1","stimulus":"&lt;p&gt;Luisa ha comprado un cuaderno por &lt;span class=\"no-break\"&gt;{{T1}} €.&lt;/span&gt; Si salió de casa con &lt;span class=\"no-break\"&gt;{{T3}} €,&lt;/span&gt; ¿cuánto dinero le queda?&lt;/p&gt;","template":"&lt;p&gt;A Luisa le quedan &lt;span class=\"no-break\"&gt;{{response}} €.&lt;/span&gt;&lt;/p&gt;","hint":"&lt;div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8%;\"&gt;{{T6}}&lt;/span&gt;&lt;/div&gt;&lt;/div&gt;&lt;/div&gt;","feedback":"&lt;p&gt;A Luisa 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49" s="242" t="str">
        <f t="shared" si="1"/>
        <v>#REF!</v>
      </c>
      <c r="D449" s="243" t="str">
        <f t="shared" si="2"/>
        <v>#REF!</v>
      </c>
    </row>
    <row r="450" ht="15.75" customHeight="1">
      <c r="A450" s="241" t="str">
        <f>Seeds!AA491</f>
        <v>M3-NyO-28b-A-2</v>
      </c>
      <c r="B450" s="242" t="str">
        <f>Seeds!Z491</f>
        <v>{"id":"M3-NyO-28b-A-2","stimulus":"&lt;p&gt;Adela quiere cortar una cinta de {{T3}} cm para obtener otra de {{T1}} cm de largo. ¿Cuántos centímetros tiene que cortar?&lt;/p&gt;","template":"&lt;p&gt;Tiene que cortar {{response}} cm de cinta.&lt;/p&gt;","hint":"&lt;div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8%;\"&gt;{{T6}}&lt;/span&gt;&lt;/div&gt;&lt;/div&gt;&lt;/div&gt;","feedback":"&lt;p&gt;Tiene que cortar los siguientes centímetros:&lt;/p&gt;&lt;div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10.5,"max":20,"step":0.1},{"name":"Q2","label":null,"min":1.5,"max":6,"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0" s="242" t="str">
        <f t="shared" si="1"/>
        <v>#REF!</v>
      </c>
      <c r="D450" s="243" t="str">
        <f t="shared" si="2"/>
        <v>#REF!</v>
      </c>
    </row>
    <row r="451" ht="15.75" customHeight="1">
      <c r="A451" s="241" t="str">
        <f>Seeds!AA492</f>
        <v>M3-NyO-28b-A-3</v>
      </c>
      <c r="B451" s="242" t="str">
        <f>Seeds!Z492</f>
        <v>{"id":"M3-NyO-28b-A-3","stimulus":"&lt;p&gt;Rogelio ha pesado {{T1}} kg de zanahorias en una balanza. Después ha añadido una bolsa de patatas a la balanza y el peso ha subido a {{T3}} kg. ¿Cuánto pesa la bolsa de patatas?&lt;/p&gt;","template":"&lt;p&gt;La bolsa de patatas pesa {{response}} kg.&lt;/p&gt;","hint":"&lt;div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8%;\"&gt;{{T6}}&lt;/span&gt;&lt;/div&gt;&lt;/div&gt;&lt;/div&gt;","feedback":"&lt;p&gt;El peso de la bolsa de patatas es el siguiente:&lt;/p&gt;&lt;div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1.5,"max":6,"step":0.1},{"name":"Q2","label":null,"min":5,"max":15,"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1" s="242" t="str">
        <f t="shared" si="1"/>
        <v>#REF!</v>
      </c>
      <c r="D451" s="243" t="str">
        <f t="shared" si="2"/>
        <v>#REF!</v>
      </c>
    </row>
    <row r="452" ht="15.75" customHeight="1">
      <c r="A452" s="241" t="str">
        <f>Seeds!AA493</f>
        <v>M3-NyO-28b-A-4</v>
      </c>
      <c r="B452" s="242" t="str">
        <f>Seeds!Z493</f>
        <v>{"id":"M3-NyO-28b-A-4","stimulus":"&lt;p&gt;Durante el último año, Luis ha ahorrado {{T3}} €. Si ha comprado un billete de avión de {{T1}} €, ¿cuánto dinero le queda?&lt;/p&gt;","template":"&lt;p&gt;A Luis le quedan {{response}} €.&lt;/p&gt;","hint":"&lt;div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queda la siguiente cantidad de dinero:&lt;/p&gt;&lt;div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60,"max":80,"step":0.1},{"name":"Q2","label":null,"min":10,"max":20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2" s="242" t="str">
        <f t="shared" si="1"/>
        <v>#REF!</v>
      </c>
      <c r="D452" s="243" t="str">
        <f t="shared" si="2"/>
        <v>#REF!</v>
      </c>
    </row>
    <row r="453" ht="15.75" customHeight="1">
      <c r="A453" s="241" t="str">
        <f>Seeds!AA494</f>
        <v>M3-NyO-28b-A-5</v>
      </c>
      <c r="B453" s="242" t="str">
        <f>Seeds!Z494</f>
        <v>{"id":"M3-NyO-28b-A-5","stimulus":"&lt;p&gt;Eliseo suele recorrer {{T3}} km en bicicleta al día, pero hoy solo ha recorrido {{T1}} km. ¿Cuántos kilómetros le faltan por recorrer?&lt;/p&gt;","template":"&lt;p&gt;Le faltan por recorrer {{response}} km.&lt;/p&gt;","hint":"&lt;div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{{T4}}&lt;/span&gt;&lt;span class=\"lemo-graphie-label\" style=\"position: absolute; right: 15%; top: 35%;\"&gt;{{T5}}&lt;/span&gt;&lt;span class=\"lemo-graphie-label\" style=\"position: absolute; right: 15%; top: 8%;\"&gt;{{T6}}&lt;/span&gt;&lt;/div&gt;&lt;/div&gt;&lt;/div&gt;","feedback":"&lt;p&gt;Le faltan por recorrer los siguientes kilómetros:&lt;/p&gt;&lt;div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65%;\"&gt;{{T2}}&lt;/span&gt;&lt;span class=\"lemo-graphie-label\" style=\"position: absolute; right: 15%; top: 35%;\"&gt;{{T5}}&lt;/span&gt;&lt;span class=\"lemo-graphie-label\" style=\"position: absolute; right: 15%; top: 8%;\"&gt;{{T6}}&lt;/span&gt;&lt;/div&gt;&lt;/div&gt;&lt;/div&gt;","seed":{"parameters":[{"name":"Q1","label":null,"min":10,"max":20,"step":0.1},{"name":"Q2","label":null,"min":0,"max":10,"step":0.1},{"name":"Q3","label":null,"min":0.01,"max":0.09,"step":0.01},{"name":"Q4","label":null,"min":0.01,"max":0.09,"step":0.01}],"calculated":[{"name":"T1","label":"{{function}}","function":"Lemonlib.round({{Q1}} + {{Q3}}, 2)","temp":true},{"name":"T2","label":"{{function}}","function":"Lemonlib.round({{Q2}} + {{Q4}}, 2)","temp":true},{"name":"T3","label":"{{function}}","function":"Lemonlib.round({{T1}}+{{T2}}, 2)","temp":true},{"name":"T4","label":"{{function}}","function":"Lemonlib.round(({{T2}}-math.floor({{T2}}*10)/10)*100, 2)","temp":true},{"name":"T5","label":"{{function}}","function":"if(math.round({{T1}}*100)%10==0){{{T1}}+'0'}else{{{T1}}}","temp":true},{"name":"T6","label":"{{function}}","function":"if(math.round({{T3}}*100)%10==0){{{T3}}+'0'}else{{{T3}}}","temp":true},{"name":"A1","label":"{{function}}","function":"Lemonlib.round({{T2}}, 2)"}],"uniques":true},"algorithm":{"name":"calculateOperation","params":{"method":"equivLiteral","keyboard":"INTERMEDIATE"}}}</v>
      </c>
      <c r="C453" s="242" t="str">
        <f t="shared" si="1"/>
        <v>#REF!</v>
      </c>
      <c r="D453" s="243" t="str">
        <f t="shared" si="2"/>
        <v>#REF!</v>
      </c>
    </row>
    <row r="454" ht="15.75" customHeight="1">
      <c r="A454" s="241" t="str">
        <f>Seeds!AA495</f>
        <v>M3-NyO-29a-I-1</v>
      </c>
      <c r="B454" s="242" t="str">
        <f>Seeds!Z495</f>
        <v>{"id":"M3-NyO-29a-I-1","stimulus":"&lt;p&gt;Arrastra cada resultado a la operación correspondiente.&lt;/p&gt;","hint":"&lt;p&gt;Para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 En el resultado, se separan tantas cifras decimales como tenga el número decimal, empezando por la derecha.&lt;/p&gt;","seed":{"parameters":[{"name":"Q1","label":null,"min":2.01,"max":50.01,"step":0.02},{"name":"Q2","label":null,"min":2,"max":4,"step":1},{"name":"Q3","label":null,"min":5,"max":7,"step":1},{"name":"Q4","label":null,"min":8,"max":9,"step":1}],"calculated":[{"name":"A1","label":"{{Q1}} × {{Q2}}","function":"Lemonlib.round({{Q1}}*{{Q2}}, 2)","feedback":"&lt;p&gt;{{Q1}} × {{Q2}} = {{function}}&lt;/p&gt;"},{"name":"A2","label":"{{Q1}} × {{Q3}}","function":"Lemonlib.round({{Q1}}*{{Q3}}, 2)","feedback":"&lt;p&gt;{{Q1}} × {{Q3}} = {{function}}&lt;/p&gt;"},{"name":"A3","label":"{{Q1}} × {{Q4}}","function":"Lemonlib.round({{Q1}}*{{Q4}}, 2)","feedback":"&lt;p&gt;{{Q1}} × {{Q4}} = {{function}}&lt;/p&gt;"}],"uniques":true},"algorithm":{"name":"linkOperationResult","params":{"invert":true},"template":"Match list"}}</v>
      </c>
      <c r="C454" s="242" t="str">
        <f t="shared" si="1"/>
        <v>#REF!</v>
      </c>
      <c r="D454" s="243" t="str">
        <f t="shared" si="2"/>
        <v>#REF!</v>
      </c>
    </row>
    <row r="455" ht="15.75" customHeight="1">
      <c r="A455" s="241" t="str">
        <f>Seeds!AA496</f>
        <v>M3-NyO-29a-E-1</v>
      </c>
      <c r="B455" s="242" t="str">
        <f>Seeds!Z496</f>
        <v>{"id":"M3-NyO-29a-E-1","stimulus":"&lt;p&gt;Calcula el resultado de la siguiente multiplicación:&lt;/p&gt;","template":"&lt;p style=\"text-align: center\"&gt;{{Q1}} × {{Q2}} = {{response}}&lt;/p&gt;","hint":"&lt;p&gt;Para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hay que multiplicar sin tener en cuenta la coma.&lt;/p&gt;{{T1}} × {{Q2}} = {{T2}}&lt;p&gt;En el resultado, se separan tantas cifras decimales como tenga el número decimal empezando por la derecha.&lt;/p&gt;&lt;p&gt;{{T2}} → {{A1}}&lt;/p&gt;","seed":{"parameters":[{"name":"Q1","label":null,"min":2.01,"max":99.01,"step":0.02},{"name":"Q2","label":null,"min":2,"max":9,"step":1}],"calculated":[{"name":"T1","label":"{{function}}","function":"math.round({{Q1}}*100)","temp":true},{"name":"T2","label":"{{function}}","function":"math.round({{Q1}}*{{Q2}}*100)","temp":true},{"name":"A1","label":"{{function}}","function":"Lemonlib.round({{Q1}}*{{Q2}},2)"}],"uniques":true},"algorithm":{"name":"calculateOperation","params":{"method":"equivLiteral","keyboard":"INTERMEDIATE"}}}</v>
      </c>
      <c r="C455" s="242" t="str">
        <f t="shared" si="1"/>
        <v>#REF!</v>
      </c>
      <c r="D455" s="243" t="str">
        <f t="shared" si="2"/>
        <v>#REF!</v>
      </c>
    </row>
    <row r="456" ht="15.75" customHeight="1">
      <c r="A456" s="241" t="str">
        <f>Seeds!AA497</f>
        <v>M3-NyO-29a-A-1</v>
      </c>
      <c r="B456" s="242" t="str">
        <f>Seeds!Z497</f>
        <v>{"id":"M3-NyO-29a-A-1","stimulus":"&lt;p&gt;Una caja mide &lt;span class=\"no-break\"&gt;{{Q1}} cm&lt;/span&gt; de alto. Si se apilan {{Q2}} cajas, ¿qué altura alcanzarán?&lt;/p&gt;","template":"&lt;p&gt;Alcanzarán una altura de {{response}} cm.&lt;/p&gt;","hint":"&lt;p&gt;Para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15.01,"max":20.01,"step":0.02},{"name":"Q2","label":null,"min":3,"max":9,"step":1}],"calculated":[{"name":"A1","label":"{{function}}","function":"Lemonlib.round({{Q1}}*{{Q2}},2)"}],"uniques":true},"algorithm":{"name":"calculateOperation","params":{"method":"equivLiteral","keyboard":"INTERMEDIATE"}}}</v>
      </c>
      <c r="C456" s="242" t="str">
        <f t="shared" si="1"/>
        <v>#REF!</v>
      </c>
      <c r="D456" s="243" t="str">
        <f t="shared" si="2"/>
        <v>#REF!</v>
      </c>
    </row>
    <row r="457" ht="15.75" customHeight="1">
      <c r="A457" s="241" t="str">
        <f>Seeds!AA498</f>
        <v>M3-NyO-29a-A-2</v>
      </c>
      <c r="B457" s="242" t="str">
        <f>Seeds!Z498</f>
        <v>{"id":"M3-NyO-29a-A-2","stimulus":"&lt;p&gt;En una confitería preparan dulces con diferentes frutos secos. Si usan {{Q1}} kg de frutos secos para una bandeja de dulces, ¿cuántos kilogramos se necesitarán para preparar {{Q2}} bandejas de dulces?&lt;/p&gt;","template":"&lt;p&gt;Se necesitan {{response}} kg de frutos secos.&lt;/p&gt;","hint":"&lt;p&gt;Para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kg × {{Q2}} = {{A1}} kg&lt;/p&gt;","seed":{"parameters":[{"name":"Q1","label":null,"min":9.1,"max":15.1,"step":0.2},{"name":"Q2","label":null,"min":2,"max":9,"step":1}],"calculated":[{"name":"A1","label":"{{function}}","function":"Lemonlib.round({{Q1}}*{{Q2}},1)"}],"uniques":true},"algorithm":{"name":"calculateOperation","params":{"method":"equivLiteral","keyboard":"INTERMEDIATE"}}}</v>
      </c>
      <c r="C457" s="242" t="str">
        <f t="shared" si="1"/>
        <v>#REF!</v>
      </c>
      <c r="D457" s="243" t="str">
        <f t="shared" si="2"/>
        <v>#REF!</v>
      </c>
    </row>
    <row r="458" ht="15.75" customHeight="1">
      <c r="A458" s="241" t="str">
        <f>Seeds!AA499</f>
        <v>M3-NyO-29a-A-3</v>
      </c>
      <c r="B458" s="242" t="str">
        <f>Seeds!Z499</f>
        <v>{"id":"M3-NyO-29a-A-3","stimulus":"&lt;p&gt;Julia prepara dulces para regalar a sus amigas. Utiliza {{Q1}} gramos de chocolate para cubrir cada dulce. ¿Cuántos gramos de chocolate necesita para cubrir {{Q2}} dulces?&lt;/p&gt;","template":"&lt;p&gt;Necesita {{response}} gramos de chocolate para cubrir los berlinas.&lt;/p&gt;","hint":"&lt;p&gt;Para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gramos × {{Q2}} = {{A1}} gramos&lt;/p&gt;","seed":{"parameters":[{"name":"Q1","label":null,"min":30.1,"max":90.1,"step":0.2},{"name":"Q2","label":null,"min":2,"max":9,"step":1}],"calculated":[{"name":"A1","label":"{{function}}","function":"Lemonlib.round({{Q1}}*{{Q2}},1)"}],"uniques":true},"algorithm":{"name":"calculateOperation","params":{"method":"equivLiteral","keyboard":"INTERMEDIATE"}}}</v>
      </c>
      <c r="C458" s="242" t="str">
        <f t="shared" si="1"/>
        <v>#REF!</v>
      </c>
      <c r="D458" s="243" t="str">
        <f t="shared" si="2"/>
        <v>#REF!</v>
      </c>
    </row>
    <row r="459" ht="15.75" customHeight="1">
      <c r="A459" s="241" t="str">
        <f>Seeds!AA500</f>
        <v>M3-NyO-29a-A-4</v>
      </c>
      <c r="B459" s="242" t="str">
        <f>Seeds!Z500</f>
        <v>{"id":"M3-NyO-29a-A-4","stimulus":"&lt;p&gt;La profesora de educación física reparte cintas de colores entre sus alumnos para una actividad en el parque. Cada alumno recibe una cinta que mide {{Q1}} cm. ¿Cuántos centímetros de cinta se necesitan para {{Q2}} alumnos?&lt;/p&gt;","template":"&lt;p&gt;Se necesitan {{response}} cm de cinta.&lt;/p&gt;","hint":"&lt;p&gt;Para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cm × {{Q2}} = {{A1}} cm&lt;/p&gt;","seed":{"parameters":[{"name":"Q1","label":null,"min":50.1,"max":90.1,"step":0.2},{"name":"Q2","label":null,"min":2,"max":9,"step":1}],"calculated":[{"name":"A1","label":"{{function}}","function":"Lemonlib.round({{Q1}}*{{Q2}},1)"}],"uniques":true},"algorithm":{"name":"calculateOperation","params":{"method":"equivLiteral","keyboard":"INTERMEDIATE"}}}</v>
      </c>
      <c r="C459" s="242" t="str">
        <f t="shared" si="1"/>
        <v>#REF!</v>
      </c>
      <c r="D459" s="243" t="str">
        <f t="shared" si="2"/>
        <v>#REF!</v>
      </c>
    </row>
    <row r="460" ht="15.75" customHeight="1">
      <c r="A460" s="241" t="str">
        <f>Seeds!AA501</f>
        <v>M3-NyO-29a-A-5</v>
      </c>
      <c r="B460" s="242" t="str">
        <f>Seeds!Z501</f>
        <v>{"id":"M3-NyO-29a-A-5","stimulus":"&lt;p&gt;Mariana recorre {{Q1}} km al día en bicicleta. ¿Cuántos kilómetros recorrerá en {{Q2}} días?&lt;/p&gt;","template":"&lt;p&gt;Mariana recorrerá {{response}} kilómetros.&lt;/p&gt;","hint":"&lt;p&gt;Para multiplicar un número decimal por un número natural, hay que multiplicar sin tener en cuenta la coma. En el resultado, se separan tantas cifras decimales como tenga el número decimal, empezando por la derecha.&lt;/p&gt;","feedback":"&lt;p&gt;Para multiplicar un número decimal por un número natural se multiplica sin tener en cuenta la coma. En el resultado, empezando por la derecha, se separan tantas cifras decimales como tenga el número decimal.&lt;/p&gt;&lt;p&gt;{{Q1}} km × {{Q2}} = {{A1}} km&lt;/p&gt;","seed":{"parameters":[{"name":"Q1","label":null,"min":40.01,"max":60.01,"step":0.02},{"name":"Q2","label":null,"min":2,"max":7,"step":1}],"calculated":[{"name":"A1","label":"{{function}}","function":"Lemonlib.round({{Q1}}*{{Q2}},2)"}],"uniques":true},"algorithm":{"name":"calculateOperation","params":{"method":"equivLiteral","keyboard":"INTERMEDIATE"}}}</v>
      </c>
      <c r="C460" s="242" t="str">
        <f t="shared" si="1"/>
        <v>#REF!</v>
      </c>
      <c r="D460" s="243" t="str">
        <f t="shared" si="2"/>
        <v>#REF!</v>
      </c>
    </row>
    <row r="461" ht="15.75" customHeight="1">
      <c r="A461" s="241" t="str">
        <f>Seeds!AA502</f>
        <v>M3-MyM-1a-I-1</v>
      </c>
      <c r="B461" s="242" t="str">
        <f>Seeds!Z502</f>
        <v>{"id":"M3-MyM-1a-I-1","stimulus":"&lt;p&gt;Escoge la unidad de longitud correcta para completar esta oración.&lt;/p&gt;&lt;p&gt;«Elena está tejiendo una bufanza con un hilo de lana de un grosor de 3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incorrect":true},{"name":"A4","label":"mm"}],"uniques":true},"algorithm":{"name":"trueFalse","template":"Multiple choice – standard","params":{"countCorrect":1,"countIncorrect":2,"showCheckIcon":false,
            "columns": 3
        }
    }
}</v>
      </c>
      <c r="C461" s="242" t="str">
        <f t="shared" si="1"/>
        <v>#REF!</v>
      </c>
      <c r="D461" s="243" t="str">
        <f t="shared" si="2"/>
        <v>#REF!</v>
      </c>
    </row>
    <row r="462" ht="15.75" customHeight="1">
      <c r="A462" s="241" t="str">
        <f>Seeds!AA503</f>
        <v>M3-MyM-1a-I-2</v>
      </c>
      <c r="B462" s="242" t="str">
        <f>Seeds!Z503</f>
        <v>{"id":"M3-MyM-1a-I-2","stimulus":"&lt;p&gt;Escoge la unidad de longitud correcta para completar esta oración.&lt;/p&gt;&lt;p&gt;«El cubo de basura de una casa suele tener una altura de entre 4 y 5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name":"A3","label":"cm","incorrect":true},{"name":"A4","label":"mm","incorrect":true}],"uniques":true},"algorithm":{"name":"trueFalse","template":"Multiple choice – standard","params":{"countCorrect":1,"countIncorrect":2,"showCheckIcon":false,
            "columns": 3
        }
    }
}</v>
      </c>
      <c r="C462" s="242" t="str">
        <f t="shared" si="1"/>
        <v>#REF!</v>
      </c>
      <c r="D462" s="243" t="str">
        <f t="shared" si="2"/>
        <v>#REF!</v>
      </c>
    </row>
    <row r="463" ht="15.75" customHeight="1">
      <c r="A463" s="241" t="str">
        <f>Seeds!AA504</f>
        <v>M3-MyM-1a-I-3</v>
      </c>
      <c r="B463" s="242" t="str">
        <f>Seeds!Z504</f>
        <v>{"id":"M3-MyM-1a-I-3","stimulus":"&lt;p&gt;Escoge la unidad de longitud correcta para completar esta oración.&lt;/p&gt;&lt;p&gt;«Un lápiz de grafito nuevo mide 18 ... .»&lt;/p&gt;","hint":"&lt;p&gt;En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incorrect":true},{"name":"A2","label":"dm","incorrect":true},{"name":"A3","label":"cm"},{"name":"A4","label":"mm","incorrect":true}],"uniques":true},"algorithm":{"name":"trueFalse","template":"Multiple choice – standard","params":{"countCorrect":1,"countIncorrect":2,"showCheckIcon":false,
            "columns": 3
        }
    }
}</v>
      </c>
      <c r="C463" s="242" t="str">
        <f t="shared" si="1"/>
        <v>#REF!</v>
      </c>
      <c r="D463" s="243" t="str">
        <f t="shared" si="2"/>
        <v>#REF!</v>
      </c>
    </row>
    <row r="464" ht="15.75" customHeight="1">
      <c r="A464" s="241" t="str">
        <f>Seeds!AA505</f>
        <v>M3-MyM-1a-E-1</v>
      </c>
      <c r="B464" s="242" t="str">
        <f>Seeds!Z505</f>
        <v>{"id":"M3-MyM-1a-E-1","stimulus":"&lt;p&gt;Completa la oración con la unidad de longitud adecuada. Escríbela en su forma abreviada.&lt;/p&gt;","template":"&lt;p&gt;La altura de un pino puede alcanzar los 20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(mm).&lt;/p&gt;","seed":{"parameters":[],"calculated":[{"name":"A1","label":"m"}],"uniques":true},"algorithm":{"name":"calculateOperation","template":"Cloze with text"}}</v>
      </c>
      <c r="C464" s="242" t="str">
        <f t="shared" si="1"/>
        <v>#REF!</v>
      </c>
      <c r="D464" s="243" t="str">
        <f t="shared" si="2"/>
        <v>#REF!</v>
      </c>
    </row>
    <row r="465" ht="15.75" customHeight="1">
      <c r="A465" s="241" t="str">
        <f>Seeds!AA506</f>
        <v>M3-MyM-1a-E-2</v>
      </c>
      <c r="B465" s="242" t="str">
        <f>Seeds!Z506</f>
        <v>{"id":"M3-MyM-1a-E-2","stimulus":"&lt;p&gt;Completa la siguiente oración con la unidad de longitud adecuada. Escríbela en su forma abreviada.&lt;/p&gt;","template":"&lt;p&gt;Los cordones de unas zapatillas miden unos 50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(mm).&lt;/p&gt;","seed":{"parameters":[],"calculated":[{"name":"A1","label":"cm"}],"uniques":true},"algorithm":{"name":"calculateOperation","template":"Cloze with text"}}</v>
      </c>
      <c r="C465" s="242" t="str">
        <f t="shared" si="1"/>
        <v>#REF!</v>
      </c>
      <c r="D465" s="243" t="str">
        <f t="shared" si="2"/>
        <v>#REF!</v>
      </c>
    </row>
    <row r="466" ht="15.75" customHeight="1">
      <c r="A466" s="241" t="str">
        <f>Seeds!AA507</f>
        <v>M3-MyM-1a-E-3</v>
      </c>
      <c r="B466" s="242" t="str">
        <f>Seeds!Z507</f>
        <v>{"id":"M3-MyM-1a-E-3","stimulus":"&lt;p&gt;Completa la siguiente oración con la unidad de longitud adecuada. Escríbela en su forma abreviada.&lt;/p&gt;","template":"&lt;p&gt;La altura media de una mujer española es de 16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(mm).&lt;/p&gt;","seed":{"parameters":[],"calculated":[{"name":"A1","label":"dm"}],"uniques":true},"algorithm":{"name":"calculateOperation","template":"Cloze with text"}}</v>
      </c>
      <c r="C466" s="242" t="str">
        <f t="shared" si="1"/>
        <v>#REF!</v>
      </c>
      <c r="D466" s="243" t="str">
        <f t="shared" si="2"/>
        <v>#REF!</v>
      </c>
    </row>
    <row r="467" ht="15.75" customHeight="1">
      <c r="A467" s="241" t="str">
        <f>Seeds!AA508</f>
        <v>M3-MyM-1a-E-4</v>
      </c>
      <c r="B467" s="242" t="str">
        <f>Seeds!Z508</f>
        <v>{"id":"M3-MyM-1a-E-4","stimulus":"&lt;p&gt;Completa la siguiente oración con la unidad de longitud adecuada. Escríbela en su forma abreviada.&lt;/p&gt;","template":"&lt;p&gt;Una pestaña de una persona mide entre 8 y 12 {{response}}.&lt;/p&gt;","hint":"&lt;p&gt;En las unidades de longitud, los submúltiplos del metro son el &lt;b&gt;decímetro,&lt;/b&gt; el &lt;b&gt;centímetro&lt;/b&gt; y el &lt;b&gt;milímetro.&lt;/b&gt;&lt;/p&gt;","feedback":"&lt;p&gt;En las unidades de longitud, los submúltiplos del metro (m) son el &lt;b&gt;decímetro&lt;/b&gt; (dm), el &lt;b&gt;centímetro&lt;/b&gt; (cm) y el &lt;b&gt;milímetro&lt;/b&gt; (mm).&lt;/p&gt;","seed":{"parameters":[],"calculated":[{"name":"A1","label":"mm"}],"uniques":true},"algorithm":{"name":"calculateOperation","template":"Cloze with text"}}</v>
      </c>
      <c r="C467" s="242" t="str">
        <f t="shared" si="1"/>
        <v>#REF!</v>
      </c>
      <c r="D467" s="243" t="str">
        <f t="shared" si="2"/>
        <v>#REF!</v>
      </c>
    </row>
    <row r="468" ht="15.75" customHeight="1">
      <c r="A468" s="241" t="str">
        <f>Seeds!AA509</f>
        <v>M3-MyM-1b-I-1</v>
      </c>
      <c r="B468" s="242" t="str">
        <f>Seeds!Z509</f>
        <v>{"id":"M3-MyM-1b-I-1","stimulus":"&lt;p&gt;Selecciona la conversión de unidades correcta.&lt;/p&gt;","template":"&lt;p style=\"text-align: center\"&gt;{{Q1}} m = {{response}} cm&lt;/p&gt;&lt;p style=\"text-align: center\"&gt;{{Q2}} dm = {{response}} mm&lt;/p&gt;","hint":"&lt;p&gt;Algunas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max":99,"step":1},{"name":"Q2","label":null,"min":10,"max":99,"step":1}],"calculated":[{"name":"T1","label":"{{function}}","function":"{{Q1}}*100","temp":true},{"name":"T4","label":"{{function}}","function":"{{Q2}}*100","temp":true},{"name":"A1","label":"{{function}}","function":"{{Q1}}*100","group":1},{"name":"A2","label":"{{function}}","function":"{{Q1}}*1000","group":1,"incorrect":true,"feedback":"&lt;p style=\"text-align: center\"&gt;{{Q1}} m × 100 = {{T1}} cm&lt;/p&gt;"},{"name":"A3","label":"{{function}}","function":"{{Q1}}/100","group":1,"incorrect":true,"feedback":"&lt;p style=\"text-align: center\"&gt;{{Q1}} m × 100 = {{T1}} cm&lt;/p&gt;"},{"name":"A4","label":"{{function}}","function":"{{Q2}}*100","group":2},{"name":"A5","label":"{{function}}","function":"{{Q2}}/100","group":2,"incorrect":true,"feedback":"&lt;p style=\"text-align: center\"&gt;{{Q2}} dm × 100 = {{T4}} mm&lt;/p&gt;"},{"name":"A6","label":"{{function}}","function":"{{Q2}}*10","group":2,"incorrect":true,"feedback":"&lt;p style=\"text-align: center\"&gt;{{Q2}} dm × 100 = {{T4}} mm&lt;/p&gt;"}],"uniques":true},"algorithm":{"name":"groupResponses","template":"Cloze with drop down"}}</v>
      </c>
      <c r="C468" s="242" t="str">
        <f t="shared" si="1"/>
        <v>#REF!</v>
      </c>
      <c r="D468" s="243" t="str">
        <f t="shared" si="2"/>
        <v>#REF!</v>
      </c>
    </row>
    <row r="469" ht="15.75" customHeight="1">
      <c r="A469" s="241" t="str">
        <f>Seeds!AA510</f>
        <v>M3-MyM-1b-I-2</v>
      </c>
      <c r="B469" s="242" t="str">
        <f>Seeds!Z510</f>
        <v>{"id":"M3-MyM-1b-I-2","stimulus":"&lt;p&gt;Selecciona la conversión de unidades correcta.&lt;/p&gt;","template":"&lt;p style=\"text-align: center\"&gt;{{Q1}} dm = {{response}} mm&lt;/p&gt;&lt;p style=\"text-align: center\"&gt;{{Q3}} m = {{response}} dm&lt;/p&gt;","hint":"&lt;p&gt;Algunas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1","label":null,"min":10,"max":99,"step":1},{"name":"Q3","label":null,"min":1,"max":99,"step":1}],"calculated":[{"name":"T1","label":"{{function}}","function":"{{Q1}}*100","temp":true},{"name":"T7","label":"{{function}}","function":"{{Q3}}*10","temp":true},{"name":"A1","label":"{{function}}","function":"{{Q1}}*100","group":1},{"name":"A2","label":"{{function}}","function":"{{Q1}}/10","group":1,"incorrect":true,"feedback":"&lt;p style=\"text-align: center\"&gt;{{Q1}} dm × 100 = {{T1}} mm&lt;/p&gt;"},{"name":"A3","label":"{{function}}","function":"{{Q1}}*10","group":1,"incorrect":true,"feedback":"&lt;p style=\"text-align: center\"&gt;{{Q1}} dm × 100 = {{T1}} mm&lt;/p&gt;"},{"name":"A7","label":"{{function}}","function":"{{Q3}}*10","group":3},{"name":"A8","label":"{{function}}","function":"{{Q3}}*100","group":3,"incorrect":true,"feedback":"&lt;p style=\"text-align: center\"&gt;{{Q3}} m × 10 = {{T7}} dm&lt;/p&gt;"},{"name":"A9","label":"{{function}}","function":"{{Q3}}*1000","group":3,"incorrect":true,"feedback":"&lt;p style=\"text-align: center\"&gt;{{Q3}} m × 10 = {{T7}} dm&lt;/p&gt;"}],"uniques":true},"algorithm":{"name":"groupResponses","template":"Cloze with drop down"}}</v>
      </c>
      <c r="C469" s="242" t="str">
        <f t="shared" si="1"/>
        <v>#REF!</v>
      </c>
      <c r="D469" s="243" t="str">
        <f t="shared" si="2"/>
        <v>#REF!</v>
      </c>
    </row>
    <row r="470" ht="15.75" customHeight="1">
      <c r="A470" s="241" t="str">
        <f>Seeds!AA511</f>
        <v>M3-MyM-1b-I-3</v>
      </c>
      <c r="B470" s="242" t="str">
        <f>Seeds!Z511</f>
        <v>{"id":"M3-MyM-1b-I-3","stimulus":"&lt;p&gt;Selecciona la conversión de unidades correcta.&lt;/p&gt;","template":"&lt;p style=\"text-align: center\"&gt;{{Q2}} m = {{response}} dm&lt;/p&gt;&lt;p style=\"text-align: center\"&gt;{{Q3}} m = {{response}} cm&lt;/p&gt;","hint":"&lt;p&gt;Algunas de las conversiones de unidades de longitud son:&lt;/p&gt;&lt;p style=\"text-align: center\"&gt;1 m = 10 dm&lt;/p&gt;&lt;p style=\"text-align: center\"&gt;1 m = 100 cm&lt;/p&gt;&lt;p style=\"text-align: center\"&gt;1 m = 1 000 mm&lt;/p&gt;","feedback":"&lt;p&gt;Algunas de las conversiones de unidades de longitud son:&lt;/p&gt;&lt;p style=\"text-align: center\"&gt;1 m = 10 dm&lt;/p&gt;&lt;p style=\"text-align: center\"&gt;1 m = 100 cm&lt;/p&gt;&lt;p style=\"text-align: center\"&gt;1 m = 1 000 mm&lt;/p&gt;","seed":{"parameters":[{"name":"Q2","label":null,"min":1,"max":99,"step":1},{"name":"Q3","label":null,"min":1,"max":99,"step":1}],"calculated":[{"name":"T4","label":"{{function}}","function":"{{Q2}}*10","temp":true},{"name":"T7","label":"{{function}}","function":"{{Q3}}*100","temp":true},{"name":"A4","label":"{{function}}","function":"{{Q2}}*10","group":1},{"name":"A5","label":"{{function}}","function":"{{Q2}}*100","group":1,"incorrect":true,"feedback":"&lt;p style=\"text-align: center\"&gt;{{Q2}} m × 10 = {{T4}} dm&lt;/p&gt;"},{"name":"A6","label":"{{function}}","function":"{{Q2}}*1000","group":1,"incorrect":true,"feedback":"&lt;p style=\"text-align: center\"&gt;{{Q2}} m × 10 = {{T4}} dm&lt;/p&gt;"},{"name":"A7","label":"{{function}}","function":"{{Q3}}*100","group":3},{"name":"A8","label":"{{function}}","function":"{{Q3}}*1000","group":3,"incorrect":true,"feedback":"&lt;p style=\"text-align: center\"&gt;{{Q3}} m × 100 = {{T7}} cm&lt;/p&gt;"},{"name":"A9","label":"{{function}}","function":"{{Q3}}/10","group":3,"incorrect":true,"feedback":"&lt;p style=\"text-align: center\"&gt;{{Q3}} m × 100 = {{T7}} cm&lt;/p&gt;"}],"uniques":true},"algorithm":{"name":"groupResponses","template":"Cloze with drop down"}}</v>
      </c>
      <c r="C470" s="242" t="str">
        <f t="shared" si="1"/>
        <v>#REF!</v>
      </c>
      <c r="D470" s="243" t="str">
        <f t="shared" si="2"/>
        <v>#REF!</v>
      </c>
    </row>
    <row r="471" ht="15.75" customHeight="1">
      <c r="A471" s="241" t="str">
        <f>Seeds!AA512</f>
        <v>M3-MyM-1b-E-1</v>
      </c>
      <c r="B471" s="242" t="str">
        <f>Seeds!Z512</f>
        <v>{"id":"M3-MyM-1b-E-1","stimulus":"&lt;p&gt;Calcula la conversión de la siguiente longitud.&lt;/p&gt;","template":"&lt;p style=\"text-align: center\"&gt;{{Q1}} m = {{response}} cm&lt;/p&gt;","feedback":"&lt;p&gt;Algunas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uniques":true},"algorithm":{"name":"calculateOperation","params":{"method":"equivLiteral","keyboard":"NUMERICAL"}}}</v>
      </c>
      <c r="C471" s="242" t="str">
        <f t="shared" si="1"/>
        <v>#REF!</v>
      </c>
      <c r="D471" s="243" t="str">
        <f t="shared" si="2"/>
        <v>#REF!</v>
      </c>
    </row>
    <row r="472" ht="15.75" customHeight="1">
      <c r="A472" s="241" t="str">
        <f>Seeds!AA513</f>
        <v>M3-MyM-1b-E-2</v>
      </c>
      <c r="B472" s="242" t="str">
        <f>Seeds!Z513</f>
        <v>{"id":"M3-MyM-1b-E-2","stimulus":"&lt;p&gt;Calcula la conversión de la siguiente longitud.&lt;/p&gt;","template":"&lt;p style=\"text-align: center\"&gt;{{Q1}} m = {{response}} dm&lt;/p&gt;","feedback":"&lt;p&gt;Algunas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uniques":true},"algorithm":{"name":"calculateOperation","params":{"method":"equivLiteral","keyboard":"NUMERICAL"}}}</v>
      </c>
      <c r="C472" s="242" t="str">
        <f t="shared" si="1"/>
        <v>#REF!</v>
      </c>
      <c r="D472" s="243" t="str">
        <f t="shared" si="2"/>
        <v>#REF!</v>
      </c>
    </row>
    <row r="473" ht="15.75" customHeight="1">
      <c r="A473" s="241" t="str">
        <f>Seeds!AA514</f>
        <v>M3-MyM-1b-E-3</v>
      </c>
      <c r="B473" s="242" t="str">
        <f>Seeds!Z514</f>
        <v>{"id":"M3-MyM-1b-E-3","stimulus":"&lt;p&gt;Calcula la conversión de la siguiente longitud.&lt;/p&gt;","template":"&lt;p style=\"text-align: center\"&gt;{{Q1}} m = {{response}} mm&lt;/p&gt;","feedback":"&lt;p&gt;Algunas de las conversiones de unidades de longitud son:&lt;/p&gt;&lt;p style=\"text-align: center\"&gt;1 m = 10 dm&lt;/p&gt;&lt;p style=\"text-align: center\"&gt;1 m = 100 cm&lt;/p&gt;&lt;p style=\"text-align: center\"&gt;1 m = 1 000 mm&lt;/p&gt;","hint":"&lt;p&gt;Algunas de las conversiones de unidades de longitud son:&lt;/p&gt;&lt;p style=\"text-align: center\"&gt;1 m = 10 dm&lt;/p&gt;&lt;p style=\"text-align: center\"&gt;1 m = 100 cm&lt;/p&gt;&lt;p style=\"text-align: center\"&gt;1 m = 1 000 mm&lt;/p&gt;","seed":{"parameters":[{"name":"Q1","label":null,"min":10,"max":99,"step":1}],"calculated":[{"name":"A1","label":"{{function}}","function":"{{Q1}}*1000"}],"uniques":true},"algorithm":{"name":"calculateOperation","params":{"method":"equivLiteral","keyboard":"NUMERICAL"}}}</v>
      </c>
      <c r="C473" s="242" t="str">
        <f t="shared" si="1"/>
        <v>#REF!</v>
      </c>
      <c r="D473" s="243" t="str">
        <f t="shared" si="2"/>
        <v>#REF!</v>
      </c>
    </row>
    <row r="474" ht="15.75" customHeight="1">
      <c r="A474" s="241" t="str">
        <f>Seeds!AA515</f>
        <v>M3-MyM-1b-A-1</v>
      </c>
      <c r="B474" s="242" t="str">
        <f>Seeds!Z515</f>
        <v>{"id":"M3-MyM-1b-A-1","seed":{"parameters":[{"name":"Q1","label":null,"min":10,"max":99,"step":1}],"uniques":true},"scaffolding":[{"id":"step-0","stimulus":"&lt;p&gt;Después de pasar por la peluquería, el pelo de Rocío mide {{Q1}} cm. ¿Cuántos milímetros mide ahora el pelo de Rocío?&lt;/p&gt;","template":"&lt;p&gt;Mide {{response}} cm.&lt;/p&gt;","seed":{"calculated":[{"name":"0-A1","label":"{{function}}","function":"{{Q1}}*10"}]},"algorithm":{"name":"calculateOperation","params":{"method":"equivLiteral","keyboard":"NUMERICAL"}}},{"id":"step-1","stimulus":"&lt;p&gt;¿Cuántos centímetros mide el pelo de Rocío después del corte en la peluquería?&lt;/p&gt;","template":"&lt;p&gt;El pelo de Rocío mide {{response}} cm.&lt;/p&gt;","seed":{"calculated":[{"name":"1-A2","label":"{{function}}","function":"{{Q1}}"}]},"algorithm":{"name":"calculateOperation","params":{"method":"equivLiteral","keyboard":"NUMERICAL"}}},{"id":"step-2","stimulus":"&lt;p&gt;¿Qué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decámetros.&lt;/p&gt;","incorrect":true},{"name":"2-A3","label":"&lt;p&gt;Convertir los centímetros en decímetros.&lt;/p&gt;","incorrect":true}]},"algorithm":{"name":"trueFalse","template":"Multiple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 el pelo de Rocío.&lt;/p&gt;","template":"&lt;p style=\"text-align: center\"&gt;{{Q1}} cm × 10 = {{response}} mm&lt;/p&gt;","seed":{"calculated":[{"name":"4-A1","label":"{{function}}","function":"{{Q1}}*10"}]},"algorithm":{"name":"calculateOperation","params":{"method":"equivLiteral","keyboard":"NUMERICAL"}}}]}</v>
      </c>
      <c r="C474" s="242" t="str">
        <f t="shared" si="1"/>
        <v>#REF!</v>
      </c>
      <c r="D474" s="243" t="str">
        <f t="shared" si="2"/>
        <v>#REF!</v>
      </c>
    </row>
    <row r="475" ht="15.75" customHeight="1">
      <c r="A475" s="241" t="str">
        <f>Seeds!AA516</f>
        <v>M3-MyM-1b-A-2</v>
      </c>
      <c r="B475" s="242" t="str">
        <f>Seeds!Z516</f>
        <v>{"id":"M3-MyM-1b-A-2","seed":{"parameters":[{"name":"Q1","label":null,"min":1,"max":10,"step":1}],"uniques":true},"scaffolding":[{"id":"step-0","stimulus":"&lt;p&gt;Un jardinero ha podado un chopo con una altura como la que se muestra en la imagen. ¿Cuántos centímetros mide el árbol?&lt;/p&gt;&lt;div class=\"lemo-fixed-to-responsive\" style=\"max-width: 300px;max-height: 300px;position: relative;width: 100%;display: inline-block;\"&gt;&lt;img src=\"https://blueberry-assets.oneclick.es/M3_MyM_1b_1.svg\" alt=\"\" tabindex=\"0\"&gt;&lt;/img&gt;&lt;div class=\"lemo-graphie-container\" style=\"position: absolute;top: 0;left: 0;width: 100%;height: 100%;\"&gt;&lt;div class=\"lemo-graphie\" style=\"position: relative; width: 100%; height: 100%;\"&gt;&lt;span class=\"lemo-graphie-label\" style=\"position: absolute; left: 57%; top: 33%; width: 100px; transform: rotate(270deg);\"&gt;{{Q1}} m&lt;/span&gt;&lt;/div&gt;&lt;/div&gt;&lt;/div&gt;","template":"&lt;p&gt;Mide {{response}} cm.&lt;/p&gt;","seed":{"calculated":[{"name":"0-A1","label":"{{function}}","function":"{{Q1}}*100"}]},"algorithm":{"name":"calculateOperation","params":{"method":"equivLiteral","keyboard":"NUMERICAL"}}},{"id":"step-1","stimulus":"&lt;p&gt;¿Cuántos metros mide el chopo que ha podado el jardinero?&lt;/p&gt;","template":"&lt;p&gt;El chopo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milímetros.&lt;/p&gt;","incorrect":true},{"name":"2-A3","label":"&lt;p&gt;Convertir los metros en decímetros.&lt;/p&gt;","incorrect":true}]},"algorithm":{"name":"trueFalse","template":"Multiple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el chopo.&lt;/p&gt;","template":"&lt;p style=\"text-align: center\"&gt;{{Q1}} m × 100 = {{response}} cm&lt;/p&gt;","seed":{"calculated":[{"name":"4-A1","label":"{{function}}","function":"{{Q1}}*100"}]},"algorithm":{"name":"calculateOperation","params":{"method":"equivLiteral","keyboard":"NUMERICAL"}}}]}</v>
      </c>
      <c r="C475" s="242" t="str">
        <f t="shared" si="1"/>
        <v>#REF!</v>
      </c>
      <c r="D475" s="243" t="str">
        <f t="shared" si="2"/>
        <v>#REF!</v>
      </c>
    </row>
    <row r="476" ht="15.75" customHeight="1">
      <c r="A476" s="241" t="str">
        <f>Seeds!AA517</f>
        <v>M3-MyM-1b-A-3</v>
      </c>
      <c r="B476" s="242" t="str">
        <f>Seeds!Z517</f>
        <v>{"id":"M3-MyM-1b-A-3","seed":{"parameters":[{"name":"Q1","label":null,"list":[1,2,3,4,5]}],"uniques":true},"scaffolding":[{"id":"step-0","stimulus":"&lt;p&gt;Un grupo de estudiantes ha medido la pizarra de su aula y esta mide {{Q1}} m de largo. ¿Cuánto mide en centímetros?&lt;/p&gt;","template":"&lt;p&gt;La pizarra mide &lt;span class=\"no-break\"&gt;{{response}} cm&lt;/span&gt; de largo.&lt;/p&gt;","seed":{"calculated":[{"name":"0-A1","label":"{{function}}","function":"{{Q1}}*100"}]},"algorithm":{"name":"calculateOperation","params":{"method":"equivLiteral","keyboard":"NUMERICAL"}}},{"id":"step-1","stimulus":"&lt;p&gt;¿Cuántos metros mide la pizarra?&lt;/p&gt;","template":"&lt;p&gt;La pizarra mide {{response}} m.&lt;/p&gt;","seed":{"calculated":[{"name":"1-A2","label":"{{function}}","function":"{{Q1}}"}]},"algorithm":{"name":"calculateOperation","params":{"method":"equivLiteral","keyboard":"NUMERICAL"}}},{"id":"step-2","stimulus":"&lt;p&gt;¿Qué pide el enunciado?&lt;/p&gt;","seed":{"calculated":[{"name":"2-A1","label":"&lt;p&gt;Convertir los metros en centímetros.&lt;/p&gt;"},{"name":"2-A2","label":"&lt;p&gt;Convertir los metros en decímetros.&lt;/p&gt;","incorrect":true},{"name":"2-A3","label":"&lt;p&gt;Convertir los metros en decámetros.&lt;/p&gt;","incorrect":true}]},"algorithm":{"name":"trueFalse","template":"Multiple choice – standard"}},{"id":"step-3","stimulus":"&lt;p&gt;Para transformar los metros en centímetros, ¿cuál de estas equivalencias es correcta?&lt;/p&gt;","seed":{"calculated":[{"name":"3-A1","label":"&lt;p style=\"text-align: center\"&gt;1 m = 100 cm&lt;/p&gt;"},{"name":"3-A2","label":"&lt;p style=\"text-align: center\"&gt;10 m = 1 cm&lt;/p&gt;","incorrect":true},{"name":"3-A3","label":"&lt;p style=\"text-align: center\"&gt;1 m = 10 cm&lt;/p&gt;","incorrect":true}]},"algorithm":{"name":"trueFalse","template":"Multiple choice – standard"}},{"id":"step-4","stimulus":"&lt;p&gt;Calcula, por tanto, cuántos centímetros mide la pizarra.&lt;/p&gt;","template":"&lt;p style=\"text-align: center\"&gt;{{Q1}} m × 100 = {{response}} cm&lt;/p&gt;","seed":{"calculated":[{"name":"4-A1","label":"{{function}}","function":"{{Q1}}*100"}]},"algorithm":{"name":"calculateOperation","params":{"method":"equivLiteral","keyboard":"NUMERICAL"}}}]}</v>
      </c>
      <c r="C476" s="242" t="str">
        <f t="shared" si="1"/>
        <v>#REF!</v>
      </c>
      <c r="D476" s="243" t="str">
        <f t="shared" si="2"/>
        <v>#REF!</v>
      </c>
    </row>
    <row r="477" ht="15.75" customHeight="1">
      <c r="A477" s="241" t="str">
        <f>Seeds!AA518</f>
        <v>M3-MyM-1b-A-4</v>
      </c>
      <c r="B477" s="242" t="str">
        <f>Seeds!Z518</f>
        <v>{"id":"M3-MyM-1b-A-4","seed":{"parameters":[{"name":"Q1","label":null,"min":1,"max":6,"step":1}],"uniques":true},"scaffolding":[{"id":"step-0","stimulus":"&lt;p&gt;En la ferretería del pueblo de Iván venden tornillos de {{Q1}} cm de largo. ¿Cuántos milímetros miden estos tornillos?&lt;/p&gt;","template":"&lt;p&gt;Los tornillos miden &lt;span class=\"no-break\"&gt;{{response}} mm.&lt;/span&gt;&lt;/p&gt;","seed":{"calculated":[{"name":"0-A1","label":"{{function}}","function":"{{Q1}}*10"}]},"algorithm":{"name":"calculateOperation","params":{"method":"equivLiteral","keyboard":"NUMERICAL"}}},{"id":"step-1","stimulus":"&lt;p&gt;¿Cuántos centímetros miden los tornillos?&lt;/p&gt;","template":"&lt;p&gt;Los tornillos miden {{response}} cm de largo.&lt;/p&gt;","seed":{"calculated":[{"name":"1-A2","label":"{{function}}","function":"{{Q1}}"}]},"algorithm":{"name":"calculateOperation","params":{"method":"equivLiteral","keyboard":"NUMERICAL"}}},{"id":"step-2","stimulus":"&lt;p&gt;¿Qué pide el enunciado?&lt;/p&gt;","seed":{"calculated":[{"name":"2-A1","label":"&lt;p&gt;Convertir los centímetros en milímetros.&lt;/p&gt;"},{"name":"2-A2","label":"&lt;p&gt;Convertir los centímetros en decímetros.&lt;/p&gt;","incorrect":true},{"name":"2-A3","label":"&lt;p&gt;Convertir los centímetros en metros.&lt;/p&gt;","incorrect":true}]},"algorithm":{"name":"trueFalse","template":"Multiple choice – standard"}},{"id":"step-3","stimulus":"&lt;p&gt;Para transformar los centímetros en milímetros, ¿cuál de estas equivalencias es correcta?&lt;/p&gt;","seed":{"calculated":[{"name":"3-A1","label":"&lt;p style=\"text-align: center\"&gt;1 cm = 10 mm&lt;/p&gt;"},{"name":"3-A2","label":"&lt;p style=\"text-align: center\"&gt;10 cm = 1 mm&lt;/p&gt;","incorrect":true},{"name":"3-A3","label":"&lt;p style=\"text-align: center\"&gt;1 cm = 100 mm&lt;/p&gt;","incorrect":true}]},"algorithm":{"name":"trueFalse","template":"Multiple choice – standard"}},{"id":"step-4","stimulus":"&lt;p&gt;Calcula, por tanto, cuántos milímetros miden los tornillos.&lt;/p&gt;","template":"&lt;p style=\"text-align: center\"&gt;{{Q1}} cm × 10 = {{response}} mm&lt;/p&gt;","seed":{"calculated":[{"name":"4-A1","label":"{{function}}","function":"{{Q1}}*10"}]},"algorithm":{"name":"calculateOperation","params":{"method":"equivLiteral","keyboard":"NUMERICAL"}}}]}</v>
      </c>
      <c r="C477" s="242" t="str">
        <f t="shared" si="1"/>
        <v>#REF!</v>
      </c>
      <c r="D477" s="243" t="str">
        <f t="shared" si="2"/>
        <v>#REF!</v>
      </c>
    </row>
    <row r="478" ht="15.75" customHeight="1">
      <c r="A478" s="241" t="str">
        <f>Seeds!AA519</f>
        <v>M3-MyM-1b-A-5</v>
      </c>
      <c r="B478" s="242" t="str">
        <f>Seeds!Z519</f>
        <v>{"id":"M3-MyM-1b-A-5","seed":{"parameters":[{"name":"Q1","label":null,"min":6,"max":15,"step":1}],"uniques":true},"scaffolding":[{"id":"step-0","stimulus":"&lt;p&gt;Joaquín quiere comprar un mantel para una mesa que mide {{Q1}} dm de largo. ¿A cuántos centímetros equivalen?&lt;/p&gt;","template":"&lt;p&gt;La longitud de la mesa es de &lt;span class=\"no-break\"&gt;{{response}} cm.&lt;/span&gt;&lt;/p&gt;","seed":{"calculated":[{"name":"0-A1","label":"{{function}}","function":"{{Q1}}*10"}]},"algorithm":{"name":"calculateOperation","params":{"method":"equivLiteral","keyboard":"NUMERICAL"}}},{"id":"step-1","stimulus":"&lt;p&gt;¿Cuántos decímetros mide la mesa?&lt;/p&gt;","template":"&lt;p&gt;Mide {{response}} dm.&lt;/p&gt;","seed":{"calculated":[{"name":"1-A2","label":"{{function}}","function":"{{Q1}}"}]},"algorithm":{"name":"calculateOperation","params":{"method":"equivLiteral","keyboard":"NUMERICAL"}}},{"id":"step-2","stimulus":"&lt;p&gt;¿Qué pide el enunciado?&lt;/p&gt;","seed":{"calculated":[{"name":"2-A1","label":"&lt;p&gt;Convertir los decímetros en centímetros.&lt;/p&gt;"},{"name":"2-A2","label":"&lt;p&gt;Convertir los decímetros en decámetros.&lt;/p&gt;","incorrect":true},{"name":"2-A3","label":"&lt;p&gt;Convertir los decímetros en metros.&lt;/p&gt;","incorrect":true}]},"algorithm":{"name":"trueFalse","template":"Multiple choice – standard"}},{"id":"step-3","stimulus":"&lt;p&gt;Para transformar los decímetros en centímetros, ¿cuál de estas equivalencias es correcta?&lt;/p&gt;","seed":{"calculated":[{"name":"3-A1","label":"&lt;p style=\"text-align: center\"&gt;1 dm = 10 cm&lt;/p&gt;"},{"name":"3-A2","label":"&lt;p style=\"text-align: center\"&gt;10 dm = 1 cm&lt;/p&gt;","incorrect":true},{"name":"3-A3","label":"&lt;p style=\"text-align: center\"&gt;1 dm = 100 cm&lt;/p&gt;","incorrect":true}]},"algorithm":{"name":"trueFalse","template":"Multiple choice – standard"}},{"id":"step-4","stimulus":"&lt;p&gt;Calcula, por tanto, cuántos centímetros mide la mesa.&lt;/p&gt;","template":"&lt;p style=\"text-align: center\"&gt;{{Q1}} dm × 10 = {{response}} cm&lt;/p&gt;","seed":{"calculated":[{"name":"4-A1","label":"{{function}}","function":"{{Q1}}*10"}]},"algorithm":{"name":"calculateOperation","params":{"method":"equivLiteral","keyboard":"NUMERICAL"}}}]}</v>
      </c>
      <c r="C478" s="242" t="str">
        <f t="shared" si="1"/>
        <v>#REF!</v>
      </c>
      <c r="D478" s="243" t="str">
        <f t="shared" si="2"/>
        <v>#REF!</v>
      </c>
    </row>
    <row r="479" ht="15.75" customHeight="1">
      <c r="A479" s="241" t="str">
        <f>Seeds!AA520</f>
        <v>M3-MyM-1c-I-1</v>
      </c>
      <c r="B479" s="242" t="str">
        <f>Seeds!Z520</f>
        <v>{"id":"M3-MyM-1c-I-1","stimulus":"&lt;p&gt;Selecciona si las siguientes comparaciones son correctas o no.&lt;/p&gt;","hint":"&lt;p&gt;Como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500,"max":999,"step":1},{"name":"Q2","label":null,"min":300,"max":499,"step":1},{"name":"Q3","label":null,"min":100,"max":150,"step":1},{"name":"Q4","label":null,"min":151,"max":200,"step":1},{"name":"Q5","label":null,"min":10,"max":59,"step":1},{"name":"Q6","label":null,"min":60,"max":99,"step":1},{"name":"Q7","label":null,"min":500,"max":999,"step":1},{"name":"Q8","label":null,"min":1,"max":100,"step":1},{"name":"Q9","label":null,"min":101,"max":999,"step":1},{"name":"Q10","label":null,"min":500,"max":900,"step":1},{"name":"Q11","label":null,"min":100,"max":450,"step":1},{"name":"Q12","list":["m","dm","cm","mm"]},{"name":"Q13","list":["m","dm","cm","mm"]},{"name":"Q14","list":["m","dm","cm","mm"]},{"name":"Q15","list":["m","dm","cm","mm"]},{"name":"Q16","list":["m","dm","cm","mm"]},{"name":"Q17","list":["m","dm","cm","m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v>
      </c>
      <c r="C479" s="242" t="str">
        <f t="shared" si="1"/>
        <v>#REF!</v>
      </c>
      <c r="D479" s="243" t="str">
        <f t="shared" si="2"/>
        <v>#REF!</v>
      </c>
    </row>
    <row r="480" ht="15.75" customHeight="1">
      <c r="A480" s="241" t="str">
        <f>Seeds!AA521</f>
        <v>M3-MyM-1c-E-1</v>
      </c>
      <c r="B480" s="242" t="str">
        <f>Seeds!Z521</f>
        <v>{"id":"M3-MyM-1c-E-1","stimulus":"&lt;p&gt;Arrastra y ordena de mayor a menor las siguientes longitudes.&lt;/p&gt;","template":"&lt;p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10,"max":999,"step":1},{"name":"Q2","label":null,"min":10,"max":999,"step":1},{"name":"Q3","label":null,"min":10,"max":999,"step":1},{"name":"Q5","label":null,"list":["m","dm","cm","mm"]}],"calculated":[{"name":"A1","label":"{{function}} {{Q5}}","function":"math.max({{Q1}}, {{Q2}}, {{Q3}})"},{"name":"A2","label":"{{function}} {{Q5}}","function":"{{Q1}}+{{Q2}}+{{Q3}}-math.max({{Q1}}, {{Q2}}, {{Q3}})-math.min({{Q1}}, {{Q2}}, {{Q3}})"},{"name":"A3","label":"{{function}} {{Q5}}","function":"math.min({{Q1}}, {{Q2}}, {{Q3}})"}],"uniques":true},"algorithm":{"name":"calculateOperation","template":"Cloze with drag &amp; drop","params":{"keyboard":"NUMERICAL"}}}</v>
      </c>
      <c r="C480" s="242" t="str">
        <f t="shared" si="1"/>
        <v>#REF!</v>
      </c>
      <c r="D480" s="243" t="str">
        <f t="shared" si="2"/>
        <v>#REF!</v>
      </c>
    </row>
    <row r="481" ht="15.75" customHeight="1">
      <c r="A481" s="241" t="str">
        <f>Seeds!AA522</f>
        <v>M3-MyM-1c-A-1</v>
      </c>
      <c r="B481" s="242" t="str">
        <f>Seeds!Z522</f>
        <v>{"id":"M3-MyM-1c-A-1","stimulus":"&lt;p&gt;En la casa de Juan, el techo se encuentra a una altura de {{Q1}} cm y en la de Antonio, a una altura de {{Q2}} cm. ¿Cuánto mide el techo más alto?&lt;/p&gt;","template":"&lt;p&gt;El techo de mayor altura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200,"max":275,"step":1},{"name":"Q2","label":null,"min":200,"max":275,"step":1}],"calculated":[{"name":"A1","label":"{{function}}","function":"math.max({{Q1}},{{Q2}})"}],"uniques":true},"algorithm":{"name":"calculateOperation","params":{"method":"equivLiteral","keyboard":"NUMERICAL"}}}</v>
      </c>
      <c r="C481" s="242" t="str">
        <f t="shared" si="1"/>
        <v>#REF!</v>
      </c>
      <c r="D481" s="243" t="str">
        <f t="shared" si="2"/>
        <v>#REF!</v>
      </c>
    </row>
    <row r="482" ht="15.75" customHeight="1">
      <c r="A482" s="241" t="str">
        <f>Seeds!AA523</f>
        <v>M3-MyM-1c-A-2</v>
      </c>
      <c r="B482" s="242" t="str">
        <f>Seeds!Z523</f>
        <v>{"id":"M3-MyM-1c-A-2","stimulus":"&lt;p&gt;Alejo ha tomado nota de la altura de tres árboles en un parque. Arrástralas y ordénalas de mayor a menor.&lt;/p&gt;","template":"&lt;p style=\"text-align:center;\"&gt;{{response}} &gt; {{response}} &gt;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m.&lt;/p&gt;","seed":{"parameters":[{"name":"Q1","label":null,"min":3,"max":15,"step":1},{"name":"Q2","label":null,"min":3,"max":15,"step":1},{"name":"Q3","label":null,"min":3,"max":15,"step":1}],"calculated":[{"name":"A1","label":"{{function}} m","function":"math.max({{Q1}}, {{Q2}}, {{Q3}})"},{"name":"A2","label":"{{function}} m","function":"{{Q1}}+{{Q2}}+{{Q3}}-math.max({{Q1}}, {{Q2}}, {{Q3}})-math.min({{Q1}}, {{Q2}}, {{Q3}})"},{"name":"A3","label":"{{function}} m","function":"math.min({{Q1}}, {{Q2}}, {{Q3}})"}],"uniques":true},"algorithm":{"name":"calculateOperation","template":"Cloze with drag &amp; drop","params":{"keyboard":"NUMERICAL"}}}</v>
      </c>
      <c r="C482" s="242" t="str">
        <f t="shared" si="1"/>
        <v>#REF!</v>
      </c>
      <c r="D482" s="243" t="str">
        <f t="shared" si="2"/>
        <v>#REF!</v>
      </c>
    </row>
    <row r="483" ht="15.75" customHeight="1">
      <c r="A483" s="241" t="str">
        <f>Seeds!AA524</f>
        <v>M3-MyM-1c-A-3</v>
      </c>
      <c r="B483" s="242" t="str">
        <f>Seeds!Z524</f>
        <v>{"id":"M3-MyM-1c-A-3","stimulus":"&lt;p&gt;Para pasear a sus perros, Manuel ha comprado una correa de {{Q1}} cm y Andrés una de {{Q2}} cm. ¿Cuánto mide la correa más larga?&lt;/p&gt;","template":"&lt;p&gt;La correa mas larga mide {{response}} cm.&lt;/p&gt;","hint":"&lt;p&gt;Como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150,"max":400,"step":1},{"name":"Q2","label":null,"min":150,"max":400,"step":1}],"calculated":[{"name":"A1","label":"{{function}})","function":"math.max({{Q1}},{{Q2}})"}],"uniques":true},"algorithm":{"name":"calculateOperation","params":{"method":"equivLiteral","keyboard":"NUMERICAL"}}}</v>
      </c>
      <c r="C483" s="242" t="str">
        <f t="shared" si="1"/>
        <v>#REF!</v>
      </c>
      <c r="D483" s="243" t="str">
        <f t="shared" si="2"/>
        <v>#REF!</v>
      </c>
    </row>
    <row r="484" ht="15.75" customHeight="1">
      <c r="A484" s="241" t="str">
        <f>Seeds!AA525</f>
        <v>M3-MyM-1c-A-4</v>
      </c>
      <c r="B484" s="242" t="str">
        <f>Seeds!Z525</f>
        <v>{"id":"M3-MyM-1c-A-4","stimulus":"&lt;p&gt;Unos oceanógrafos han apuntado la longitud de tres tiburones blancos.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m.&lt;/p&gt;","seed":{"parameters":[{"name":"Q1","label":null,"min":45,"max":58,"step":1},{"name":"Q2","label":null,"min":45,"max":58,"step":1},{"name":"Q3","label":null,"min":45,"max":58,"step":1}],"calculated":[{"name":"A1","label":"{{function}} dm","function":"math.min({{Q1}}, {{Q2}}, {{Q3}})"},{"name":"A2","label":"{{function}} dm","function":"{{Q1}}+{{Q2}}+{{Q3}}-math.max({{Q1}}, {{Q2}}, {{Q3}})-math.min({{Q1}}, {{Q2}}, {{Q3}})"},{"name":"A3","label":"{{function}} dm","function":"math.max({{Q1}}, {{Q2}}, {{Q3}})"}],"uniques":true},"algorithm":{"name":"calculateOperation","template":"Cloze with drag &amp; drop","params":{"keyboard":"NUMERICAL"}}}</v>
      </c>
      <c r="C484" s="242" t="str">
        <f t="shared" si="1"/>
        <v>#REF!</v>
      </c>
      <c r="D484" s="243" t="str">
        <f t="shared" si="2"/>
        <v>#REF!</v>
      </c>
    </row>
    <row r="485" ht="15.75" customHeight="1">
      <c r="A485" s="241" t="str">
        <f>Seeds!AA526</f>
        <v>M3-MyM-1c-A-5</v>
      </c>
      <c r="B485" s="242" t="str">
        <f>Seeds!Z526</f>
        <v>{"id":"M3-MyM-1c-A-5","stimulus":"&lt;p&gt;Felipe ha sacado punta a tres lápices de colores y ha anotado la medida de sus puntas. Arrástralas y ordénalas de menor a mayor.&lt;/p&gt;","template":"&lt;p style=\"text-align:center;\"&gt;{{response}} &lt; {{response}} &lt; {{response}}&lt;/p&gt;","hint":"&lt;p&gt;Como están expresadas en la misma unidad, solo hay que comparar sus cifras empezando por la izquierda.&lt;/p&gt;","feedback":"&lt;p&gt;Para comparar medidas de longitud, estas tienen que estar expresadas en la misma unidad. Después, se comparan sus cifras empezando por la izquierda. Por ejemplo, 50 m es mayor que 40 m.&lt;/p&gt;","seed":{"parameters":[{"name":"Q1","label":null,"min":1,"max":15,"step":1},{"name":"Q2","label":null,"min":1,"max":15,"step":1},{"name":"Q3","label":null,"min":1,"max":15,"step":1}],"calculated":[{"name":"A1","label":"{{function}} mm","function":"math.min({{Q1}}, {{Q2}}, {{Q3}})"},{"name":"A2","label":"{{function}} mm","function":"{{Q1}}+{{Q2}}+{{Q3}}-math.max({{Q1}}, {{Q2}}, {{Q3}})-math.min({{Q1}}, {{Q2}}, {{Q3}})"},{"name":"A3","label":"{{function}} mm","function":"math.max({{Q1}}, {{Q2}}, {{Q3}})"}],"uniques":true},"algorithm":{"name":"calculateOperation","template":"Cloze with drag &amp; drop","params":{"keyboard":"NUMERICAL"}}}</v>
      </c>
      <c r="C485" s="242" t="str">
        <f t="shared" si="1"/>
        <v>#REF!</v>
      </c>
      <c r="D485" s="243" t="str">
        <f t="shared" si="2"/>
        <v>#REF!</v>
      </c>
    </row>
    <row r="486" ht="15.75" customHeight="1">
      <c r="A486" s="241" t="str">
        <f>Seeds!AA527</f>
        <v>M3-MyM-2a-I-1</v>
      </c>
      <c r="B486" s="242" t="str">
        <f>Seeds!Z527</f>
        <v>{"id":"M3-MyM-2a-I-1","stimulus":"&lt;p&gt;Arrastra la unidad más adecuada en cada caso.&lt;/p&gt;","template":"&lt;p&gt;{{Q6}} se mide en {{response}}.&lt;/p&gt;&lt;p&gt;{{Q7}}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dam.&lt;/p&gt;","seed":{"parameters":[{"name":"Q1","list":["km","hm"]},{"name":"Q3","list":["litros","°C","kg","s"]},{"name":"Q4","list":["cl","g","h","mg"]},{"name":"Q5","list":["min","kl","dl","dag"]},{"name":"Q6","list":["La distancia entre dos ciudades","La distancia entre la Tierra y la Luna","El recorrido que realiza un tren"]},{"name":"Q7","list":["La altura de una torre","La longitud de una plaza","La longitud de un rollo de alambre"]}],"calculated":[{"name":"A1","label":"{{function}}","function":"{{Q1}}"},{"name":"A2","label":"dam"},{"name":"A3","label":"{{function}}","function":"{{Q3}}","incorrect":true},{"name":"A4","label":"{{function}}","function":"{{Q4}}","incorrect":true},{"name":"A5","label":"{{function}}","function":"{{Q5}}","incorrect":true}],"uniques":true},"algorithm":{"name":"calculateOperation","template":"Cloze with drag &amp; drop","params":{"keyboard":"NUMERICAL"}}}</v>
      </c>
      <c r="C486" s="242" t="str">
        <f t="shared" si="1"/>
        <v>#REF!</v>
      </c>
      <c r="D486" s="243" t="str">
        <f t="shared" si="2"/>
        <v>#REF!</v>
      </c>
    </row>
    <row r="487" ht="15.75" customHeight="1">
      <c r="A487" s="241" t="str">
        <f>Seeds!AA528</f>
        <v>M3-MyM-2a-I-2</v>
      </c>
      <c r="B487" s="242" t="str">
        <f>Seeds!Z528</f>
        <v>{"id":"M3-MyM-2a-I-2","stimulus":"&lt;p&gt;Arrastra la unidad más adecuada en cada caso.&lt;/p&gt;","template":"&lt;p&gt;{{Q7}} se mide en {{response}}.&lt;/p&gt;&lt;p&gt;{{Q6}} se mide en {{response}}.&lt;/p&gt;","hint":"&lt;p&gt;En las unidades de longitud, los múltiplos del metro son el kilómetro, el hectómetro y el decámetro.&lt;/p&gt;","feedback":"&lt;p&gt;Los múltiplos del metro se ordenan de mayor a menor de esta manera: km, hm y dam.&lt;/p&gt;","seed":{"parameters":[{"name":"Q1","list":["km","hm"]},{"name":"Q3","list":["litros","°C","kg"]},{"name":"Q4","list":["cl","g","ml"]},{"name":"Q5","list":["min","h","dl"]},{"name":"Q6","list":["La distancia entre dos ciudades","La distancia entre la Tierra y la Luna","El recorrido que realiza un tren"]},{"name":"Q7","list":["La altura de una torre","La longitud de una plaza","La longitud de un rollo de alambre"]}],"calculated":[{"name":"A1","label":"dam"},{"name":"A2","label":"{{function}}","function":"{{Q1}}"},{"name":"A3","label":"{{function}}","function":"{{Q3}}","incorrect":true},{"name":"A4","label":"{{function}}","function":"{{Q4}}","incorrect":true},{"name":"A5","label":"{{function}}","function":"{{Q5}}","incorrect":true}],"uniques":true},"algorithm":{"name":"calculateOperation","template":"Cloze with drag &amp; drop","params":{"keyboard":"NUMERICAL"}}}</v>
      </c>
      <c r="C487" s="242" t="str">
        <f t="shared" si="1"/>
        <v>#REF!</v>
      </c>
      <c r="D487" s="243" t="str">
        <f t="shared" si="2"/>
        <v>#REF!</v>
      </c>
    </row>
    <row r="488" ht="15.75" customHeight="1">
      <c r="A488" s="241" t="str">
        <f>Seeds!AA529</f>
        <v>M3-MyM-2a-E-1</v>
      </c>
      <c r="B488" s="242" t="str">
        <f>Seeds!Z529</f>
        <v>{"id":"M3-MyM-2a-E-1","stimulus":"&lt;p&gt;Selecciona la afirmación correcta.&lt;/p&gt;","hint":"&lt;p&gt;En las unidades de longitud, los múltiplos del metro son el kilómetro, el hectómetro y el decámetro.&lt;/p&gt;","feedback":"&lt;p&gt;Los múltiplos del metro son el km, el hm y el dam.&lt;/p&gt;","seed":{"parameters":[{"name":"Q1","list":["La distancia recorrida en un paseo","El recorrido de un autobús","La distancia que vuela un avión","La altura de una montaña","La longitud de los cables de alta tensión"]},{"name":"Q2","list":["La distancia recorrida en un paseo","El recorrido de un autobús","La distancia que vuela un avión","La altura de una montaña","La longitud de los cables de alta tensión"]},{"name":"Q3","list":["El volumen de una piscina","La masa de un elefante","El número de personas que viven en una ciudad"]},{"name":"Q4","list":["km","hm","dam"]},{"name":"Q5","list":["dl","litros","kg","g","horas"]},{"name":"Q6","list":["km","hm","dam"]}],"calculated":[{"name":"A1","label":"{{Q1}} se mide en {{Q4}}."},{"name":"A2","label":"{{Q2}} se mide en {{Q5}}.","incorrect":true,"feedback":"&lt;p&gt;Es una magnitud que se mide en unidades de longitud.&lt;/p&gt;"},{"name":"A3","label":"{{Q3}} se mide en {{Q6}}.","incorrect":true,"feedback":"&lt;p&gt;No es una magnitud que pueda medirse en unidades de longitud.&lt;/p&gt;"}],"uniques":false},"algorithm":{"name":"trueFalse","template":"Multiple choice – standard","params":{"countCorrect":1,"countIncorrect":2,"showCheckIcon":true}}}</v>
      </c>
      <c r="C488" s="242" t="str">
        <f t="shared" si="1"/>
        <v>#REF!</v>
      </c>
      <c r="D488" s="243" t="str">
        <f t="shared" si="2"/>
        <v>#REF!</v>
      </c>
    </row>
    <row r="489" ht="15.75" customHeight="1">
      <c r="A489" s="241" t="str">
        <f>Seeds!AA530</f>
        <v>M3-MyM-2b-I-1</v>
      </c>
      <c r="B489" s="242" t="str">
        <f>Seeds!Z530</f>
        <v>{"id":"M3-MyM-2b-I-1","stimulus":"&lt;p&gt;Selecciona la conversión de unidades correcta.&lt;/p&gt;","template":"&lt;p style=\"text-align: center\"&gt;{{Q1}} km = {{response}} dam&lt;/p&gt;&lt;p style=\"text-align: center\"&gt;{{Q2}} hm = {{response}} dam&lt;/p&gt;","hint":"&lt;p&gt;Algunas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max":99,"step":1},{"name":"Q2","label":null,"min":10,"max":99,"step":1}],"calculated":[{"name":"T1","label":"{{function}}","function":"{{Q1}}*100","temp":true},{"name":"T2","label":"{{function}}","function":"{{Q2}}*10","temp":true},{"name":"A1","label":"{{function}}","function":"{{Q1}}*100","group":1},{"name":"A2","label":"{{function}}","function":"{{Q1}}*1000","group":1,"incorrect":true,"feedback":"&lt;p style=\"text-align: center\"&gt;{{Q1}} km × 100 = {{T1}} dam&lt;/p&gt;"},{"name":"A3","label":"{{function}}","function":"{{Q1}}/10","group":1,"incorrect":true,"feedback":"&lt;p style=\"text-align: center\"&gt;{{Q1}} km × 100 = {{T1}} dam&lt;/p&gt;"},{"name":"A4","label":"{{function}}","function":"{{Q2}}*10","group":2},{"name":"A5","label":"{{function}}","function":"{{Q2}}/10","group":2,"incorrect":true,"feedback":"&lt;p style=\"text-align: center\"&gt;{{Q2}} hm × 10 = {{T2}} dam&lt;/p&gt;"},{"name":"A6","label":"{{function}}","function":"{{Q2}}*100","group":2,"incorrect":true,"feedback":"&lt;p style=\"text-align: center\"&gt;{{Q2}} hm × 10 = {{T2}} dam&lt;/p&gt;"}],"uniques":true},"algorithm":{"name":"groupResponses","template":"Cloze with drop down"}}</v>
      </c>
      <c r="C489" s="242" t="str">
        <f t="shared" si="1"/>
        <v>#REF!</v>
      </c>
      <c r="D489" s="243" t="str">
        <f t="shared" si="2"/>
        <v>#REF!</v>
      </c>
    </row>
    <row r="490" ht="15.75" customHeight="1">
      <c r="A490" s="241" t="str">
        <f>Seeds!AA531</f>
        <v>M3-MyM-2b-E-1</v>
      </c>
      <c r="B490" s="242" t="str">
        <f>Seeds!Z531</f>
        <v>{"id":"M3-MyM-2b-E-1","stimulus":"&lt;p&gt;Calcula las conversiones de estas longitudes.&lt;/p&gt;","template":"&lt;p style=\"text-align: center\"&gt;{{Q1}} km = {{response}} dam&lt;/p&gt;&lt;p style=\"text-align: center\"&gt;{{Q2}} km = {{response}} hm&lt;/p&gt;","hint":"&lt;p&gt;Algunas de las conversiones de unidades de longitud son:&lt;/p&gt;&lt;p style=\"text-align: center\"&gt;1 km = 10 hm&lt;/p&gt;&lt;p style=\"text-align: center\"&gt;1 km = 100 dam&lt;/p&gt;&lt;p style=\"text-align: center\"&gt;1 km = 1 000 m&lt;/p&gt;","feedback":"&lt;p&gt;Algunas de las conversiones de unidades de longitud son:&lt;/p&gt;&lt;p style=\"text-align: center\"&gt;1 km = 10 hm&lt;/p&gt;&lt;p style=\"text-align: center\"&gt;1 km = 100 dam&lt;/p&gt;&lt;p style=\"text-align: center\"&gt;1 km = 1 000 m&lt;/p&gt;","seed":{"parameters":[{"name":"Q1","label":null,"min":10,"max":99,"step":1},{"name":"Q2","label":null,"min":10,"max":99,"step":1}],"calculated":[{"name":"A1","label":"{{function}}","function":"{{Q1}}*100","feedback":"&lt;p style=\"text-align: center\"&gt;{{Q1}} km × 100 = {{function}} dam&lt;/p&gt;"},{"name":"A2","label":"{{function}}","function":"{{Q2}}*10","feedback":"&lt;p style=\"text-align: center\"&gt;{{Q2}} hm × 10 = {{function}} dam&lt;/p&gt;"}],"uniques":true},"algorithm":{"name":"calculateOperation","params":{"method":"equivLiteral","keyboard":"NUMERICAL"}}}</v>
      </c>
      <c r="C490" s="242" t="str">
        <f t="shared" si="1"/>
        <v>#REF!</v>
      </c>
      <c r="D490" s="243" t="str">
        <f t="shared" si="2"/>
        <v>#REF!</v>
      </c>
    </row>
    <row r="491" ht="15.75" customHeight="1">
      <c r="A491" s="241" t="str">
        <f>Seeds!AA532</f>
        <v>M3-MyM-2b-A-1</v>
      </c>
      <c r="B491" s="242" t="str">
        <f>Seeds!Z532</f>
        <v>{"id":"M3-MyM-2b-A-1","seed":{"parameters":[{"name":"Q1","label":null,"min":10,"max":50,"step":1}],"uniques":true},"scaffolding":[{"id":"step-0","stimulus":"&lt;p&gt;David ha participado en una carrera ciclista de &lt;span class=\"no-break\"&gt;{{Q1}} km.&lt;/span&gt; ¿A cuántos hectómetros equivalen?&lt;/p&gt;","template":"&lt;p&gt;La carrera ha sido de {{response}} hm.&lt;/p&gt;","seed":{"calculated":[{"name":"0-A1","label":"{{function}}","function":"{{Q1}}*10"}]},"algorithm":{"name":"calculateOperation","params":{"method":"equivLiteral","keyboard":"NUMERICAL"}}},{"id":"step-1","stimulus":"&lt;p&gt;¿De cuántos kilómetros ha sido la carrera ciclista?&lt;/p&gt;","template":"&lt;p&gt;La carrera ha sido de {{response}} km.&lt;/p&gt;","seed":{"calculated":[{"name":"1-A2","label":"{{function}}","function":"{{Q1}}"}]},"algorithm":{"name":"calculateOperation","params":{"method":"equivLiteral","keyboard":"NUMERICAL"}}},{"id":"step-2","stimulus":"&lt;p&gt;¿Qué pide el enunciado?&lt;/p&gt;","seed":{"calculated":[{"name":"2-A1","label":"&lt;p&gt;Convertir los kilómetros en hectómetros.&lt;/p&gt;"},{"name":"2-A2","label":"&lt;p&gt;Convertir los kilómetros en decámetros.&lt;/p&gt;","incorrect":true},{"name":"2-A3","label":"&lt;p&gt;Convertir los kilómetros en 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ha medido el recorrido de la carrera.&lt;/p&gt;","template":"&lt;p style=\"text-align: center\"&gt;{{Q1}} km × 10 = {{response}} hm&lt;/p&gt;","seed":{"calculated":[{"name":"4-A1","label":"{{function}}","function":"{{Q1}}*10"}]},"algorithm":{"name":"calculateOperation","params":{"method":"equivLiteral","keyboard":"NUMERICAL"}}}]}</v>
      </c>
      <c r="C491" s="242" t="str">
        <f t="shared" si="1"/>
        <v>#REF!</v>
      </c>
      <c r="D491" s="243" t="str">
        <f t="shared" si="2"/>
        <v>#REF!</v>
      </c>
    </row>
    <row r="492" ht="15.75" customHeight="1">
      <c r="A492" s="241" t="str">
        <f>Seeds!AA533</f>
        <v>M3-MyM-2b-A-2</v>
      </c>
      <c r="B492" s="242" t="str">
        <f>Seeds!Z533</f>
        <v>{"id":"M3-MyM-2b-A-2","seed":{"parameters":[{"name":"Q1","label":null,"min":1,"max":15,"step":1}],"uniques":true},"scaffolding":[{"id":"step-0","stimulus":"&lt;p&gt;Un autobús recorre &lt;span class=\"no-break\"&gt;{{Q1}} km&lt;/span&gt; entre la casa de Raúl y su lugar de trabajo. ¿A cuántos decámetros equivalen?&lt;/p&gt;","template":"&lt;p&gt;El autobús recorre {{response}} dam.&lt;/p&gt;","seed":{"calculated":[{"name":"0-A1","label":"{{function}}","function":"{{Q1}}*100"}]},"algorithm":{"name":"calculateOperation","params":{"method":"equivLiteral","keyboard":"NUMERICAL"}}},{"id":"step-1","stimulus":"&lt;p&gt;¿Cuántos kilómetros recorre el autobús entre la casa de Raúl y su lugar de trabajo?&lt;/p&gt;","template":"&lt;p&gt;El autobús recorre {{response}} km.&lt;/p&gt;","seed":{"calculated":[{"name":"1-A2","label":"{{function}}","function":"{{Q1}}"}]},"algorithm":{"name":"calculateOperation","params":{"method":"equivLiteral","keyboard":"NUMERICAL"}}},{"id":"step-2","stimulus":"&lt;p&gt;¿Qué pide el enunciado?&lt;/p&gt;","seed":{"calculated":[{"name":"2-A1","label":"&lt;p&gt;Convertir los kilómetros en decámetros.&lt;/p&gt;"},{"name":"2-A2","label":"&lt;p&gt;Convertir los kilómetros en hectómetros.&lt;/p&gt;","incorrect":true},{"name":"2-A3","label":"&lt;p&gt;Convertir los kilómetros en metros.&lt;/p&gt;","incorrect":true}]},"algorithm":{"name":"trueFalse","template":"Multiple choice – standard"}},{"id":"step-3","stimulus":"&lt;p&gt;Para transformar los kilómetros en decámetros, ¿qué equivalencia es correcta?&lt;/p&gt;","seed":{"calculated":[{"name":"3-A1","label":"&lt;p style=\"text-align: center\"&gt;1 km = 100 dam&lt;/p&gt;"},{"name":"3-A2","label":"&lt;p style=\"text-align: center\"&gt;10 km = 1 dam&lt;/p&gt;","incorrect":true},{"name":"3-A3","label":"&lt;p style=\"text-align: center\"&gt;1 km = 10 dam&lt;/p&gt;","incorrect":true}]},"algorithm":{"name":"trueFalse","template":"Multiple choice – standard"}},{"id":"step-4","stimulus":"&lt;p&gt;Calcula, por tanto, de cuántos decámetros es el recorrido del autobús.&lt;/p&gt;","template":"&lt;p style=\"text-align: center\"&gt;{{Q1}} km × 100 = {{response}} dam&lt;/p&gt;","seed":{"calculated":[{"name":"4-A1","label":"{{function}}","function":"{{Q1}}*100"}]},"algorithm":{"name":"calculateOperation","params":{"method":"equivLiteral","keyboard":"NUMERICAL"}}}]}</v>
      </c>
      <c r="C492" s="242" t="str">
        <f t="shared" si="1"/>
        <v>#REF!</v>
      </c>
      <c r="D492" s="243" t="str">
        <f t="shared" si="2"/>
        <v>#REF!</v>
      </c>
    </row>
    <row r="493" ht="15.75" customHeight="1">
      <c r="A493" s="241" t="str">
        <f>Seeds!AA534</f>
        <v>M3-MyM-2b-A-3</v>
      </c>
      <c r="B493" s="242" t="str">
        <f>Seeds!Z534</f>
        <v>{"id":"M3-MyM-2b-A-3","seed":{"parameters":[{"name":"Q1","label":null,"min":5,"max":10,"step":1}],"uniques":true},"scaffolding":[{"id":"step-0","stimulus":"&lt;p&gt;Una fila de vehículos estacionados mide &lt;span class=\"no-break\"&gt;{{Q1}} hm.&lt;/span&gt; ¿A cuántos decámetros equivalen?&lt;/p&gt;","template":"&lt;p&gt;La fila de vehículos mide {{response}} dam.&lt;/p&gt;","seed":{"calculated":[{"name":"0-A1","label":"{{function}}","function":"{{Q1}}*10"}]},"algorithm":{"name":"calculateOperation","params":{"method":"equivLiteral","keyboard":"NUMERICAL"}}},{"id":"step-1","stimulus":"&lt;p&gt;¿De cuántos hectómetros es la fila de vehículos estacionados?&lt;/p&gt;","template":"&lt;p&gt;La fila es de {{response}} hm.&lt;/p&gt;","seed":{"calculated":[{"name":"1-A2","label":"{{function}}","function":"{{Q1}}"}]},"algorithm":{"name":"calculateOperation","params":{"method":"equivLiteral","keyboard":"NUMERICAL"}}},{"id":"step-2","stimulus":"&lt;p&gt;¿Qué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cuántos decámetros mide la fila.&lt;/p&gt;","template":"&lt;p style=\"text-align: center\"&gt;{{Q1}} hm × 10 = {{response}} dam&lt;/p&gt;","seed":{"calculated":[{"name":"4-A1","label":"{{function}}","function":"{{Q1}}*10"}]},"algorithm":{"name":"calculateOperation","params":{"method":"equivLiteral","keyboard":"NUMERICAL"}}}]}</v>
      </c>
      <c r="C493" s="242" t="str">
        <f t="shared" si="1"/>
        <v>#REF!</v>
      </c>
      <c r="D493" s="243" t="str">
        <f t="shared" si="2"/>
        <v>#REF!</v>
      </c>
    </row>
    <row r="494" ht="15.75" customHeight="1">
      <c r="A494" s="241" t="str">
        <f>Seeds!AA535</f>
        <v>M3-MyM-2b-A-4</v>
      </c>
      <c r="B494" s="242" t="str">
        <f>Seeds!Z535</f>
        <v>{"id":"M3-MyM-2b-A-4","seed":{"parameters":[{"name":"Q1","label":null,"min":1,"max":20,"step":1}],"uniques":true},"scaffolding":[{"id":"step-0","stimulus":"&lt;p&gt;Carla ha dado un paseo de {{Q1}} hm por su barrio. ¿A cuántos decámetros equivalen?&lt;/p&gt;","template":"&lt;p&gt;El paseo ha sido de {{response}} dam.&lt;/p&gt;","seed":{"calculated":[{"name":"0-A1","label":"{{function}}","function":"{{Q1}}*10"}]},"algorithm":{"name":"calculateOperation","params":{"method":"equivLiteral","keyboard":"NUMERICAL"}}},{"id":"step-1","stimulus":"&lt;p&gt;¿Cuántos hectómetros ha hecho Carla en el paseo?&lt;/p&gt;","template":"&lt;p&gt;Ha hecho {{response}} hm.&lt;/p&gt;","seed":{"calculated":[{"name":"1-A1","label":"{{function}}","function":"{{Q1}}"}]},"algorithm":{"name":"calculateOperation","params":{"method":"equivLiteral","keyboard":"NUMERICAL"}}},{"id":"step-2","stimulus":"&lt;p&gt;¿Qué pide el enunciado?&lt;/p&gt;","seed":{"calculated":[{"name":"2-A1","label":"&lt;p&gt;Convertir los hectómetros en decámetros.&lt;/p&gt;"},{"name":"2-A2","label":"&lt;p&gt;Convertir los hectómetros en kilómetros.&lt;/p&gt;","incorrect":true},{"name":"2-A3","label":"&lt;p&gt;Convertir los hectómetros en metros.&lt;/p&gt;","incorrect":true}]},"algorithm":{"name":"trueFalse","template":"Multiple choice – standard"}},{"id":"step-3","stimulus":"&lt;p&gt;Para transformar los hectómetros en decámetros, ¿qué equivalencia es correcta?&lt;/p&gt;","seed":{"calculated":[{"name":"3-A1","label":"&lt;p style=\"text-align: center\"&gt;1 hm = 10 dam&lt;/p&gt;"},{"name":"3-A2","label":"&lt;p style=\"text-align: center\"&gt;10 hm = 1 dam&lt;/p&gt;","incorrect":true},{"name":"3-A3","label":"&lt;p style=\"text-align: center\"&gt;1 hm = 100 dam&lt;/p&gt;","incorrect":true}]},"algorithm":{"name":"trueFalse","template":"Multiple choice – standard"}},{"id":"step-4","stimulus":"&lt;p&gt;Calcula, por tanto, de cuántos decámetros ha sido el paseo.&lt;/p&gt;","template":"&lt;p style=\"text-align: center\"&gt;{{Q1}} hm × 10 = {{response}} dam&lt;/p&gt;","seed":{"calculated":[{"name":"4-A1","label":"{{function}}","function":"{{Q1}}*10"}]},"algorithm":{"name":"calculateOperation","params":{"method":"equivLiteral","keyboard":"NUMERICAL"}}}]}</v>
      </c>
      <c r="C494" s="242" t="str">
        <f t="shared" si="1"/>
        <v>#REF!</v>
      </c>
      <c r="D494" s="243" t="str">
        <f t="shared" si="2"/>
        <v>#REF!</v>
      </c>
    </row>
    <row r="495" ht="15.75" customHeight="1">
      <c r="A495" s="241" t="str">
        <f>Seeds!AA536</f>
        <v>M3-MyM-2b-A-5</v>
      </c>
      <c r="B495" s="242" t="str">
        <f>Seeds!Z536</f>
        <v>{"id":"M3-MyM-2b-A-5","seed":{"parameters":[{"name":"Q1","label":null,"min":5,"max":10,"step":1}],"uniques":true},"scaffolding":[{"id":"step-0","stimulus":"&lt;p&gt;Mateo ha corrido {{Q1}} km en la pista de atletismo. ¿A cuántos hectómetros equivalen?&lt;/p&gt;","template":"&lt;p&gt;Ha corrido {{response}} hm.&lt;/p&gt;","seed":{"calculated":[{"name":"0-A1","label":"{{function}}","function":"{{Q1}}*10"}]},"algorithm":{"name":"calculateOperation","params":{"method":"equivLiteral","keyboard":"NUMERICAL"}}},{"id":"step-1","stimulus":"&lt;p&gt;¿Cuántos kilómetros ha corrido Mateo?&lt;/p&gt;","template":"&lt;p&gt;Ha corrido {{response}} km.&lt;/p&gt;","seed":{"calculated":[{"name":"1-A1","label":"{{function}}","function":"{{Q1}}"}]},"algorithm":{"name":"calculateOperation","params":{"method":"equivLiteral","keyboard":"NUMERICAL"}}},{"id":"step-2","stimulus":"&lt;p&gt;¿Qué pide el enunciado?&lt;/p&gt;","seed":{"calculated":[{"name":"2-A1","label":"&lt;p&gt;Convertir los kilómetros en hectómetros.&lt;/p&gt;"},{"name":"2-A2","label":"&lt;p&gt;Convertir los kilómetros en metros.&lt;/p&gt;","incorrect":true},{"name":"2-A3","label":"&lt;p&gt;Convertir los hectómetros en kilómetros.&lt;/p&gt;","incorrect":true}]},"algorithm":{"name":"trueFalse","template":"Multiple choice – standard"}},{"id":"step-3","stimulus":"&lt;p&gt;Para transformar los kilómetros en hectómetros, ¿qué equivalencia es correcta?&lt;/p&gt;","seed":{"calculated":[{"name":"3-A1","label":"&lt;p style=\"text-align: center\"&gt;1 km = 10 hm&lt;/p&gt;"},{"name":"3-A2","label":"&lt;p style=\"text-align: center\"&gt;10 km = 1 hm&lt;/p&gt;","incorrect":true},{"name":"3-A3","label":"&lt;p style=\"text-align: center\"&gt;1 km = 100 hm&lt;/p&gt;","incorrect":true}]},"algorithm":{"name":"trueFalse","template":"Multiple choice – standard"}},{"id":"step-4","stimulus":"&lt;p&gt;Calcula, por tanto, cuántos hectómetros corrió Mateo.&lt;/p&gt;","template":"&lt;p style=\"text-align: center\"&gt;{{Q1}} km × 10 = {{response}} hm&lt;/p&gt;","seed":{"calculated":[{"name":"4-A1","label":"{{function}}","function":"{{Q1}}*10"}]},"algorithm":{"name":"calculateOperation","params":{"method":"equivLiteral","keyboard":"NUMERICAL"}}}]}</v>
      </c>
      <c r="C495" s="242" t="str">
        <f t="shared" si="1"/>
        <v>#REF!</v>
      </c>
      <c r="D495" s="243" t="str">
        <f t="shared" si="2"/>
        <v>#REF!</v>
      </c>
    </row>
    <row r="496" ht="15.75" customHeight="1">
      <c r="A496" s="241" t="str">
        <f>Seeds!AA537</f>
        <v>M3-MyM-2c-I-1</v>
      </c>
      <c r="B496" s="242" t="str">
        <f>Seeds!Z537</f>
        <v>{"id":"M3-MyM-2c-I-1","stimulus":"&lt;p&gt;Selecciona si las siguientes comparaciones son correctas o incorrectas.&lt;/p&gt;","hint":"&lt;p&gt;Como están expresadas en la misma unidad, solo hay que comparar sus cifras empezando por la izquierda.&lt;/p&gt;","feedback":"&lt;p&gt;Como están expresadas en la misma unidad, solo hay que comparar sus cifras empezando por la izquierda.&lt;/p&gt;","seed":{"parameters":[{"name":"Q1","label":null,"min":500,"max":999,"step":1},{"name":"Q2","label":null,"min":300,"max":499,"step":1},{"name":"Q3","label":null,"min":100,"max":150,"step":1},{"name":"Q4","label":null,"min":151,"max":200,"step":1},{"name":"Q5","label":null,"min":10,"max":59,"step":1},{"name":"Q6","label":null,"min":60,"max":99,"step":1},{"name":"Q7","label":null,"min":500,"max":999,"step":1},{"name":"Q8","label":null,"min":100,"max":500,"step":1},{"name":"Q9","label":null,"min":501,"max":999,"step":1},{"name":"Q10","label":null,"min":500,"max":900,"step":1},{"name":"Q11","label":null,"min":100,"max":450,"step":1},{"name":"Q12","list":["km","hm","dam","m"]},{"name":"Q13","list":["km","hm","dam","m"]},{"name":"Q14","list":["km","hm","dam","m"]},{"name":"Q15","list":["km","hm","dam","m"]},{"name":"Q16","list":["km","hm","dam","m"]},{"name":"Q17","list":["km","hm","dam"]}],"calculated":[{"name":"A1","label":"{{Q1}} {{Q12}} &gt; {{Q2}} {{Q12}}"},{"name":"A2","label":"{{Q3}} {{Q13}} &lt; {{Q4}} {{Q13}}"},{"name":"A3","label":"{{Q5}} {{Q14}} &lt; {{Q6}} {{Q14}}"},{"name":"A4","label":"{{Q2}} {{Q15}} &gt; {{Q7}} {{Q15}}","incorrect":true},{"name":"A5","label":"{{Q8}} {{Q16}} &gt; {{Q9}} {{Q16}}","incorrect":true},{"name":"A6","label":"{{Q10}} {{Q17}} &lt; {{Q11}} {{Q17}}","incorrect":true}],"uniques":true},"algorithm":{"name":"trueFalse","template":"Choice matrix – inline","params":{"countCorrect":1,"countIncorrect":2,"options":["Correcto","Incorrecto"]}}}</v>
      </c>
      <c r="C496" s="242" t="str">
        <f t="shared" si="1"/>
        <v>#REF!</v>
      </c>
      <c r="D496" s="243" t="str">
        <f t="shared" si="2"/>
        <v>#REF!</v>
      </c>
    </row>
    <row r="497" ht="15.75" customHeight="1">
      <c r="A497" s="241" t="str">
        <f>Seeds!AA538</f>
        <v>M3-MyM-2c-E-1</v>
      </c>
      <c r="B497" s="242" t="str">
        <f>Seeds!Z538</f>
        <v>{"id":"M3-MyM-2c-E-1","stimulus":"&lt;p&gt;Arrastra y ordena de mayor a menor estas longitudes.&lt;/p&gt;","template":"&lt;p style=\"text-align:center;\"&gt;{{response}} &gt; {{response}} &gt; {{response}}&lt;/p&gt;","feedback":"&lt;p&gt;Como están expresadas en la misma unidad, solo hay que comparar sus cifras empezando por la izquierda.&lt;/p&gt;","hint":"&lt;p&gt;Ordena las medidas comparando sus cifras de izquierda a derecha.&lt;/p&gt;","seed":{"parameters":[{"name":"Q1","label":null,"min":10,"max":99,"step":1},{"name":"Q2","label":null,"min":10,"max":99,"step":1},{"name":"Q3","label":null,"min":10,"max":99,"step":1},{"name":"Q4","label":null,"list":["km","hm","dam","m"]}],"calculated":[{"name":"A1","label":"{{function}} {{Q4}}","function":"math.max({{Q1}}, {{Q2}}, {{Q3}})"},{"name":"A2","label":"{{function}} {{Q4}}","function":"{{Q1}}+{{Q2}}+{{Q3}}-math.max({{Q1}}, {{Q2}}, {{Q3}})-math.min({{Q1}}, {{Q2}}, {{Q3}})"},{"name":"A3","label":"{{function}} {{Q4}}","function":"math.min({{Q1}}, {{Q2}}, {{Q3}})"}],"uniques":true},"algorithm":{"name":"calculateOperation","template":"Cloze with drag &amp; drop","params":{"keyboard":"INTERMEDIATE"}}}</v>
      </c>
      <c r="C497" s="242" t="str">
        <f t="shared" si="1"/>
        <v>#REF!</v>
      </c>
      <c r="D497" s="243" t="str">
        <f t="shared" si="2"/>
        <v>#REF!</v>
      </c>
    </row>
    <row r="498" ht="15.75" customHeight="1">
      <c r="A498" s="241" t="str">
        <f>Seeds!AA539</f>
        <v>M3-MyM-2c-A-1</v>
      </c>
      <c r="B498" s="242" t="str">
        <f>Seeds!Z539</f>
        <v>{"id":"M3-MyM-2c-A-1","stimulus":"&lt;p&gt;Pedro puede llegar a una tienda de electrónica por tres rutas diferentes, cada una con un recorrido diferente. Arrástralas y ordénalas de mayor a menor distancia.&lt;/p&gt;","template":"&lt;p style=\"text-align:center;\"&gt;{{response}} &gt; {{response}} &gt; {{response}}&lt;/p&gt;","feedback":"&lt;p&gt;Como las rutas están expresadas en la misma unidad, compara sus cifras empezando por la izquierda.&lt;/p&gt;","hint":"&lt;p&gt;Ordena las rutas comparando sus cifras de izquierda a derecha.&lt;/p&gt;","seed":{"parameters":[{"name":"Q1","label":null,"min":1,"max":20,"step":1},{"name":"Q2","label":null,"min":1,"max":20,"step":1},{"name":"Q3","label":null,"min":1,"max":20,"step":1}],"calculated":[{"name":"A1","label":"{{function}} km","function":"math.max({{Q1}}, {{Q2}}, {{Q3}})"},{"name":"A2","label":"{{function}} km","function":"{{Q1}}+{{Q2}}+{{Q3}}-math.max({{Q1}}, {{Q2}}, {{Q3}})-math.min({{Q1}}, {{Q2}}, {{Q3}})"},{"name":"A3","label":"{{function}} km","function":"math.min({{Q1}}, {{Q2}}, {{Q3}})"}],"uniques":true},"algorithm":{"name":"calculateOperation","template":"Cloze with drag &amp; drop","params":{"keyboard":"INTERMEDIATE"}}}</v>
      </c>
      <c r="C498" s="242" t="str">
        <f t="shared" si="1"/>
        <v>#REF!</v>
      </c>
      <c r="D498" s="243" t="str">
        <f t="shared" si="2"/>
        <v>#REF!</v>
      </c>
    </row>
    <row r="499" ht="15.75" customHeight="1">
      <c r="A499" s="241" t="str">
        <f>Seeds!AA540</f>
        <v>M3-MyM-2c-A-2</v>
      </c>
      <c r="B499" s="242" t="str">
        <f>Seeds!Z540</f>
        <v>{"id":"M3-MyM-2c-A-2","stimulus":"&lt;p&gt;Para llegar a las tres últimas ciudades que ha visitado, Manuela ha recorrido desde su casa estos kilómetros. Arrastra y ordena las distancias de menor a mayor.&lt;/p&gt;","template":"&lt;p style=\"text-align:center;\"&gt;{{response}} &lt; {{response}} &lt; {{response}}&lt;/p&gt;","feedback":"&lt;p&gt;Como las distancias están expresadas en la misma unidad, compara sus cifras empezando por la izquierda.&lt;/p&gt;","hint":"&lt;p&gt;Ordena las distancias comparando sus cifras de izquierda a derecha.&lt;/p&gt;","seed":{"parameters":[{"name":"Q1","label":null,"min":700,"max":999,"step":1},{"name":"Q2","label":null,"min":400,"max":599,"step":1},{"name":"Q3","label":null,"min":600,"max":699,"step":1}],"calculated":[{"name":"A1","label":"{{function}} km","function":"math.min({{Q1}}, {{Q2}}, {{Q3}})"},{"name":"A2","label":"{{function}} km","function":"{{Q1}}+{{Q2}}+{{Q3}}-math.max({{Q1}}, {{Q2}}, {{Q3}})-math.min({{Q1}}, {{Q2}}, {{Q3}})"},{"name":"A3","label":"{{function}} km","function":"math.max({{Q1}}, {{Q2}}, {{Q3}})"}],"uniques":true},"algorithm":{"name":"calculateOperation","template":"Cloze with drag &amp; drop","params":{"keyboard":"INTERMEDIATE"}}}</v>
      </c>
      <c r="C499" s="242" t="str">
        <f t="shared" si="1"/>
        <v>#REF!</v>
      </c>
      <c r="D499" s="243" t="str">
        <f t="shared" si="2"/>
        <v>#REF!</v>
      </c>
    </row>
    <row r="500" ht="15.75" customHeight="1">
      <c r="A500" s="241" t="str">
        <f>Seeds!AA541</f>
        <v>M3-MyM-2c-A-3</v>
      </c>
      <c r="B500" s="242" t="str">
        <f>Seeds!Z541</f>
        <v>{"id":"M3-MyM-2c-A-3","stimulus":"&lt;p&gt;Jacinto tiene que poner los cables de la electricidad en tres hogares. Arrastra y ordena de mayor a menor las longitudes del cableado.&lt;/p&gt;","template":"&lt;p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derecha.&lt;/p&gt;","seed":{"parameters":[{"name":"Q1","label":null,"min":100,"max":300,"step":1},{"name":"Q2","label":null,"min":100,"max":300,"step":1},{"name":"Q3","label":null,"min":100,"max":300,"step":1}],"calculated":[{"name":"A1","label":"{{function}} m","function":"math.max({{Q1}}, {{Q2}}, {{Q3}})"},{"name":"A2","label":"{{function}} m","function":"{{Q1}}+{{Q2}}+{{Q3}}-math.max({{Q1}}, {{Q2}}, {{Q3}})-math.min({{Q1}}, {{Q2}}, {{Q3}})"},{"name":"A3","label":"{{function}} m","function":"math.min({{Q1}}, {{Q2}}, {{Q3}})"}],"uniques":true},"algorithm":{"name":"calculateOperation","template":"Cloze with drag &amp; drop","params":{"keyboard":"INTERMEDIATE"}}}</v>
      </c>
      <c r="C500" s="242" t="str">
        <f t="shared" si="1"/>
        <v>#REF!</v>
      </c>
      <c r="D500" s="243" t="str">
        <f t="shared" si="2"/>
        <v>#REF!</v>
      </c>
    </row>
    <row r="501" ht="15.75" customHeight="1">
      <c r="A501" s="241" t="str">
        <f>Seeds!AA542</f>
        <v>M3-MyM-2c-A-4</v>
      </c>
      <c r="B501" s="242" t="str">
        <f>Seeds!Z542</f>
        <v>{"id":"M3-MyM-2c-A-4","stimulus":"&lt;p&gt;Estas son las alturas de unos edificios diseñados por un arquitecto. Arrástralas y ordénalas de menor a mayor.&lt;/p&gt;","template":"&lt;p style=\"text-align:center;\"&gt;{{response}} &lt; {{response}} &lt; {{response}}&lt;/p&gt;","feedback":"&lt;p&gt;Como las alturas están expresadas en la misma unidad, compara sus cifras empezando por la izquierda.&lt;/p&gt;","hint":"&lt;p&gt;Ordena las alturas comparando sus cifras de izquierda a derecha.&lt;/p&gt;","seed":{"parameters":[{"name":"Q1","label":null,"min":1,"max":9,"step":1},{"name":"Q2","label":null,"min":1,"max":9,"step":1},{"name":"Q3","label":null,"min":1,"max":9,"step":1}],"calculated":[{"name":"A1","label":"{{function}} dam","function":"math.min({{Q1}}, {{Q2}}, {{Q3}})"},{"name":"A2","label":"{{function}} dam","function":"{{Q1}}+{{Q2}}+{{Q3}}-math.max({{Q1}}, {{Q2}}, {{Q3}})-math.min({{Q1}}, {{Q2}}, {{Q3}})"},{"name":"A3","label":"{{function}} dam","function":"math.max({{Q1}}, {{Q2}}, {{Q3}})"}],"uniques":true},"algorithm":{"name":"calculateOperation","template":"Cloze with drag &amp; drop","params":{"keyboard":"INTERMEDIATE"}}}</v>
      </c>
      <c r="C501" s="242" t="str">
        <f t="shared" si="1"/>
        <v>#REF!</v>
      </c>
      <c r="D501" s="243" t="str">
        <f t="shared" si="2"/>
        <v>#REF!</v>
      </c>
    </row>
    <row r="502" ht="15.75" customHeight="1">
      <c r="A502" s="241" t="str">
        <f>Seeds!AA543</f>
        <v>M3-MyM-2c-A-5</v>
      </c>
      <c r="B502" s="242" t="str">
        <f>Seeds!Z543</f>
        <v>{"id":"M3-MyM-2c-A-5","stimulus":"&lt;p&gt;Patricia quiere participar en la carrera más larga de entre las tres siguientes. Arrástralas y ordénalas de mayor a menor.&lt;/p&gt;","template":"&lt;p style=\"text-align:center;\"&gt;{{response}} &gt; {{response}} &gt; {{response}}&lt;/p&gt;","feedback":"&lt;p&gt;Como las longitudes están expresadas en la misma unidad, compara sus cifras empezando por la izquierda.&lt;/p&gt;","hint":"&lt;p&gt;Ordena las longitudes comparando sus cifras de izquierda a derecha.&lt;/p&gt;","seed":{"parameters":[{"name":"Q1","label":null,"min":1,"max":9,"step":1},{"name":"Q2","label":null,"min":1,"max":9,"step":1},{"name":"Q3","label":null,"min":1,"max":9,"step":1}],"calculated":[{"name":"A1","label":"{{function}} hm","function":"math.max({{Q1}}, {{Q2}}, {{Q3}})"},{"name":"A2","label":"{{function}} hm","function":"{{Q1}}+{{Q2}}+{{Q3}}-math.max({{Q1}}, {{Q2}}, {{Q3}})-math.min({{Q1}}, {{Q2}}, {{Q3}})"},{"name":"A3","label":"{{function}} hm","function":"math.min({{Q1}}, {{Q2}}, {{Q3}})"}],"uniques":true},"algorithm":{"name":"calculateOperation","template":"Cloze with drag &amp; drop","params":{"keyboard":"INTERMEDIATE"}}}</v>
      </c>
      <c r="C502" s="242" t="str">
        <f t="shared" si="1"/>
        <v>#REF!</v>
      </c>
      <c r="D502" s="243" t="str">
        <f t="shared" si="2"/>
        <v>#REF!</v>
      </c>
    </row>
    <row r="503" ht="15.75" customHeight="1">
      <c r="A503" s="241" t="str">
        <f>Seeds!AA544</f>
        <v>M3-MyM-3a-I-1</v>
      </c>
      <c r="B503" s="242" t="str">
        <f>Seeds!Z544</f>
        <v>{
    "id": "M3-MyM-3a-I-1",
    "stimulus": "&lt;p&gt;Selecciona las igualdades correctas.&lt;/p&gt;",
    "feedback": "&lt;p&gt;Para transformar estas medidas en forma simple, hay que pasarlas a la unidad más pequeña.&lt;/p&gt;",
    "hint": "&lt;p&gt;Una medida en forma simple se expresa con una sola unidad, mientras que en forma compleja se usan dos o más unidades.&lt;/p&gt;",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90,
                "step": 1
            },
            {
                "name": "Q10",
                "label": null,
                "min": 10,
                "max": 99,
                "step": 10
            },
            {
                "name": "Q11",
                "label": null,
                "min": 1,
                "max": 20,
                "step": 1
            },
            {
                "name": "Q12",
                "label": null,
                "min": 1,
                "max": 99,
                "step": 1
            }
        ],
        "calculated": [
            {
                "name": "T1",
                "label": "",
                "function": "{{Q1}}*100+{{Q2}}",
                "temp": true
            },
            {
                "name": "T2",
                "label": "",
                "function": "{{Q3}}*100+{{Q4}}",
                "temp": true
            },
            {
                "name": "T3",
                "label": "",
                "function": "{{Q5}}*1000+{{Q6}}",
                "temp": true
            },
            {
                "name": "T4",
                "label": "",
                "function": "{{Q7}}*100+{{Q8}}",
                "temp": true
            },
            {
                "name": "T5",
                "label": "",
                "function": "{{Q9}}*100+{{Q10}}",
                "temp": true
            },
            {
                "name": "T6",
                "label": "",
                "function": "{{Q11}}*1000+{{Q12}}",
                "temp": true
            },
            {
                "name": "T10",
                "label": "",
                "function": "math.floor({{Q7}}/10)",
                "temp": true
            },
            {
                "name": "T11",
                "label": "",
                "function": "{{Q7}}-{{T10}}*10",
                "temp": true
            },
            {
                "name": "T12",
                "label": "",
                "function": "math.floor({{Q8}}/10)",
                "temp": true
            },
            {
                "name": "T13",
                "label": "",
                "function": "{{Q8}}-{{T12}}*10",
                "temp": true
            },
            {
                "name": "T14",
                "label": "",
                "function": "math.floor({{Q9}}/10)",
                "temp": true
            },
            {
                "name": "T15",
                "label": "",
                "function": "{{Q9}}-{{T14}}*10",
                "temp": true
            },
            {
                "name": "T16",
                "label": "",
                "function": "math.floor({{Q10}}/10)",
                "temp": true
            },
            {
                "name": "T17",
                "label": "",
                "function": "{{Q10}}-{{T16}}*10",
                "temp": true
            },
            {
                "name": "T18",
                "label": "",
                "function": "math.floor({{Q11}}/10)",
                "temp": true
            },
            {
                "name": "T19",
                "label": "",
                "function": "{{Q11}}-{{T18}}*10",
                "temp": true
            },
            {
                "name": "T20",
                "label": "",
                "function": "math.floor({{Q12}}/10)",
                "temp": true
            },
            {
                "name": "T21",
                "label": "",
                "function": "{{Q12}}-{{T20}}*10",
                "temp": true
            },
            {
                "name": "A1",
                "label": "{{Q1}} m y {{Q2}} cm = {{T1}} cm"
            },
            {
                "name": "A2",
                "label": "{{Q3}} km y {{Q4}} dam = {{T2}} dam"
            },
            {
                "name": "A3",
                "label": "{{Q5}} hm y {{Q6}} dm = {{T3}} dm"
            },
            {
                "name": "A4",
                "label": "{{Q7}} dam y {{Q8}} cm = {{T4}} cm",
                "incorrect": true,
                "feedback": "&lt;table style=\"width: 100%; margin-right: calc(0%);\"&gt;&lt;tbody&gt;&lt;tr&gt;&lt;td style=\"width: 20%; background-color: #9FC1FD; text-align: center;\"&gt;&lt;span style=\"color: rgb(255, 255, 255);\"&gt;&lt;strong&gt;hm&lt;/strong&gt;&lt;/span&gt;&lt;/td&gt;&lt;td style=\"width: 20%; background-color: #9FC1FD; text-align: center;\"&gt;&lt;span style=\"color: rgb(255, 255, 255);\"&gt;&lt;strong&gt;dam&lt;/strong&gt;&lt;/span&gt;&lt;/td&gt;&lt;td style=\"width: 20%; background-color: #9FC1FD; text-align: center;\"&gt;&lt;span style=\"color: rgb(255, 255, 255);\"&gt;&lt;strong&gt;m&lt;/strong&gt;&lt;/span&gt;&lt;span style=\"background-color: rgb(255, 255, 255);\"&gt;&lt;/span&gt;&lt;/td&gt;&lt;td style=\"width: 20%; background-color: #9FC1FD; text-align: center;\"&gt;&lt;span style=\"color: rgb(255, 255, 255);\"&gt;&lt;strong&gt;dm&lt;/strong&gt;&lt;/span&gt;&lt;/td&gt;&lt;td style=\"width: 20%; background-color: #9FC1FD; text-align: center;\"&gt;&lt;span style=\"color: rgb(255, 255, 255);\"&gt;&lt;strong&gt;cm&lt;/strong&gt;&lt;/span&gt;&lt;/td&gt;&lt;/tr&gt;&lt;tr&gt;&lt;td style=\"width: 20%; text-align: center;\"&gt;{{T10}}&lt;/td&gt;&lt;td style=\"width: 20%; text-align: center;\"&gt;{{T11}}&lt;/td&gt;&lt;td style=\"width: 20%; text-align: center;\"&gt;0&lt;/td&gt;&lt;td style=\"width: 20%; text-align: center;\"&gt;{{T12}}&lt;/td&gt;&lt;td style=\"width: 20%; text-align: center;\"&gt;{{T13}}&lt;/td&gt;&lt;/tr&gt;&lt;/tbody&gt;&lt;/table&gt;"
            },
            {
                "name": "A5",
                "label": "{{Q9}} m y {{Q10}} mm = {{T5}} mm",
                "incorrect": true,
                "feedback": "&lt;table style=\"width: 100%; margin-right: calc(0%);\"&gt;&lt;tbody&gt;&lt;tr&gt;&lt;td style=\"width: 20%; background-color: #9FC1FD; text-align: center;\"&gt;&lt;span style=\"color: rgb(255, 255, 255);\"&gt;&lt;strong&gt;dam&lt;/strong&gt;&lt;/span&gt;&lt;/td&gt;&lt;td style=\"width: 20%; background-color: #9FC1FD; text-align: center;\"&gt;&lt;span style=\"color: rgb(255, 255, 255);\"&gt;&lt;strong&gt;m&lt;/strong&gt;&lt;/span&gt;&lt;/td&gt;&lt;td style=\"width: 20%; background-color: #9FC1FD; text-align: center;\"&gt;&lt;span style=\"color: rgb(255, 255, 255);\"&gt;&lt;strong&gt;dm&lt;/strong&gt;&lt;/span&gt;&lt;span style=\"background-color: rgb(255, 255, 255);\"&gt;&lt;/span&gt;&lt;/td&gt;&lt;td style=\"width: 20%; background-color: #9FC1FD; text-align: center;\"&gt;&lt;span style=\"color: rgb(255, 255, 255);\"&gt;&lt;strong&gt;cm&lt;/strong&gt;&lt;/span&gt;&lt;/td&gt;&lt;td style=\"width: 20%; background-color: #9FC1FD; text-align: center;\"&gt;&lt;span style=\"color: rgb(255, 255, 255);\"&gt;&lt;strong&gt;mm&lt;/strong&gt;&lt;/span&gt;&lt;/td&gt;&lt;/tr&gt;&lt;tr&gt;&lt;td style=\"width: 20%; text-align: center;\"&gt;{{T14}}&lt;/td&gt;&lt;td style=\"width: 20%; text-align: center;\"&gt;{{T15}}&lt;/td&gt;&lt;td style=\"width: 20%; text-align: center;\"&gt;0&lt;/td&gt;&lt;td style=\"width: 20%; text-align: center;\"&gt;{{T16}}&lt;/td&gt;&lt;td style=\"width: 20%; text-align: center;\"&gt;{{T17}}&lt;/td&gt;&lt;/tr&gt;&lt;/tbody&gt;&lt;/table&gt;"
            },
            {
                "name": "A6",
                "label": "{{Q11}} m y {{Q12}} cm = {{T6}} cm",
                "incorrect": true,
                "feedback": "&lt;table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center;\"&gt;{{T18}}&lt;/td&gt;&lt;td style=\"width: 25%; text-align: center;\"&gt;{{T19}}&lt;/td&gt;&lt;td style=\"width: 25%; text-align: center;\"&gt;{{T20}}&lt;/td&gt;&lt;td style=\"width: 25%; text-align: center;\"&gt;{{T21}}&lt;/td&gt;&lt;/tr&gt;&lt;/tbody&gt;&lt;/table&gt;"
            }
        ],
        "uniques": true
    },
    "algorithm": {
        "name": "trueFalse",
        "template": "Multiple choice – multiple response",
        "params": {
            "countCorrect": 2,
            "countIncorrect": 1,
            "showCheckIcon": true
        }
    }
}</v>
      </c>
      <c r="C503" s="242" t="str">
        <f t="shared" si="1"/>
        <v>#REF!</v>
      </c>
      <c r="D503" s="243" t="str">
        <f t="shared" si="2"/>
        <v>#REF!</v>
      </c>
    </row>
    <row r="504" ht="15.75" customHeight="1">
      <c r="A504" s="241" t="str">
        <f>Seeds!AA545</f>
        <v>M3-MyM-3a-E-1</v>
      </c>
      <c r="B504" s="242" t="str">
        <f>Seeds!Z545</f>
        <v>{
    "id": "M3-MyM-3a-E-1",
    "stimulus": "&lt;p&gt;Expresa las siguientes longitudes en forma simple.&lt;/p&gt;",
    "template": "&lt;p style=\"text-align: center\"&gt;
{{Q1}} dam y {{Q2}} m = {{response}} m&lt;/p&gt;&lt;p style=\"text-align: center\"&gt;
{{Q3}} dm y {{Q4}} cm = {{response}} cm&lt;/p&gt; ",
    "hint": "&lt;p&gt;Una medida en forma simple se expresa con una sola unidad, mientras que en forma compleja se emplean dos o más unidades.&lt;/p&gt;",
    "feedback": "&lt;p&gt;Para transformar estas medidas en forma simple, hay que pasarlas a la unidad más pequeña.&lt;/p&gt;",
    "seed": {
        "parameters": [
            {
                "name": "Q1",
                "label": null,
                "min": 10,
                "max": 20,
                "step": 1
            },
            {
                "name": "Q2",
                "label": null,
                "min": 1,
                "max": 9,
                "step": 1
            },
            {
                "name": "Q3",
                "label": null,
                "min": 10,
                "max": 20,
                "step": 1
            },
            {
                "name": "Q4",
                "label": null,
                "min": 1,
                "max": 9,
                "step": 1
            }
        ],
        "calculated": [
            {
                "name": "A1",
                "label": "",
                "function": "{{Q1}}*10 + {{Q2}}",
                "feedback": "&lt;table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center;\"&gt;{{T1}}&lt;/td&gt;&lt;td style=\"width: 33.3333%; text-align: center;\"&gt;{{T2}}&lt;/td&gt;&lt;td style=\"width: 33.3333%; text-align: center;\"&gt;{{Q2}}&lt;/td&gt;&lt;/tr&gt;&lt;/tbody&gt;&lt;/table&gt;"
            },
            {
                "name": "A2",
                "label": "",
                "function": "{{Q3}}*10 + {{Q4}}",
                "feedback": "&lt;table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255);\"&gt;&lt;strong&gt;dm&lt;/strong&gt;&lt;/span&gt;&lt;/td&gt;&lt;td style=\"width: 33.3333%; background-color: #9FC1FD; text-align: center;\"&gt;&lt;span style=\"color: rgb(255, 255, 255);\"&gt;&lt;strong&gt;cm&lt;/strong&gt;&lt;/span&gt;&lt;/td&gt;&lt;/tr&gt;&lt;tr&gt;&lt;td style=\"width: 33.3333%; text-align: center;\"&gt;{{T3}}&lt;/td&gt;&lt;td style=\"width: 33.3333%; text-align: center;\"&gt;{{T4}}&lt;/td&gt;&lt;td style=\"width: 33.3333%; text-align: center;\"&gt;{{Q4}}&lt;/td&gt;&lt;/tr&gt;&lt;/tbody&gt;&lt;/table&gt;"
            },
            {
                "name": "T1",
                "label": "",
                "function": "math.floor({{Q1}}/10)",
                "temp": true
            },
            {
                "name": "T2",
                "label": "",
                "function": "{{Q1}}-{{T1}}*10",
                "temp": true
            },
            {
                "name": "T3",
                "label": "",
                "function": "math.floor({{Q3}}/10)",
                "temp": true
            },
            {
                "name": "T4",
                "label": "",
                "function": "{{Q3}}-{{T3}}*10",
                "temp": true
            }
        ],
        "uniques": true
    },
    "algorithm": {
        "name": "calculateOperation",
        "params": {
            "method": "equivLiteral",
            "keyboard": "NUMERICAL"
        }
    }
}</v>
      </c>
      <c r="C504" s="242" t="str">
        <f t="shared" si="1"/>
        <v>#REF!</v>
      </c>
      <c r="D504" s="243" t="str">
        <f t="shared" si="2"/>
        <v>#REF!</v>
      </c>
    </row>
    <row r="505" ht="15.75" customHeight="1">
      <c r="A505" s="241" t="str">
        <f>Seeds!AA546</f>
        <v>M3-MyM-3a-A-1</v>
      </c>
      <c r="B505" s="242" t="str">
        <f>Seeds!Z546</f>
        <v>{
    "id": "M3-MyM-3a-A-1",
    "stimulus": "&lt;p&gt;Cecilia tiene una cinta negra de &lt;span class=\"no-break\"&gt;{{Q1}} dam&lt;/span&gt; y &lt;span class=\"no-break\"&gt;{{Q2}} cm.&lt;/span&gt; ¿A cuántos decímetros equivalen?&lt;/p&gt;",
    "template": "&lt;p&gt;Cecilia tiene &lt;span class=\"no-break\"&gt;{{response}} cm&lt;/span&gt; de cinta.&lt;/p&gt;",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255);\"&gt;&lt;strong&gt;dam&lt;/strong&gt;&lt;/span&gt;&lt;/td&gt;&lt;td style=\"width: 25%; background-color: #9FC1FD; text-align: center;\"&gt;&lt;span style=\"color: rgb(255, 255, 255);\"&gt;&lt;strong&gt;m&lt;/strong&gt;&lt;/span&gt;&lt;/td&gt;&lt;td style=\"width: 25%; background-color: #9FC1FD; text-align: center;\"&gt;&lt;span style=\"color: rgb(255, 255, 255);\"&gt;&lt;strong&gt;dm&lt;/strong&gt;&lt;/span&gt;&lt;span style=\"background-color: rgb(255, 255, 255);\"&gt;&lt;/span&gt;&lt;/td&gt;&lt;td style=\"width: 25%; background-color: #9FC1FD; text-align: center;\"&gt;&lt;span style=\"color: rgb(255, 255, 255);\"&gt;&lt;strong&gt;cm&lt;/strong&gt;&lt;/span&gt;&lt;/td&gt;&lt;/tr&gt;&lt;tr&gt;&lt;td style=\"width: 25%; text-align: center;\"&gt;{{Q1}}&lt;/td&gt;&lt;td style=\"width: 25%; text-align: center;\"&gt;{{T1}}&lt;/td&gt;&lt;td style=\"width: 25%; text-align: center;\"&gt;{{T2}}&lt;/td&gt;&lt;td style=\"width: 25%; text-align: center;\"&gt;{{T3}}&lt;/td&gt;&lt;/tr&gt;&lt;/tbody&gt;&lt;/table&gt;",
    "seed": {
        "parameters": [
            {
                "name": "Q1",
                "label": null,
                "min": 1,
                "max": 9,
                "step": 1
            },
            {
                "name": "Q2",
                "label": null,
                "min": 1,
                "max": 999,
                "step": 1
            }
        ],
        "calculated": [
            {
                "name": "A1",
                "label": "",
                "function": "{{Q1}}*1000 + {{Q2}}"
            },
            {
                "name": "T1",
                "label": "",
                "function": "math.floor({{Q2}}/100)",
                "temp": true
            },
            {
                "name": "T2",
                "label": "",
                "function": "math.floor({{Q2}}/10)-{{T1}}*10",
                "temp": true
            },
            {
                "name": "T3",
                "label": "",
                "function": "{{Q2}}-{{T1}}*100-{{T2}}*10",
                "temp": true
            }
        ],
        "uniques": true
    },
    "algorithm": {
        "name": "calculateOperation",
        "params": {
            "method": "equivLiteral",
            "keyboard": "NUMERICAL"
        }
    }
}</v>
      </c>
      <c r="C505" s="242" t="str">
        <f t="shared" si="1"/>
        <v>#REF!</v>
      </c>
      <c r="D505" s="243" t="str">
        <f t="shared" si="2"/>
        <v>#REF!</v>
      </c>
    </row>
    <row r="506" ht="15.75" customHeight="1">
      <c r="A506" s="241" t="str">
        <f>Seeds!AA547</f>
        <v>M3-MyM-3a-A-2</v>
      </c>
      <c r="B506" s="242" t="str">
        <f>Seeds!Z547</f>
        <v>{
    "id": "M3-MyM-3a-A-2",
    "stimulus": "&lt;p&gt;La bandera del club de fútbol de Leandro mide &lt;span class=\"no-break\"&gt;{{Q1}} dm&lt;/span&gt; y &lt;span class=\"no-break\"&gt;{{Q2}} mm&lt;/span&gt; de largo. ¿A cuántos milímetros equivale esta longitud?&lt;/p&gt;",
    "template": "&lt;p&gt;La bandera mide &lt;span class=\"no-break\"&gt;{{response}} mm.&lt;/span&gt;&lt;/p&gt;",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 margin-right: calc(0%);\"&gt;&lt;tbody&gt;&lt;tr&gt;&lt;td style=\"width: 25%; background-color: #9FC1FD; text-align: center;\"&gt;&lt;span style=\"color: rgb(255, 255, 255);\"&gt;&lt;strong&gt;m&lt;/strong&gt;&lt;/span&gt;&lt;/td&gt;&lt;td style=\"width: 25%; background-color: #9FC1FD; text-align: center;\"&gt;&lt;span style=\"color: rgb(255, 255, 255);\"&gt;&lt;strong&gt;dm&lt;/strong&gt;&lt;/span&gt;&lt;/td&gt;&lt;td style=\"width: 25%; background-color: #9FC1FD; text-align: center;\"&gt;&lt;span style=\"color: rgb(255, 255, 255);\"&gt;&lt;strong&gt;cm&lt;/strong&gt;&lt;/span&gt;&lt;span style=\"background-color: rgb(255, 255, 255);\"&gt;&lt;/span&gt;&lt;/td&gt;&lt;td style=\"width: 25%; background-color: #9FC1FD; text-align: center;\"&gt;&lt;span style=\"color: rgb(255, 255, 255);\"&gt;&lt;strong&gt;mm&lt;/strong&gt;&lt;/span&gt;&lt;/td&gt;&lt;/tr&gt;&lt;tr&gt;&lt;td style=\"width: 25%; text-align: center;\"&gt;{{T1}}&lt;/td&gt;&lt;td style=\"width: 25%; text-align: center;\"&gt;{{T2}}&lt;/td&gt;&lt;td style=\"width: 25%; text-align: center;\"&gt;{{T3}}&lt;/td&gt;&lt;td style=\"width: 25%; text-align: center;\"&gt;{{T4}}&lt;/td&gt;&lt;/tr&gt;&lt;/tbody&gt;&lt;/table&gt;",
    "seed": {
        "parameters": [
            {
                "name": "Q1",
                "label": null,
                "min": 10,
                "max": 19,
                "step": 1
            },
            {
                "name": "Q2",
                "label": null,
                "min": 10,
                "max": 99,
                "step": 1
            }
        ],
        "calculated": [
            {
                "name": "A1",
                "label": "",
                "function": "{{Q1}}*100 + {{Q2}}"
            },
            {
                "name": "T1",
                "label": "",
                "function": "math.floor({{Q1}}/10)",
                "temp": true
            },
            {
                "name": "T2",
                "label": "",
                "function": "{{Q1}}-{{T1}}*10",
                "temp": true
            },
            {
                "name": "T3",
                "label": "",
                "function": "math.floor({{Q2}}/10)",
                "temp": true
            },
            {
                "name": "T4",
                "label": "",
                "function": "{{Q2}}-{{T3}}*10",
                "temp": true
            }
        ],
        "uniques": true
    },
    "algorithm": {
        "name": "calculateOperation",
        "params": {
            "method": "equivLiteral",
            "keyboard": "NUMERICAL"
        }
    }
}</v>
      </c>
      <c r="C506" s="242" t="str">
        <f t="shared" si="1"/>
        <v>#REF!</v>
      </c>
      <c r="D506" s="243" t="str">
        <f t="shared" si="2"/>
        <v>#REF!</v>
      </c>
    </row>
    <row r="507" ht="15.75" customHeight="1">
      <c r="A507" s="241" t="str">
        <f>Seeds!AA548</f>
        <v>M3-MyM-3a-A-3</v>
      </c>
      <c r="B507" s="242" t="str">
        <f>Seeds!Z548</f>
        <v>{
    "id": "M3-MyM-3a-A-3",
    "stimulus": "&lt;p&gt;La manguera del jardín de Rodrigo mide &lt;span class=\"no-break\"&gt;{{Q1}} m&lt;/span&gt; y &lt;span class=\"no-break\"&gt;{{Q2}} dm&lt;/span&gt; de longitud. ¿A cuántos centímetros equivalen?&lt;/p&gt;",
    "template": "&lt;p&gt;La manguera mide &lt;span class=\"no-break\"&gt;{{response}} cm.&lt;/span&gt;&lt;/p&gt;",
    "hint": "&lt;p&gt;Una medida en forma simple se expresa con una sola unidad, mientras que en forma compleja se emplean dos o más unidades.&lt;/p&gt;",
    "feedback": "&lt;p&gt;Para transformar estas medidas en forma simple, hay que pasarlas a la unidad más pequeña.&lt;/p&gt;&lt;table style=\"width: 100%;\"&gt;&lt;tbody&gt;&lt;tr&gt;&lt;td style=\"width: 33.3333%; background-color: #9FC1FD; text-align: center;\"&gt;&lt;span style=\"color: rgb(255, 255, 255);\"&gt;&lt;strong&gt;m&lt;/strong&gt;&lt;/span&gt;&lt;/td&gt;&lt;td style=\"width: 33.3333%; background-color: #9FC1FD; text-align: center;\"&gt;&lt;span style=\"color: rgb(255, 255, 255);\"&gt;&lt;strong&gt;dm&lt;/strong&gt;&lt;/span&gt;&lt;/td&gt;&lt;/tr&gt;&lt;tr&gt;&lt;td style=\"width: 33.3333%; text-align: center;\"&gt;{{T2}}&lt;/td&gt;&lt;td style=\"width: 33.3333%; text-align: center;\"&gt;{{Q2}}&lt;/td&gt;&lt;/tr&gt;&lt;/tbody&gt;&lt;/table&gt;",
    "seed": {
        "parameters": [
            {
                "name": "Q1",
                "label": null,
                "min": 1,
                "max": 10,
                "step": 1
            },
            {
                "name": "Q2",
                "label": null,
                "min": 1,
                "max": 9,
                "step": 1
            }
        ],
        "calculated": [
            {
                "name": "T1",
                "label": "",
                "function": "math.floor({{Q1}}/10)",
                "temp": true
            },
            {
                "name": "T2",
                "label": "",
                "function": "{{Q1}}-math.floor({{Q1}}/10)*10",
                "temp": true
            },
            {
                "name": "A1",
                "label": "",
                "function": "{{Q1}}*10 + {{Q2}}"
            }
        ],
        "uniques": true
    },
    "algorithm": {
        "name": "calculateOperation",
        "params": {
            "method": "equivLiteral",
            "keyboard": "NUMERICAL"
        }
    }
}</v>
      </c>
      <c r="C507" s="242" t="str">
        <f t="shared" si="1"/>
        <v>#REF!</v>
      </c>
      <c r="D507" s="243" t="str">
        <f t="shared" si="2"/>
        <v>#REF!</v>
      </c>
    </row>
    <row r="508" ht="15.75" customHeight="1">
      <c r="A508" s="241" t="str">
        <f>Seeds!AA549</f>
        <v>M3-MyM-3a-A-4</v>
      </c>
      <c r="B508" s="242" t="str">
        <f>Seeds!Z549</f>
        <v>{"id":"M3-MyM-3a-A-4","stimulus":"&lt;p&gt;Un cerro próximo a la ciudad tiene una altura de {{T1}} m. ¿Cómo se expresaría esta medida en forma compleja?&lt;/p&gt;","template":"&lt;p&gt;El cerro mide {{response}} hm y {{response}} m.&lt;/p&gt;","hint":"&lt;p&gt;Una medida en forma simple se expresa con una sola unidad, mientras que en forma compleja se emplean dos o más unidades.&lt;/p&gt;","feedback":"&lt;p&gt;Para transformar esta medida en forma compleja, ayúdate de una tabla como esta:&lt;/p&gt;&lt;table style=\"width: 100%;\"&gt;&lt;tbody&gt;&lt;tr&gt;&lt;td style=\"width: 33.3333%; background-color: #9FC1FD; text-align: center;\"&gt;&lt;span style=\"color: rgb(255, 255, 255);\"&gt;&lt;strong&gt;hm&lt;/strong&gt;&lt;/span&gt;&lt;/td&gt;&lt;td style=\"width: 33.3333%; background-color: #9FC1FD; text-align: center;\"&gt;&lt;span style=\"color: rgb(255, 255, 255);\"&gt;&lt;strong&gt;dam&lt;/strong&gt;&lt;/span&gt;&lt;/td&gt;&lt;td style=\"width: 33.3333%; background-color: #9FC1FD; text-align: center;\"&gt;&lt;span style=\"color: rgb(255, 255, 255);\"&gt;&lt;strong&gt;m&lt;/strong&gt;&lt;/span&gt;&lt;/td&gt;&lt;/tr&gt;&lt;tr&gt;&lt;td style=\"width: 33.3333%; text-align: center;\"&gt;{{Q1}}&lt;/td&gt;&lt;td style=\"width: 33.3333%; text-align: center;\"&gt;{{T3}}&lt;/td&gt;&lt;td style=\"width: 33.3333%; text-align: center;\"&gt;{{T4}}&lt;/td&gt;&lt;/tr&gt;&lt;/tbody&gt;&lt;/table&gt;","seed":{"parameters":[{"name":"Q1","label":null,"min":2,"max":9,"step":1},{"name":"Q2","label":null,"min":1,"max":99,"step":1}],"calculated":[{"name":"A1","label":"","function":"{{Q1}}"},{"name":"A2","label":"","function":"{{Q2}}"},{"name":"T1","function":"{{Q1}}*100 + {{Q2}}","temp":true},{"name":"T3","label":"","function":"math.floor({{Q2}}/10)","temp":true},{"name":"T4","label":"","function":"{{Q2}}-math.floor({{Q2}}/10)*10","temp":true}],"uniques":true},"algorithm":{"name":"calculateOperation","params":{"method":"equivLiteral","keyboard":"NUMERICAL"}}}</v>
      </c>
      <c r="C508" s="242" t="str">
        <f t="shared" si="1"/>
        <v>#REF!</v>
      </c>
      <c r="D508" s="243" t="str">
        <f t="shared" si="2"/>
        <v>#REF!</v>
      </c>
    </row>
    <row r="509" ht="15.75" customHeight="1">
      <c r="A509" s="241" t="str">
        <f>Seeds!AA550</f>
        <v>M3-MyM-3a-A-5</v>
      </c>
      <c r="B509" s="242" t="str">
        <f>Seeds!Z550</f>
        <v>{
    "id": "M3-MyM-3a-A-5",
    "stimulus": "&lt;p&gt;En una ciudad se ha construido un nuevo tramo de carretera de &lt;span class=\"no-break\"&gt;{{T1}} m.&lt;/span&gt; ¿Cómo se expresaría esa distancia en forma compleja?&lt;/p&gt;",
    "template": "&lt;p&gt;Se han construido &lt;span class=\"no-break\"&gt;{{response}} km&lt;/span&gt; y &lt;span class=\"no-break\"&gt;{{response}} m&lt;/span&gt; de carretera.&lt;/p&gt;",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255);\"&gt;&lt;strong&gt;km&lt;/strong&gt;&lt;/span&gt;&lt;/td&gt;&lt;td style=\"width: 24.9688%; background-color: #9FC1FD; text-align: center;\"&gt;&lt;span style=\"color: rgb(255, 255, 255);\"&gt;&lt;strong&gt;hm&lt;/strong&gt;&lt;/span&gt;&lt;/td&gt;&lt;td style=\"width: 24.9688%; background-color: #9FC1FD; text-align: center;\"&gt;&lt;span style=\"color: rgb(255, 255, 255);\"&gt;&lt;strong&gt;dam&lt;/strong&gt;&lt;/span&gt;&lt;/td&gt;&lt;td style=\"width: 24.9688%; background-color: #9FC1FD; text-align: center;\"&gt;&lt;span style=\"color: rgb(255, 255, 255);\"&gt;&lt;strong&gt;m&lt;/strong&gt;&lt;/span&gt;&lt;/td&gt;&lt;/tr&gt;&lt;tr&gt;&lt;td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
                "max": 999,
                "step": 1
            }
        ],
        "calculated": [
            {
                "name": "A1",
                "label": "",
                "function": "{{Q1}}"
            },
            {
                "name": "A2",
                "label": "",
                "function": "{{Q2}}"
            },
            {
                "name": "T1",
                "function": "{{Q1}}*1000 + {{Q2}}",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509" s="242" t="str">
        <f t="shared" si="1"/>
        <v>#REF!</v>
      </c>
      <c r="D509" s="243" t="str">
        <f t="shared" si="2"/>
        <v>#REF!</v>
      </c>
    </row>
    <row r="510" ht="15.75" customHeight="1">
      <c r="A510" s="241" t="str">
        <f>Seeds!AA551</f>
        <v>M3-MyM-3b-I-1</v>
      </c>
      <c r="B510" s="242" t="str">
        <f>Seeds!Z551</f>
        <v>{"id":"M3-MyM-3b-I-1","stimulus":"&lt;p&gt;Arrastra y ordena las siguientes longitudes de mayor &lt;span style=\"color:#FF0000\";&gt;⭡&lt;/span&gt; a menor &lt;span style=\"color:#FF0000\";&gt;⭣&lt;/span&gt;.&lt;/p&gt;","hint":"&lt;p&gt;Transforma todas las medidas a la misma unidad.&lt;/p&gt;","feedback":"&lt;p&gt;Para ordenar estas medidas de mayor a menor, conviértelas todas a la misma unidad y después compáralas.&lt;/p&gt;&lt;div style=\"display:flex; justify-content:center;\"&gt;&lt;img src='https://blueberry-assets.oneclick.es/M3_MyM_3b_1.svg' width=\"500\"&gt;&lt;/div&gt;&lt;p&gt;{{T4}} dam = {{T4}} × 1 000 = {{Q4}} cm&lt;/p&gt;&lt;p&gt;{{T1}} m = {{T1}} × 100 = {{Q1}} cm&lt;/p&gt;&lt;p&gt;{{T2}} dm = {{T2}} × 10 = {{Q2}} cm&lt;/p&gt;&lt;p&gt;{{T3}} cm&lt;/p&gt;","seed":{"parameters":[{"name":"Q1","label":null,"min":1,"max":9999,"step":1},{"name":"Q2","label":null,"min":1,"max":9999,"step":1},{"name":"Q3","label":null,"min":1,"max":9999,"step":1},{"name":"Q4","label":null,"min":1,"max":9999,"step":1}],"calculated":[{"name":"T1","function":"{{Q1}}/100","temp":true},{"name":"T2","function":"{{Q2}}/10","temp":true},{"name":"T3","function":"{{Q3}}","temp":true},{"name":"T4","function":"{{Q4}}/1000","temp":true},{"name":"A1","label":"{{T1}} m","function":"{{Q1}}"},{"name":"A2","label":"{{T2}} dm","function":"{{Q2}}"},{"name":"A3","label":"{{T3}} cm","function":"{{Q3}}"},{"name":"A4","label":"{{T4}} dam","function":"{{Q4}}"}],"uniques":true},"algorithm":{"name":"orderNumbers","params":{"order":"desc"}}}</v>
      </c>
      <c r="C510" s="242" t="str">
        <f t="shared" si="1"/>
        <v>#REF!</v>
      </c>
      <c r="D510" s="243" t="str">
        <f t="shared" si="2"/>
        <v>#REF!</v>
      </c>
    </row>
    <row r="511" ht="15.75" customHeight="1">
      <c r="A511" s="241" t="str">
        <f>Seeds!AA552</f>
        <v>M3-MyM-3b-E-1</v>
      </c>
      <c r="B511" s="242" t="str">
        <f>Seeds!Z552</f>
        <v>{"id":"M3-MyM-3b-E-1","seed":{"parameters":[{"name":"Q1","label":null,"min":100,"max":999,"step":1},{"name":"Q2","label":null,"min":100,"max":999,"step":1},{"name":"Q3","label":null,"min":100,"max":999,"step":1},{"name":"Q4","label":null,"min":100,"max":999,"step":1}],"uniques":true},"scaffolding":[{"id":"step-0","stimulus":"&lt;p&gt;Arrastra y ordena de mayor &lt;span style=\"color:#FF0000\";&gt;⭡&lt;/span&gt; a menor &lt;span style=\"color:#FF0000\";&gt;⭣&lt;/span&gt; las siguientes medidas de longitud.&lt;/p&gt;","seed":{"parameters":[],"calculated":[{"name":"T11","function":"math.floor({{Q1}}/10)","temp":true},{"name":"T12","function":"{{Q1}}-(math.floor({{Q1}}/10)*10)","temp":true},{"name":"T21","function":"math.floor({{Q2}}/100)","temp":true},{"name":"T22","function":"{{Q2}}-(math.floor({{Q2}}/100)*100)","temp":true},{"name":"T3","function":"{{Q3}}/10","temp":true},{"name":"T4","function":"{{Q4}}","temp":true},{"name":"A1","label":"{{T11}} dm y {{T12}} cm","function":"{{Q1}}"},{"name":"A2","label":"{{T21}} m y {{T22}} cm","function":"{{Q2}}"},{"name":"A3","label":"{{T3}} dm","function":"{{Q3}}"},{"name":"A4","label":"{{T4}} cm","function":"{{Q4}}"}]},"algorithm":{"name":"orderNumbers","params":{"order":"desc"}}},{"id":"step-1","stimulus":"&lt;p&gt;¿Qué pide el enunciado?&lt;/p&gt;","seed":{"calculated":[{"name":"1-A1","label":"&lt;p&gt;Ordenar de mayor a menor las medidas de longitud.&lt;/p&gt;"},{"name":"1-A2","label":"&lt;p&gt;Ordenar de menor a mayor las medidas de longitud.&lt;/p&gt;","incorrect":true}]},"algorithm":{"name":"trueFalse","template":"Multiple choice – standard"}},{"id":"step-2","stimulus":"&lt;p&gt;¿Cómo se comparan longitudes que están escritas en unidades diferentes?&lt;/p&gt;","seed":{"calculated":[{"name":"2-A1","label":"&lt;p&gt;Hay que convertir las longitudes a la misma unidad.&lt;/p&gt;"},{"name":"2-A2","label":"&lt;p&gt;La que tenga una cifra mayor a la izquierda es la de mayor longitud.&lt;/p&gt;","incorrect":true},{"name":"2-A3","label":"&lt;p&gt;La que tenga la mayor unidad de longitud es la de mayor longitud.&lt;/p&gt;","incorrect":true}]},"algorithm":{"name":"trueFalse","template":"Multiple choice – standard"}},{"id":"step-3","stimulus":"&lt;p&gt;Ahora toma una de las cuatro medidas como ejemplo y conviértela a centímetros.&lt;/p&gt;","template":"&lt;p style=\"text-align: center\"&gt;{{T21}} m = {{T21}} × 100 = {{response}} cm&lt;/p&gt;&lt;p style=\"text-align: center\"&gt;{{T21}} m y {{T22}} cm = {{response}} cm&lt;/p&gt;","seed":{"calculated":[{"name":"T21","function":"math.floor({{Q2}}/100)","temp":true},{"name":"T22","function":"{{Q2}}-math.floor({{Q2}}/100)*100","temp":true},{"name":"3-A1","function":"math.floor({{Q2}}/100)*100"},{"name":"3-A2","function":"{{Q2}}"}]},"algorithm":{"name":"calculateOperation","params":{"method":"equivLiteral","keyboard":"NUMERICAL"}}},{"id":"step-4","stimulus":"&lt;p&gt;Repitiendo los cálculos del paso anterior, arrastra y ordena las medidas de menor a mayor.&lt;/p&gt;","seed":{"calculated":[{"name":"T11","function":"math.floor({{Q1}}/10)","temp":true},{"name":"T12","function":"{{Q1}}-math.floor({{Q1}}/10)*10","temp":true},{"name":"T21","function":"math.floor({{Q2}}/100)","temp":true},{"name":"T22","function":"{{Q2}}-math.floor({{Q2}}/100)*100","temp":true},{"name":"T3","function":"{{Q3}}/10","temp":true},{"name":"T4","function":"{{Q4}}","temp":true},{"name":"4-A1","label":"{{T11}} dm y {{T12}} cm = {{Q1}} cm","function":"{{Q1}}"},{"name":"4-A2","label":"{{T21}} m y {{T22}} cm = {{Q2}} cm","function":"{{Q2}}"},{"name":"4-A3","label":"{{T3}} dm = {{Q3}} cm","function":"{{Q3}}"},{"name":"4-A4","label":"{{T4}} cm","function":"{{Q4}}"}]},"algorithm":{"name":"orderNumbers","params":{"order":"desc"}}}]}</v>
      </c>
      <c r="C511" s="242" t="str">
        <f t="shared" si="1"/>
        <v>#REF!</v>
      </c>
      <c r="D511" s="243" t="str">
        <f t="shared" si="2"/>
        <v>#REF!</v>
      </c>
    </row>
    <row r="512" ht="15.75" customHeight="1">
      <c r="A512" s="241" t="str">
        <f>Seeds!AA553</f>
        <v>M3-MyM-3b-A-1</v>
      </c>
      <c r="B512" s="242" t="str">
        <f>Seeds!Z553</f>
        <v>{
    "id": "M3-MyM-3b-A-1",
    "seed": {
        "parameters": [
            {
                "name": "Q1",
                "label": null,
                "list": [
                    1,
                    2,
                    3,
                    4
                ]
            },
            {
                "name": "Q2",
                "label": null,
                "list": [
                    1,
                    2,
                    3,
                    4,
                    5,
                    6,
                    7,
                    8,
                    9
                ]
            },
            {
                "name": "Q3",
                "label": null,
                "min": 1010,
                "max": 3990,
                "step": 20
            }
        ],
        "uniques": true
    },
    "scaffolding": [
        {
            "id": "step-0",
            "stimulus": "&lt;p&gt;Un granjero necesita &lt;span class=\"no-break\"&gt;{{Q1}} dam&lt;/span&gt; y &lt;span class=\"no-break\"&gt;{{Q2}} m&lt;/span&gt; de alambre para cercar el corral para los conejos y &lt;span class=\"no-break\"&gt;{{Q3}} cm&lt;/span&gt; para el corral de los pavos. ¿Cuántos cm mide el cerco de menor longitud?&lt;/p&gt;",
            "template": "&lt;p&gt;El cerco de menor longitud mide &lt;span class=\"no-break\"&gt;{{response}} cm.&lt;/span&gt;&lt;/p&gt;",
            "seed": {
                "calculated": [
                    {
                        "name": "A1",
                        "label": "{{function}}",
                        "function": " math.min({{Q1}}*1000+{{Q2}}*100, {{Q3}})"
                    }
                ]
            },
            "algorithm": {
                "name": "calculateOperation",
                "params": {
                    "method": "equivLiteral",
                    "keyboard": "NUMERICAL"
                }
            }
        },
        {
            "id": "step-1",
            "stimulus": "&lt;p&gt;¿Cuánto alambre necesita el granjero para cada cerco?&lt;/p&gt;",
            "template": "&lt;p&gt;Necesita &lt;span class=\"no-break\"&gt;{{response}} dam&lt;/span&gt; y &lt;span class=\"no-break\"&gt;{{response}} m&lt;/span&gt; para el corral de los conejos y &lt;span class=\"no-break\"&gt;{{response}} cm&lt;/span&gt; para el corral de los pavos.&lt;/p&gt;",
            "seed": {
                "calculated": [
                    {
                        "name": "A2",
                        "label": "{{function}}",
                        "function": "{{Q1}}"
                    },
                    {
                        "name": "A3",
                        "label": "{{function}}",
                        "function": "{{Q2}}"
                    },
                    {
                        "name": "A4",
                        "label": "{{function}}",
                        "function": "{{Q3}}"
                    }
                ]
            },
            "algorithm": {
                "name": "calculateOperation",
                "params": {
                    "method": "equivLiteral",
                    "keyboard": "NUMERICAL"
                }
            }
        },
        {
            "id": "step-2",
            "stimulus": "&lt;p&gt;Según el enunciado, ¿qué hay que obtener?&lt;/p&gt;",
            "seed": {
                "parameters": [],
                "calculated": [
                    {
                        "name": "A1",
                        "label": "La longitud del cerco más pequeño en cm.",
                        "function": ""
                    },
                    {
                        "name": "A2",
                        "label": "La longitud del cerco más grande en cm.",
                        "function": "",
                        "incorrect": true
                    },
                    {
                        "name": "A3",
                        "label": "La longitud total de ambos cercos en cm.",
                        "function": "",
                        "incorrect": true
                    }
                ],
                "uniques": true
            },
            "algorithm": {
                "name": "trueFalse",
                "template": "Multiple choice – standard",
                "params": {
                    "countCorrect": 1,
                    "countIncorrect": 2,
                    "showCheckIcon": true
                }
            }
        },
        {
            "id": "step-3",
            "stimulus": "&lt;p&gt;Para comprobar cuál es el cerco más pequeño hay que comparar las dos medidas. ¿Cómo se comparan longitudes escritas en unidades diferentes?&lt;/p&gt;",
            "seed": {
                "parameters": [],
                "calculated": [
                    {
                        "name": "A1",
                        "label": "Hay que convertir una de las longitudes a la unidad de la otra.",
                        "function": ""
                    },
                    {
                        "name": "A2",
                        "label": "La que tenga una cifra mayor a la izquierda es la de mayor longitud.",
                        "function": "",
                        "incorrect": true
                    },
                    {
                        "name": "A3",
                        "label": "La que tenga la mayor unidad de longitud es la de mayor longitud.",
                        "function": "",
                        "incorrect": true
                    }
                ],
                "uniques": true
            },
            "algorithm": {
                "name": "trueFalse",
                "template": "Multiple choice – standard",
                "params": {
                    "countCorrect": 1,
                    "countIncorrect": 2,
                    "showCheckIcon": true
                }
            }
        },
        {
            "id": "step-4",
            "stimulus": "&lt;p&gt;El cerco para conejos está expresado en forma compleja, convierte esta medida a centímetros.&lt;/p&gt;",
            "template": "&lt;p&gt;{{Q1}} dam × 1 000 + {{Q2}} m × 100 = {{response}} cm&lt;/p&gt;",
            "seed": {
                "calculated": [
                    {
                        "name": "A5",
                        "label": "{{function}}",
                        "function": "{{Q1}}*1000+{{Q2}}*100"
                    }
                ]
            },
            "algorithm": {
                "name": "calculateOperation",
                "params": {
                    "method": "equivLiteral",
                    "keyboard": "NUMERICAL"
                }
            }
        },
        {
            "id": "step-5",
            "stimulus": "&lt;p&gt;Por último, compara las cifras de las dos medidas. La cifra de menor valor corresponde al cerco de menor longitud.&lt;/p&gt;",
            "template": "&lt;p&gt;El cerco de menor longitud mide {{response}} cm.&lt;/p&gt;",
            "seed": {
                "calculated": [
                    {
                        "name": "A5",
                        "label": "{{function}}",
                        "function": "A1 =math.min({{Q1}}*1000+{{Q2}}*100, {{Q3}}) "
                    }
                ]
            },
            "algorithm": {
                "name": "calculateOperation",
                "params": {
                    "method": "equivLiteral",
                    "keyboard": "NUMERICAL"
                }
            }
        }
    ]
}</v>
      </c>
      <c r="C512" s="242" t="str">
        <f t="shared" si="1"/>
        <v>#REF!</v>
      </c>
      <c r="D512" s="243" t="str">
        <f t="shared" si="2"/>
        <v>#REF!</v>
      </c>
    </row>
    <row r="513" ht="15.75" customHeight="1">
      <c r="A513" s="241" t="str">
        <f>Seeds!AA554</f>
        <v>M3-MyM-3b-A-2</v>
      </c>
      <c r="B513" s="242" t="str">
        <f>Seeds!Z554</f>
        <v>{"id":"M3-MyM-3b-A-2","seed":{"parameters":[{"name":"Q1","label":null,"min":100,"max":900,"step":10},{"name":"Q2","label":null,"min":1,"max":9,"step":1},{"name":"Q3","label":null,"min":1,"max":9,"step":1}],"uniques":true},"scaffolding":[{"id":"step-0","stimulus":"&lt;p&gt;Melina compró una cuerda de &lt;span class=\"no-break\"&gt;{{Q1}} cm&lt;/span&gt; y su hermana, una de &lt;span class=\"no-break\"&gt;{{Q2}} m&lt;/span&gt; y &lt;span class=\"no-break\"&gt;{{Q3}} dm.&lt;/span&gt; ¿Cuántos cm mide la cuerda más corta?&lt;/p&gt;","template":"&lt;p&gt;La cuerda de menor longitud mide &lt;span class=\"no-break\"&gt;{{response}} cm.&lt;/span&gt;&lt;/p&gt;","seed":{"calculated":[{"name":"A1","label":"{{function}}","function":" math.min({{Q1}},{{Q2}}*100+{{Q3}}*10)"}]},"algorithm":{"name":"calculateOperation","params":{"method":"equivLiteral","keyboard":"NUMERICAL"}}},{"id":"step-1","stimulus":"&lt;p&gt;Según el enunciado, ¿qué hay que obtener?&lt;/p&gt;","seed":{"parameters":[],"calculated":[{"name":"A1","label":"La longitud de la cuerda más corta en cm.","function":""},{"name":"A2","label":"La longitud de la cuerda más larga en cm.","function":"","incorrect":true},{"name":"A3","label":"La longitud total de las dos cuerdas en cm.","function":"","incorrect":true}],"uniques":true},"algorithm":{"name":"trueFalse","template":"Multiple choice – standard","params":{"countCorrect":1,"countIncorrect":2,"showCheckIcon":true}}},{"id":"step-2","stimulus":"&lt;p&gt;Para comprobar cuál es la cuerda más pequeña hay que comparar las dos medidas. ¿Cómo se comparan longitudes escritas en unidades diferentes?&lt;/p&gt;","seed":{"parameters":[],"calculated":[{"name":"A1","label":"Hay que convertir una de las longitudes a la unidad de la otra.","function":""},{"name":"A2","label":"La que tenga una cifra mayor a la izquierda es la de mayor longitud.","function":"","incorrect":true},{"name":"A3","label":"La que tenga la mayor unidad de longitud es la de mayor longitud.","function":"","incorrect":true}],"uniques":true},"algorithm":{"name":"trueFalse","template":"Multiple choice – standard","params":{"countCorrect":1,"countIncorrect":2,"showCheckIcon":true}}},{"id":"step-3","stimulus":"&lt;p&gt;La longitud de la cuerda de la hermana de Melina está expresada en forma compleja, convierte esta medida a centímetros.&lt;/p&gt;","template":"&lt;p style=\"text-align: center\"&gt;{{Q2}} m × 100 + {{Q3}} dm × 10 = {{response}} cm&lt;/p&gt;","seed":{"calculated":[{"name":"A5","label":"{{function}}","function":" {{Q2}}*100+{{Q3}}*10"}]},"algorithm":{"name":"calculateOperation","params":{"method":"equivLiteral","keyboard":"NUMERICAL"}}},{"id":"step-5","stimulus":"&lt;p&gt;Por último, compara las cifras de las dos medidas. La cifra de menor valor corresponde a la cuerda de menor longitud.&lt;/p&gt;","template":"&lt;p&gt;La cuerda más corta mide {{response}} cm.&lt;/p&gt;","seed":{"calculated":[{"name":"A1","label":"{{function}}","function":"math.min({{Q1}},{{Q2}}*100+{{Q3}}*10)"}]},"algorithm":{"name":"calculateOperation","params":{"method":"equivLiteral","keyboard":"NUMERICAL"}}}]}</v>
      </c>
      <c r="C513" s="242" t="str">
        <f t="shared" si="1"/>
        <v>#REF!</v>
      </c>
      <c r="D513" s="243" t="str">
        <f t="shared" si="2"/>
        <v>#REF!</v>
      </c>
    </row>
    <row r="514" ht="15.75" customHeight="1">
      <c r="A514" s="241" t="str">
        <f>Seeds!AA555</f>
        <v>M3-MyM-3b-A-3</v>
      </c>
      <c r="B514" s="242" t="str">
        <f>Seeds!Z555</f>
        <v>{
    "id": "M3-MyM-3b-A-3",
    "seed": {
        "parameters": [
            {
                "name": "Q1",
                "label": null,
                "min": 100,
                "max": 900,
                "step": 100
            },
            {
                "name": "Q2",
                "label": null,
                "min": 10,
                "max": 90,
                "step": 10
            },
            {
                "name": "Q3",
                "label": null,
                "min": 100,
                "max": 900,
                "step": 10
            },
            {
                "name": "Q4",
                "label": null,
                "min": 1,
                "max": 900,
                "step": 1
            }
        ],
        "uniques": true
    },
    "scaffolding": [
        {
            "id": "step-0",
            "stimulus": "&lt;p&gt;Lucas, Pedro y Pablo juegan con sus canicas. Lucas la arroja a &lt;span class=\"no-break\"&gt;{{T1}} dm&lt;/span&gt; y &lt;span class=\"no-break\"&gt;{{T2}} cm&lt;/span&gt; del hoyo, Pedro a &lt;span class=\"no-break\"&gt;{{T3}} cm&lt;/span&gt; y Pablo a &lt;span class=\"no-break\"&gt;{{Q4}} mm.&lt;/span&gt; Arrastra y ordena de mayor &lt;span style=\"color:#FF0000\";&gt;⭡&lt;/span&gt; a menor &lt;span style=\"color:#FF0000\";&gt;⭣&lt;/span&gt; según la distancia al hoyo.&lt;/p&gt;",
            "seed": {
                "calculated": [
                    {
                        "name": "T1",
                        "label": "{{function}}",
                        "function": "{{Q1}}/100",
                        "temp": true
                    },
                    {
                        "name": "T2",
                        "label": "{{function}}",
                        "function": "{{Q2}}/10",
                        "temp": true
                    },
                    {
                        "name": "T3",
                        "label": "{{function}}",
                        "function": "{{T1}}+{{T2}}",
                        "temp": true
                    },
                    {
                        "name": "T4",
                        "label": "{{function}}",
                        "function": "{{Q4}}/10",
                        "temp": true
                    },
                    {
                        "name": "0-A1",
                        "label": "{{T1}} dm y {{T2}} cm",
                        "function": "{{Q1}}"
                    },
                    {
                        "name": "0-A2",
                        "label": "{{T3}} cm",
                        "function": "{{T3}}"
                    },
                    {
                        "name": "0-A3",
                        "label": "{{Q4}} mm",
                        "function": "{{Q4}}"
                    }
                ]
            },
            "algorithm": {
                "name": "orderNumbers",
                "params": {
                    "order": "desc"
                }
            }
        },
        {
            "id": "step-1",
            "stimulus": "&lt;p&gt;¿Cómo se comparan longitudes escritas en unidades diferentes?&lt;/p&gt;",
            "seed": {
                "calculated": [
                    {
                        "name": "1-A1",
                        "label": "Hay que convertir las longitudes a la misma unidad."
                    },
                    {
                        "name": "1-A2",
                        "label": "La que tenga una cifra mayor a la izquierda, es la de mayor longitud.",
                        "incorrect": true
                    },
                    {
                        "name": "1-A3",
                        "label": "La que tenga la mayor unidad de longitud, es la de mayor longitud.",
                        "incorrect": true
                    }
                ]
            },
            "algorithm": {
                "name": "trueFalse",
                "template": "Multiple choice – standard",
                "params": {
                    "countCorrect": 1,
                    "countIncorrect": 2,
                    "showCheckIcon": true
                }
            }
        },
        {
            "id": "step-2",
            "stimulus": "&lt;p&gt;Para ordenar las distintas medidas, hay que expresarlas en la misma unidad. ¿En qué tabla están las conversiones de unidades correctas?&lt;/p&gt;",
            "seed": {
                "parameters": [],
                "calculated": [
                    {
                        "name": "2-A1",
                        "label": "&lt;div style=\"display:flex; justify-content:center;\"&gt;&lt;img src=\"https://blueberry-assets.oneclick.es/M3_MyM_3b_1.svg\" width=\"500\"&gt;&lt;/img&gt;&lt;/div&gt;"
                    },
                    {
                        "name": "2-A2",
                        "label": "&lt;div style=\"display:flex; justify-content:center;\"&gt;&lt;img src=\"https://blueberry-assets.oneclick.es/M3_MyM_3b_2.svg\" width=\"500\"&gt;&lt;/img&gt;&lt;/div&gt;",
                        "incorrect": true
                    },
                    {
                        "name": "2-A3",
                        "label": "&lt;div style=\"display:flex; justify-content:center;\"&gt;&lt;img src=\"https://blueberry-assets.oneclick.es/M3_MyM_3b_3.svg\" width=\"500\"&gt;&lt;/img&gt;&lt;/div&gt;",
                        "incorrect": true
                    }
                ],
                "uniques": true
            },
            "algorithm": {
                "name": "trueFalse",
                "template": "Multiple choice – standard",
                "params": {
                    "countCorrect": 1,
                    "countIncorrect": 2,
                    "showCheckIcon": true
                }
            }
        },
        {
            "id": "step-3",
            "stimulus": "&lt;p&gt;La distancia al hoyo de la canica de Lucas está expresada en forma compleja, convierte esta medida a los milímetros.&lt;/p&gt;",
            "template": "&lt;p style=\"text-align: center\"&gt;{{T1}} dm × 100 + {{T2}} cm × 10 = {{response}} mm&lt;/p&gt;",
            "seed": {
                "parameters": [],
                "calculated": [
                    {
                        "name": "T1",
                        "label": "{{function}}",
                        "function": "{{Q1}}/100",
                        "temp": true
                    },
                    {
                        "name": "T2",
                        "label": "{{function}}",
                        "function": "{{Q2}}/10",
                        "temp": true
                    },
                    {
                        "name": "3-A1",
                        "label": "{{function}}",
                        "function": "{{T1}}*100+{{T2}}*10"
                    }
                ],
                "uniques": true
            },
            "algorithm": {
                "name": "calculateOperation",
                "params": {
                    "method": "equivLiteral",
                    "keyboard": "NUMERICAL"
                }
            }
        },
        {
            "id": "step-4",
            "stimulus": "&lt;p&gt;Ahora, convierte a milímetros la distancia al hoyo de la canica de Pedro.&lt;/p&gt;",
            "template": "&lt;p style=\"text-align: center\"&gt;{{T3}} cm × 10 = {{response}} mm&lt;/p&gt;",
            "seed": {
                "calculated": [
                    {
                        "name": "T1",
                        "label": "{{function}}",
                        "function": "{{Q1}}/100",
                        "temp": true
                    },
                    {
                        "name": "T2",
                        "label": "{{function}}",
                        "function": "{{Q2}}/10",
                        "temp": true
                    },
                    {
                        "name": "T3",
                        "label": "{{function}}",
                        "function": "{{T1}}+{{T2}}",
                        "temp": true
                    },
                    {
                        "name": "4-A5",
                        "label": "{{function}}",
                        "function": "{{T3}}*10"
                    }
                ]
            },
            "algorithm": {
                "name": "calculateOperation",
                "params": {
                    "method": "equivLiteral",
                    "keyboard": "NUMERICAL"
                }
            }
        },
        {
            "id": "step-5",
            "stimulus": "&lt;p&gt;Por último, arrastra y ordena de mayor &lt;span style=\"color:#FF0000\";&gt;⭡&lt;/span&gt; a menor &lt;span style=\"color:#FF0000\";&gt;⭣&lt;/span&gt; las tres medidas.&lt;/p&gt;",
            "seed": {
                "calculated": [
                    {
                        "name": "T1",
                        "label": "{{function}}",
                        "function": "{{Q1}}/100",
                        "temp": true
                    },
                    {
                        "name": "T2",
                        "label": "{{function}}",
                        "function": "{{Q2}}/10",
                        "temp": true
                    },
                    {
                        "name": "T3",
                        "label": "{{function}}",
                        "function": "{{T1}}+{{T2}}",
                        "temp": true
                    },
                    {
                        "name": "T4",
                        "label": "{{function}}",
                        "function": "{{Q4}}/10",
                        "temp": true
                    },
                    {
                        "name": "5-A1",
                        "label": "{{Q1}} mm",
                        "function": "{{Q1}}"
                    },
                    {
                        "name": "5-A2",
                        "label": "{{function}} mm",
                        "function": "{{T3}}*10"
                    },
                    {
                        "name": "5-A3",
                        "label": "{{Q4}} mm",
                        "function": "{{Q4}}"
                    }
                ]
            },
            "algorithm": {
                "name": "orderNumbers",
                "params": {
                    "order": "desc"
                }
            }
        }
    ]
}</v>
      </c>
      <c r="C514" s="242" t="str">
        <f t="shared" si="1"/>
        <v>#REF!</v>
      </c>
      <c r="D514" s="243" t="str">
        <f t="shared" si="2"/>
        <v>#REF!</v>
      </c>
    </row>
    <row r="515" ht="15.75" customHeight="1">
      <c r="A515" s="241" t="str">
        <f>Seeds!AA556</f>
        <v>M3-MyM-4a-I-1</v>
      </c>
      <c r="B515" s="242" t="str">
        <f>Seeds!Z556</f>
        <v>{"id":"M3-MyM-4a-I-1","stimulus":"&lt;p&gt;Selecciona el resultado de cada operación.&lt;/p&gt;","template":"&lt;p style=\"text-align: center\"&gt;{{Q1}} {{Q11}} + {{Q2}} {{Q11}} = {{response}} {{Q11}}&lt;/p&gt;&lt;p style=\"text-align: center\"&gt;{{T1}} {{Q12}} − {{Q3}} {{Q12}} = {{response}} {{Q12}}&lt;/p&gt;","hint":"&lt;p&gt;Para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{{Q2}}","group":1},{"name":"A2","label":"{{function}}","function":"{{Q1}} + {{Q2}} - {{Q5}}","group":1,"incorrect":true},{"name":"A3","label":"{{function}}","function":"{{Q1}} + {{Q2}} + {{Q7}}","group":1,"incorrect":true},{"name":"A4","label":"{{function}}","function":"{{Q4}}","group":2},{"name":"A5","label":"{{function}}","function":"{{Q4}} + {{Q6}}","group":2,"incorrect":true},{"name":"A6","label":"{{function}}","function":"{{Q4}} + {{Q8}}","group":2,"incorrect":true},{"name":"T1","label":"{{function}}","function":"{{Q3}} + {{Q4}}","temp":true}],"uniques":true},"algorithm":{"name":"groupResponses","template":"Cloze with drop down"}}</v>
      </c>
      <c r="C515" s="242" t="str">
        <f t="shared" si="1"/>
        <v>#REF!</v>
      </c>
      <c r="D515" s="243" t="str">
        <f t="shared" si="2"/>
        <v>#REF!</v>
      </c>
    </row>
    <row r="516" ht="15.75" customHeight="1">
      <c r="A516" s="241" t="str">
        <f>Seeds!AA557</f>
        <v>M3-MyM-4a-I-2</v>
      </c>
      <c r="B516" s="242" t="str">
        <f>Seeds!Z557</f>
        <v>{"id":"M3-MyM-4a-I-2","stimulus":"&lt;p&gt;Selecciona el resultado de cada operación.&lt;/p&gt;","template":"&lt;p style=\"text-align: center\"&gt;{{T1}} {{Q12}} − {{Q3}} {{Q12}} = {{response}} {{Q12}}&lt;/p&gt;&lt;p style=\"text-align: center\"&gt;{{Q1}} {{Q11}} + {{Q2}} {{Q11}} = {{response}}{{Q11}}&lt;/p&gt;","hint":"&lt;p&gt;Para realizar sumas y restas con unidades de longitud, todas las medidas tienen que estar expresadas en la misma unidad.&lt;/p&gt;","feedback":"&lt;p&gt;Para realizar sumas y restas con unidades de longitud, todas las medidas tienen que estar expresadas en la misma unidad.&lt;/p&gt;","seed":{"parameters":[{"name":"Q1","label":null,"min":100,"max":999,"step":1},{"name":"Q2","label":null,"min":100,"max":999,"step":1},{"name":"Q3","label":null,"min":100,"max":500,"step":1},{"name":"Q4","label":null,"min":100,"max":500,"step":1},{"name":"Q5","label":null,"min":10,"max":50,"step":1},{"name":"Q6","label":null,"min":10,"max":50,"step":1},{"name":"Q7","label":null,"min":10,"max":50,"step":10},{"name":"Q8","label":null,"min":10,"max":50,"step":10},{"name":"Q11","label":null,"list":["km","hm","dam","m","dm","cm","mm"]},{"name":"Q12","label":null,"list":["km","hm","dam","m","dm","cm","mm"]}],"calculated":[{"name":"A1","label":"{{function}}","function":"{{Q1}} + {{Q2}}","group":2},{"name":"A2","label":"{{function}}","function":"{{Q1}} + {{Q2}} + {{Q5}}","group":2,"incorrect":true},{"name":"A3","label":"{{function}}","function":"{{Q1}} + {{Q2}} + {{Q7}}","group":2,"incorrect":true},{"name":"A4","label":"{{Q4}}","function":"","group":1},{"name":"A5","label":"{{function}}","function":"{{Q4}} + {{Q6}}","group":1,"incorrect":true},{"name":"A6","label":"{{function}}","function":"{{Q4}} + {{Q8}}","group":1,"incorrect":true},{"name":"T1","label":"{{function}}","function":"{{Q3}} + {{Q4}}","temp":true}],"uniques":true},"algorithm":{"name":"groupResponses","template":"Cloze with drop down"}}</v>
      </c>
      <c r="C516" s="242" t="str">
        <f t="shared" si="1"/>
        <v>#REF!</v>
      </c>
      <c r="D516" s="243" t="str">
        <f t="shared" si="2"/>
        <v>#REF!</v>
      </c>
    </row>
    <row r="517" ht="15.75" customHeight="1">
      <c r="A517" s="241" t="str">
        <f>Seeds!AA558</f>
        <v>M3-MyM-4a-E-1</v>
      </c>
      <c r="B517" s="242" t="str">
        <f>Seeds!Z558</f>
        <v>{"id":"M3-MyM-4a-E-1","stimulus":"&lt;p&gt;Realiza la siguiente suma.&lt;/p&gt;","template":"&lt;p style=\"text-align: center\"&gt;{{Q1}} {{Q11}} + {{Q2}} {{Q11}} = {{response}} {{Q11}}&lt;/p&gt;","hint":"&lt;p&gt;Para realizar sumas de unidades con longitud, todas las medidas tienen que estar expresadas en la misma unidad.&lt;/p&gt;","feedback":"&lt;p&gt;Para realizar sumas con unidades de longitud, todas las medidas tienen que estar expresadas en la misma unidad.&lt;/p&gt;","seed":{"parameters":[{"name":"Q1","label":null,"min":1,"max":999,"step":1},{"name":"Q2","label":null,"min":1,"max":999,"step":1},{"name":"Q11","list":["km","hm","dam","m","dm","cm","mm"]}],"calculated":[{"name":"A1","label":"{{function}}","function":"{{Q1}} + {{Q2}}"}],"uniques":true},"algorithm":{"name":"calculateOperation","params":{"method":"equivLiteral","keyboard":"NUMERICAL"}}}</v>
      </c>
      <c r="C517" s="242" t="str">
        <f t="shared" si="1"/>
        <v>#REF!</v>
      </c>
      <c r="D517" s="243" t="str">
        <f t="shared" si="2"/>
        <v>#REF!</v>
      </c>
    </row>
    <row r="518" ht="15.75" customHeight="1">
      <c r="A518" s="241" t="str">
        <f>Seeds!AA559</f>
        <v>M3-MyM-4a-E-2</v>
      </c>
      <c r="B518" s="242" t="str">
        <f>Seeds!Z559</f>
        <v>{"id":"M3-MyM-4a-E-2","stimulus":"&lt;p&gt;Realiza la siguiente resta.&lt;/p&gt;","template":"&lt;p style=\"text-align: center\"&gt;{{T1}} {{Q12}} − {{Q3}} {{Q12}} = {{response}} {{Q12}}&lt;/p&gt;","hint":"&lt;p&gt;Para realizar restas de unidades con longitud, todas las medidas tienen que estar expresadas en la misma unidad.&lt;/p&gt;","feedback":"&lt;p&gt;Para realizar restas con unidades de longitud, todas las medidas tienen que estar expresadas en la misma unidad.&lt;/p&gt;","seed":{"parameters":[{"name":"Q3","label":null,"min":100,"max":800,"step":1},{"name":"Q4","label":null,"min":100,"max":800,"step":1},{"name":"Q12","list":["km","hm","dam","m","dm","cm","mm"]}],"calculated":[{"name":"T1","function":"{{Q3}} + {{Q4}}","temp":"true"},{"name":"A2","label":"{{function}}","function":"{{Q4}}"}],"uniques":true},"algorithm":{"name":"calculateOperation","params":{"method":"equivLiteral","keyboard":"NUMERICAL"}}}</v>
      </c>
      <c r="C518" s="242" t="str">
        <f t="shared" si="1"/>
        <v>#REF!</v>
      </c>
      <c r="D518" s="243" t="str">
        <f t="shared" si="2"/>
        <v>#REF!</v>
      </c>
    </row>
    <row r="519" ht="15.75" customHeight="1">
      <c r="A519" s="241" t="str">
        <f>Seeds!AA560</f>
        <v>M3-MyM-4a-A-1</v>
      </c>
      <c r="B519" s="242" t="str">
        <f>Seeds!Z560</f>
        <v>{"id":"M3-MyM-4a-A-1","stimulus":"&lt;p&gt;Noah tiene que pintar la valla de una granja que mide &lt;span class=\"no-break\"&gt;{{T1}} dam&lt;/span&gt; de longitud. Si lleva pintados &lt;span class=\"no-break\"&gt;{{Q1}} dam,&lt;/span&gt; ¿cuánto le queda por pintar?&lt;/p&gt;","template":"&lt;p&gt;Le quedan &lt;span class=\"no-break\"&gt;{{response}} dam.&lt;/span&gt;&lt;/p&gt;","hint":"&lt;p&gt;Para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unidad.&lt;/p&gt;","seed":{"parameters":[{"name":"Q1","label":null,"min":2,"max":20,"step":1},{"name":"Q2","label":null,"min":2,"max":20,"step":1}],"calculated":[{"name":"T1","label":"{{function}}","function":"{{Q1}} + {{Q2}}","temp":"true"},{"name":"A1","label":"{{function}}","function":"{{Q2}}"}],"uniques":true},"algorithm":{"name":"calculateOperation","params":{"method":"equivLiteral","keyboard":"NUMERICAL"}}}</v>
      </c>
      <c r="C519" s="242" t="str">
        <f t="shared" si="1"/>
        <v>#REF!</v>
      </c>
      <c r="D519" s="243" t="str">
        <f t="shared" si="2"/>
        <v>#REF!</v>
      </c>
    </row>
    <row r="520" ht="15.75" customHeight="1">
      <c r="A520" s="241" t="str">
        <f>Seeds!AA561</f>
        <v>M3-MyM-4a-A-2</v>
      </c>
      <c r="B520" s="242" t="str">
        <f>Seeds!Z561</f>
        <v>{"id":"M3-MyM-4a-A-2","stimulus":"&lt;p&gt;Durante un desfile de carnaval, una comparsa ha andado &lt;span class=\"no-break\"&gt;{{Q2}} dam.&lt;/span&gt; Si el recorrido completo del desfile es de &lt;span class=\"no-break\"&gt;{{T1}} dam,&lt;/span&gt; ¿cuánto les falta para terminarlo?&lt;/p&gt;","template":"&lt;p&gt;Les quedan &lt;span class=\"no-break\"&gt;{{response}} dam&lt;/span&gt; de recorrido.&lt;/p&gt;","hint":"&lt;p&gt;Para realizar restas con unidades de longitud, todas las medidas tienen que estar expresadas en la misma unidad.&lt;/p&gt;","feedback":"&lt;p&gt;Para realizar restas con unidades de longitud, todas las medidas tienen que estar expresadas en la misma unidad.&lt;/p&gt;","seed":{"parameters":[{"name":"Q1","label":null,"min":110,"max":250,"step":10},{"name":"Q2","label":null,"min":10,"max":100,"step":1}],"calculated":[{"name":"T1","label":"{{function}}","function":"{{Q1}} + {{Q2}}","temp":"true"},{"name":"A1","label":"{{function}}","function":"{{Q1}}"}],"uniques":true},"algorithm":{"name":"calculateOperation","params":{"method":"equivLiteral","keyboard":"NUMERICAL"}}}</v>
      </c>
      <c r="C520" s="242" t="str">
        <f t="shared" si="1"/>
        <v>#REF!</v>
      </c>
      <c r="D520" s="243" t="str">
        <f t="shared" si="2"/>
        <v>#REF!</v>
      </c>
    </row>
    <row r="521" ht="15.75" customHeight="1">
      <c r="A521" s="241" t="str">
        <f>Seeds!AA562</f>
        <v>M3-MyM-4a-A-3</v>
      </c>
      <c r="B521" s="242" t="str">
        <f>Seeds!Z562</f>
        <v>{"id":"M3-MyM-4a-A-3","stimulus":"&lt;p&gt;Para poner electricidad en un pueblo se han necesitado &lt;span class=\"no-break\"&gt;{{Q1}} hm&lt;/span&gt; de cable, mientras que el pueblo vecino ha utilizado &lt;span class=\"no-break\"&gt;{{Q2}} hm.&lt;/span&gt; ¿Cuánto cable se ha usado para alumbrar a ambos pueblos?&lt;/p&gt;","template":"&lt;p&gt;Se han usado &lt;span class=\"no-break\"&gt;{{response}} hm&lt;/span&gt; de cable.&lt;/p&gt;","hint":"&lt;p&gt;Para realizar sumas con unidades de longitud, todas las medidas tienen que estar expresadas en la misma unidad.&lt;/p&gt;","feedback":"&lt;p&gt;Para realizar sumas con unidades de longitud, todas las medidas tienen que estar expresadas en la misma unidad.&lt;/p&gt;","seed":{"parameters":[{"name":"Q1","label":null,"min":10,"max":90,"step":1},{"name":"Q2","label":null,"min":10,"max":90,"step":1}],"calculated":[{"name":"A1","label":"{{function}}","function":"{{Q1}}+{{Q2}}"}],"uniques":true},"algorithm":{"name":"calculateOperation","params":{"method":"equivLiteral","keyboard":"NUMERICAL"}}}</v>
      </c>
      <c r="C521" s="242" t="str">
        <f t="shared" si="1"/>
        <v>#REF!</v>
      </c>
      <c r="D521" s="243" t="str">
        <f t="shared" si="2"/>
        <v>#REF!</v>
      </c>
    </row>
    <row r="522" ht="15.75" customHeight="1">
      <c r="A522" s="241" t="str">
        <f>Seeds!AA563</f>
        <v>M3-MyM-4b-I-1</v>
      </c>
      <c r="B522" s="242" t="str">
        <f>Seeds!Z563</f>
        <v>{"id":"M3-MyM-4b-I-1","stimulus":"&lt;p&gt;Arrastra el resultado y la unidad correctos de la siguiente multiplicación.&lt;/p&gt;","template":"&lt;p style=\"text-align: center\"&gt;{{Q1}} {{Q11}} × {{Q2}} = {{response}} {{response}}&lt;/p&gt;","hint":"&lt;p&gt;Realiza la multiplicación y expresa el resultado en la unidad de longitud dada.&lt;/p&gt;","feedback":"&lt;p&gt;Para multiplicar una medida de longitud por un número, realiza la operación y expresa el resultado en esa misma unidad.&lt;/p&gt;","seed":{"parameters":[{"name":"Q1","label":null,"min":10,"max":999,"step":1},{"name":"Q2","label":null,"min":1,"max":9,"step":1},{"name":"Q4","label":null,"min":1,"max":9,"step":1},{"name":"Q11","list":["km","hm","dam","m","dm","cm","mm"]},{"name":"Q33","list":["km","hm","dam","m","dm","cm","mm"]},{"name":"Q44","list":["km","hm","dam","m","dm","cm","mm"]}],"calculated":[{"name":"A1","label":"{{function}}","function":"{{Q1}}*{{Q2}}"},{"name":"A3","label":"{{function}}","function":"{{Q1}}+{{Q2}}","incorrect":true},{"name":"A5","label":"{{function}}","function":"{{Q1}}*{{Q2}}+{{Q4}}","incorrect":true},{"name":"A6","label":"{{function}}","function":"{{Q1}}*{{Q4}}","incorrect":true},{"name":"A11","label":"{{Q11}}","function":"{{Q11}}"},{"name":"A33","label":"{{Q33}}","function":"{{Q33}}","incorrect":true},{"name":"A44","label":"{{Q44}}","function":"{{Q44}}","incorrect":true}],"uniques":true},"algorithm":{"name":"calculateOperation","template":"Cloze with drag &amp; drop","params":{"keyboard":"NUMERICAL"}}}</v>
      </c>
      <c r="C522" s="242" t="str">
        <f t="shared" si="1"/>
        <v>#REF!</v>
      </c>
      <c r="D522" s="243" t="str">
        <f t="shared" si="2"/>
        <v>#REF!</v>
      </c>
    </row>
    <row r="523" ht="15.75" customHeight="1">
      <c r="A523" s="241" t="str">
        <f>Seeds!AA564</f>
        <v>M3-MyM-4b-E-1</v>
      </c>
      <c r="B523" s="242" t="str">
        <f>Seeds!Z564</f>
        <v>{"id":"M3-MyM-4b-E-1","stimulus":"&lt;p&gt;Realiza la siguiente multiplicación.&lt;/p&gt;","template":"&lt;p style=\"text-align: center\"&gt;{{Q1}} {{Q11}} × {{Q2}} = {{response}} {{Q11}}&lt;/p&gt;","hint":"&lt;p&gt;Realiza la multiplicación y comprueba que el resultado esté expresado en la unidad de longitud dada.&lt;/p&gt;","feedback":"&lt;p&gt;Para multiplicar una medida de longitud por un número, realiza la operación y expresa el resultado en esa misma unidad.&lt;/p&gt;","seed":{"parameters":[{"name":"Q1","label":null,"min":10,"max":999,"step":1},{"name":"Q2","label":null,"min":1,"max":9,"step":1},{"name":"Q11","list":["km","hm","dam","m","dm","cm","mm"]}],"calculated":[{"name":"A1","label":"{{function}}","function":"{{Q1}}*{{Q2}}"}],"uniques":true},"algorithm":{"name":"calculateOperation","params":{"method":"equivLiteral","keyboard":"NUMERICAL"}}}</v>
      </c>
      <c r="C523" s="242" t="str">
        <f t="shared" si="1"/>
        <v>#REF!</v>
      </c>
      <c r="D523" s="243" t="str">
        <f t="shared" si="2"/>
        <v>#REF!</v>
      </c>
    </row>
    <row r="524" ht="15.75" customHeight="1">
      <c r="A524" s="241" t="str">
        <f>Seeds!AA565</f>
        <v>M3-MyM-4b-A-1</v>
      </c>
      <c r="B524" s="242" t="str">
        <f>Seeds!Z565</f>
        <v>{"id":"M3-MyM-4b-A-1","stimulus":"&lt;p&gt;Un caracol recorre &lt;span class=\"no-break\"&gt;{{Q1}} m&lt;/span&gt; al día. En {{Q2}} días, ¿cuántos metros habrá recorrido?&lt;/p&gt;","template":"&lt;p&gt;El caracol habrá recorrido &lt;span class=\"no-break\"&gt;{{response}} m.&lt;/span&gt;&lt;/p&gt;","hint":"&lt;p&gt;Multiplica los metros que recorre el caracol en un día por el número de días.&lt;/p&gt;","feedback":"&lt;p&gt;Para conocer la distancia que recorrerá el caracol, multiplica {{Q1}} por {{Q2}} y expresa el producto en metros.&lt;/p&gt;","seed":{"parameters":[{"name":"Q1","label":null,"min":10,"max":24,"step":1},{"name":"Q2","label":null,"min":2,"max":9,"step":1}],"calculated":[{"name":"A1","label":"{{function}}","function":"{{Q1}}*{{Q2}}"}],"uniques":true},"algorithm":{"name":"calculateOperation","params":{"method":"equivLiteral","keyboard":"NUMERICAL"}}}</v>
      </c>
      <c r="C524" s="242" t="str">
        <f t="shared" si="1"/>
        <v>#REF!</v>
      </c>
      <c r="D524" s="243" t="str">
        <f t="shared" si="2"/>
        <v>#REF!</v>
      </c>
    </row>
    <row r="525" ht="15.75" customHeight="1">
      <c r="A525" s="241" t="str">
        <f>Seeds!AA566</f>
        <v>M3-MyM-4b-A-2</v>
      </c>
      <c r="B525" s="242" t="str">
        <f>Seeds!Z566</f>
        <v>{"id":"M3-MyM-4b-A-2","stimulus":"&lt;p&gt;Cada piso de un edificio mide &lt;span class=\"no-break\"&gt;{{Q1}} cm&lt;/span&gt; de altura. ¿A cuántos centímetros de la calle se encuentra el techo del {{Q2}}.º piso?&lt;/p&gt;","template":"&lt;p&gt;El techo del {{Q2}}.º piso está a &lt;span class=\"no-break\"&gt;{{response}} cm&lt;/span&gt; de la calle.&lt;/p&gt;","hint":"&lt;p&gt;Multiplica los centímetros de altura de un piso por el número de pisos.&lt;/p&gt;","feedback":"&lt;p&gt;Para conocer a qué altura se encuentra el techo del {{Q2}}.º piso, multiplica {{Q1}} por {{Q2}} y expresa el producto en centímetros.&lt;/p&gt;","seed":{"parameters":[{"name":"Q1","label":null,"min":280,"max":350,"step":1},{"name":"Q2","label":null,"min":2,"max":9,"step":1}],"calculated":[{"name":"A1","label":"{{function}}","function":"{{Q1}}*{{Q2}}"}],"uniques":true},"algorithm":{"name":"calculateOperation","params":{"method":"equivLiteral","keyboard":"NUMERICAL"}}}</v>
      </c>
      <c r="C525" s="242" t="str">
        <f t="shared" si="1"/>
        <v>#REF!</v>
      </c>
      <c r="D525" s="243" t="str">
        <f t="shared" si="2"/>
        <v>#REF!</v>
      </c>
    </row>
    <row r="526" ht="15.75" customHeight="1">
      <c r="A526" s="241" t="str">
        <f>Seeds!AA567</f>
        <v>M3-MyM-4b-A-3</v>
      </c>
      <c r="B526" s="242" t="str">
        <f>Seeds!Z567</f>
        <v>{"id":"M3-MyM-4b-A-3","stimulus":"&lt;p&gt;Un botánico ha comprobado que un árbol crece &lt;span class=\"no-break\"&gt;{{Q1}} dm&lt;/span&gt; al año. ¿Cuántos decímetros crecerá el árbol al cabo de {{Q2}} años?&lt;/p&gt;","template":"&lt;p&gt;El árbol crecerá {{response}} dm.&lt;/p&gt;","hint":"&lt;p&gt;Multiplica los decímetros que crece el árbol al año por el número de años.&lt;/p&gt;","feedback":"&lt;p&gt;Para conocer cuánto crecerá el árbol en {{Q2}} años, multiplica {{Q1}} por {{Q2}} y expresa el producto en decímetros.&lt;/p&gt;","seed":{"parameters":[{"name":"Q1","label":null,"min":10,"max":50,"step":1},{"name":"Q2","label":null,"min":2,"max":9,"step":1}],"calculated":[{"name":"A1","label":"{{function}}","function":"{{Q1}}*{{Q2}}"}],"uniques":true},"algorithm":{"name":"calculateOperation","params":{"method":"equivLiteral","keyboard":"NUMERICAL"}}}</v>
      </c>
      <c r="C526" s="242" t="str">
        <f t="shared" si="1"/>
        <v>#REF!</v>
      </c>
      <c r="D526" s="243" t="str">
        <f t="shared" si="2"/>
        <v>#REF!</v>
      </c>
    </row>
    <row r="527" ht="15.75" customHeight="1">
      <c r="A527" s="241" t="str">
        <f>Seeds!AA568</f>
        <v>M3-MyM-4b-A-4</v>
      </c>
      <c r="B527" s="242" t="str">
        <f>Seeds!Z568</f>
        <v>{"id":"M3-MyM-4b-A-4","stimulus":"&lt;p&gt;Una empresa utiliza {{Q1}} m de hilo de lana para tejer un par de calcetines. ¿Cuántos metros necesitará para coser {{Q2}} pares de calcetines?&lt;/p&gt;","template":"&lt;p&gt;Necesitará {{response}} m de lana.&lt;/p&gt;","hint":"&lt;p&gt;Multiplica los metros de lana para un par de calcetines por el número de calcetines.&lt;/p&gt;","feedback":"&lt;p&gt;Para conocer la lana necesaria, multiplica {{Q1}} por {{Q2}} y expresa el producto en metros.&lt;/p&gt;","seed":{"parameters":[{"name":"Q1","label":null,"min":400,"max":500,"step":1},{"name":"Q2","label":null,"min":2,"max":9,"step":1}],"calculated":[{"name":"A1","label":"{{function}}","function":"{{Q1}}*{{Q2}}"}],"uniques":true},"algorithm":{"name":"calculateOperation","params":{"method":"equivLiteral","keyboard":"NUMERICAL"}}}</v>
      </c>
      <c r="C527" s="242" t="str">
        <f t="shared" si="1"/>
        <v>#REF!</v>
      </c>
      <c r="D527" s="243" t="str">
        <f t="shared" si="2"/>
        <v>#REF!</v>
      </c>
    </row>
    <row r="528" ht="15.75" customHeight="1">
      <c r="A528" s="241" t="str">
        <f>Seeds!AA569</f>
        <v>M3-MyM-4b-A-5</v>
      </c>
      <c r="B528" s="242" t="str">
        <f>Seeds!Z569</f>
        <v>{"id":"M3-MyM-4b-A-5","stimulus":"&lt;p&gt;En una fábrica utilizan {{Q1}} cm de cinta adhesiva para empaquetar una caja. Si han empaquetado {{Q2}} cajas, ¿cuántos centímetros de cinta adhesiva se han utilizado?&lt;/p&gt;","template":"&lt;p&gt;Se ha utilizado {{response}} cm de cinta adhesiva.&lt;/p&gt;","hint":"&lt;p&gt;Multiplica los centímetros de cinta adhesiva para una caja por el número de cajas.&lt;/p&gt;","feedback":"&lt;p&gt;Para conocer cuánta cinta adhesiva se ha necesitado, multiplica {{Q1}} por {{Q2}} y expresa el producto en centímetros.&lt;/p&gt;","seed":{"parameters":[{"name":"Q1","label":null,"min":10,"max":500,"step":1},{"name":"Q2","label":null,"min":2,"max":9,"step":1}],"calculated":[{"name":"A1","label":"{{function}}","function":"{{Q1}}*{{Q2}}"}],"uniques":true},"algorithm":{"name":"calculateOperation","params":{"method":"equivLiteral","keyboard":"NUMERICAL"}}}</v>
      </c>
      <c r="C528" s="242" t="str">
        <f t="shared" si="1"/>
        <v>#REF!</v>
      </c>
      <c r="D528" s="243" t="str">
        <f t="shared" si="2"/>
        <v>#REF!</v>
      </c>
    </row>
    <row r="529" ht="15.75" customHeight="1">
      <c r="A529" s="241" t="str">
        <f>Seeds!AA610</f>
        <v>M3-MyM-17a-I-1</v>
      </c>
      <c r="B529" s="242" t="str">
        <f>Seeds!Z610</f>
        <v>{"id":"M3-MyM-17a-I-1","stimulus":"&lt;p&gt;¿Cuántas pulgadas mide este tornillo?&lt;/p&gt;&lt;div style=\"display:flex; justify-content:center;\"&gt;&lt;img src='https://blueberry-assets.oneclick.es/M3_MyM_17a_1.svg' width=\"450\"&gt;&lt;/img&gt;&lt;/div&gt;","hint":"&lt;p&gt;Compara la figura con la regla.&lt;/p&gt;","feedback":"&lt;p&gt;Las pulgadas se dividen en cuartos de pulgada.&lt;/p&gt;","seed":{"parameters":[{"name":"Q1","label":null,"list":["1/2 in.","3/4 in.","1 in.","1 1/4 in.","1 1/2 in.","2 in.","2 1/2 in.","3 in."]},{"name":"Q2","label":null,"list":["1/2 in.","3/4 in.","1 in.","1 1/4 in.","1 1/2 in.","2 in.","2 1/2 in.","3 in."]}],"calculated":[{"name":"A1","label":"2 1/4 in."},{"name":"A2","label":"{{Q1}}","incorrect":true},{"name":"A3","label":"{{Q2}}","incorrect":true}],"uniques":true},"algorithm":{"name":"trueFalse","template":"Multiple choice – standard","params":{"countCorrect":1,"countIncorrect":2,"showCheckIcon": false,
            "columns": 3
        }
    }
}</v>
      </c>
      <c r="C529" s="242" t="str">
        <f t="shared" si="1"/>
        <v>#REF!</v>
      </c>
      <c r="D529" s="243" t="str">
        <f t="shared" si="2"/>
        <v>#REF!</v>
      </c>
    </row>
    <row r="530" ht="15.75" customHeight="1">
      <c r="A530" s="241" t="str">
        <f>Seeds!AA611</f>
        <v>M3-MyM-17a-I-2</v>
      </c>
      <c r="B530" s="242" t="str">
        <f>Seeds!Z611</f>
        <v>{"id":"M3-MyM-17a-I-2","stimulus":"&lt;p&gt;¿Cuántas pulgadas mide este lápiz?&lt;/p&gt;&lt;div style=\"display:flex; justify-content:center;\"&gt;&lt;img src='https://blueberry-assets.oneclick.es/M3_MyM_17a_2.svg' width=\"450\"&gt;&lt;/img&gt;&lt;/div&gt;","hint":"&lt;p&gt;Compara la figura con la regla.&lt;/p&gt;","feedback":"&lt;p&gt;Las pulgadas se dividen en cuartos de pulgada.&lt;/p&gt;","seed":{"parameters":[{"name":"Q1","label":null,"list":["1 in.","1 1/4 in.","1 1/2 in.","2 in.","2 1/2 in.","3 in.","3 1/4 in."," 3 3/4 in.","4 in.","4 1/4 in.","4 1/2 in."]},{"name":"Q2","label":null,"list":["1 in.","1 1/4 in.","1 1/2 in.","2 in.","2 1/2 in.","3 in.","3 1/4 in."," 3 3/4 in.","4 in.","4 1/4 in.","4 1/2 in."]}],"calculated":[{"name":"A1","label":"3 1/2 in."},{"name":"A2","label":"{{Q1}}","incorrect":true},{"name":"A3","label":"{{Q2}}","incorrect":true}],"uniques":true},"algorithm":{"name":"trueFalse","template":"Multiple choice – standard","params":{"countCorrect":1,"countIncorrect":2,"showCheckIcon": false,
            "columns": 3
        }
    }
}</v>
      </c>
      <c r="C530" s="242" t="str">
        <f t="shared" si="1"/>
        <v>#REF!</v>
      </c>
      <c r="D530" s="243" t="str">
        <f t="shared" si="2"/>
        <v>#REF!</v>
      </c>
    </row>
    <row r="531" ht="15.75" customHeight="1">
      <c r="A531" s="241" t="str">
        <f>Seeds!AA612</f>
        <v>M3-MyM-17a-I-3</v>
      </c>
      <c r="B531" s="242" t="str">
        <f>Seeds!Z612</f>
        <v>{"id":"M3-MyM-17a-I-3","stimulus":"&lt;p&gt;¿Cuántas pulgadas mide esta tuerca?&lt;/p&gt;&lt;div style=\"display:flex; justify-content:center;\"&gt;&lt;img src='https://blueberry-assets.oneclick.es/M3_MyM_17a_3.svg' width=\"450\"&gt;&lt;/img&gt;&lt;/div&gt;","hint":"&lt;p&gt;Compara la figura con la regla.&lt;/p&gt;","feedback":"&lt;p&gt;Las pulgadas se dividen en cuartos de pulgada.&lt;/p&gt;","seed":{"parameters":[{"name":"Q1","label":null,"list":["1/2 in.","3/4 in.","1 in.","1 1/4 in.","1 1/2 in.","2 in.","2 1/2 in."]},{"name":"Q2","label":null,"list":["1/2 in.","3/4 in.","1 in.","1 1/4 in.","1 1/2 in.","2 in.","2 1/2 in."]}],"calculated":[{"name":"A1","label":"1/4 in."},{"name":"A2","label":"{{Q1}}","incorrect":true},{"name":"A3","label":"{{Q2}}","incorrect":true}],"uniques":true},"algorithm":{"name":"trueFalse","template":"Multiple choice – standard","params":{"countCorrect":1,"countIncorrect":2,"showCheckIcon": false,
            "columns": 3
        }
    }
}</v>
      </c>
      <c r="C531" s="242" t="str">
        <f t="shared" si="1"/>
        <v>#REF!</v>
      </c>
      <c r="D531" s="243" t="str">
        <f t="shared" si="2"/>
        <v>#REF!</v>
      </c>
    </row>
    <row r="532" ht="15.75" customHeight="1">
      <c r="A532" s="241" t="str">
        <f>Seeds!AA613</f>
        <v>M3-MyM-5a-I-1</v>
      </c>
      <c r="B532" s="242" t="str">
        <f>Seeds!Z613</f>
        <v>{"id":"M3-MyM-5a-I-1","stimulus":"&lt;p&gt;Selecciona la afirmación correcta.&lt;/p&gt;","hint":"&lt;p&gt;El litro es la unidad principal de medida de capacidad.&lt;/p&gt;&lt;p style=\"text-align: center\"&gt;1 l = 10 dl = 100 cl&lt;/p&gt;","feedback":"&lt;p&gt;El litro es la unidad principal de medida de capacidad.&lt;/p&gt;&lt;p style=\"text-align: center\"&gt;1 l = 10 dl = 100 cl&lt;/p&gt;","seed":{"parameters":[{"name":"Q1","label":null,"min":1,"max":9,"step":1},{"name":"Q3","label":null,"min":1,"max":30,"step":1},{"name":"Q5","label":null,"min":1,"max":90,"step":1},{"name":"Q7","label":null,"min":1,"max":90,"step":1}],"calculated":[{"name":"A1","label":"Una botella tiene una capacidad de 50 cl."},{"name":"A2","label":"Un vaso tiene una capacidad de 20 cl."},{"name":"A3","label":"Una bañera tiene una capacidad de 100 l."},{"name":"A4","label":"Una garrafa tiene una capacidad de 20 l."},{"name":"A5","label":"Una botella tiene una capacidad de {{Q1}} cl.","incorrect":true,"feedback":"&lt;p&gt;La capacidad de una botella suele estar entre los 30 cl y 1.5 l.&lt;/p&gt;"},{"name":"A6","label":"Un vaso tiene una capacidad de {{Q3}} l.","incorrect":true,"feedback":"&lt;p&gt;La capacidad de un vaso suele ser de unos 20 cl.&lt;/p&gt;"},{"name":"A7","label":"Una bañera tiene una capacidad de {{Q5}} dl.","incorrect":true,"feedback":"&lt;p&gt;La capacidad de una bañera suele ser de entre 100 l y 150 l.&lt;/p&gt;"},{"name":"A8","label":"Una garrafa tiene una capacidad de {{Q7}} cl.","incorrect":true,"feedback":"&lt;p&gt;La capacidad de una garrafa suele estar entre los 5 l y los 25 l.&lt;/p&gt;"}],"uniques":true},"algorithm":{"name":"trueFalse","template":"Multiple choice – standard","params":{"countCorrect":1,"countIncorrect":2,"showCheckIcon":true}}}</v>
      </c>
      <c r="C532" s="242" t="str">
        <f t="shared" si="1"/>
        <v>#REF!</v>
      </c>
      <c r="D532" s="243" t="str">
        <f t="shared" si="2"/>
        <v>#REF!</v>
      </c>
    </row>
    <row r="533" ht="15.75" customHeight="1">
      <c r="A533" s="241" t="str">
        <f>Seeds!AA614</f>
        <v>M3-MyM-5a-E-1</v>
      </c>
      <c r="B533" s="242" t="str">
        <f>Seeds!Z614</f>
        <v>{"id":"M3-MyM-5a-E-1","stimulus":"&lt;p&gt;Escribe, en su forma abreviada, en cuál de estas unidades de capacidad se expresan mejor las siguientes medidas: litros, decilitros o centilitros.&lt;/p&gt;","template":"&lt;p&gt;El depósito de un coche tiene una capacidad de {{Q1}} {{response}}.&lt;/p&gt;&lt;p&gt;Una taza tiene una capacidad de {{Q2}} {{response}}.&lt;/p&gt;&lt;p&gt;Un bote de gel hidroalcohólico de bolsillo tiene una capacidad de unos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cl&lt;/p&gt;","seed":{"parameters":[{"name":"Q1","label":null,"min":40,"max":70,"step":1},{"name":"Q2","label":null,"min":2,"max":3,"step":1},{"name":"Q3","label":null,"min":5,"max":10,"step":1}],"calculated":[{"name":"A1","label":"l","feedback":"&lt;p&gt;La capacidad del depósito de un coche suele estar entre los 40 y los 120 l.&lt;/p&gt;"},{"name":"A2","label":"dl","feedback":"&lt;p&gt;La capacidad de una taza suele ser de 2 cl.&lt;/p&gt;"},{"name":"A3","label":"cl","feedback":"&lt;p&gt;La capacidad de un gel hidroalcohólico de bolsillo suele estar entre los 3 y los 10 ml.&lt;/p&gt;"}],"uniques":true},"algorithm":{"name":"calculateOperation","template":"Cloze with text"}}</v>
      </c>
      <c r="C533" s="242" t="str">
        <f t="shared" si="1"/>
        <v>#REF!</v>
      </c>
      <c r="D533" s="243" t="str">
        <f t="shared" si="2"/>
        <v>#REF!</v>
      </c>
    </row>
    <row r="534" ht="15.75" customHeight="1">
      <c r="A534" s="241" t="str">
        <f>Seeds!AA615</f>
        <v>M3-MyM-5a-E-2</v>
      </c>
      <c r="B534" s="242" t="str">
        <f>Seeds!Z615</f>
        <v>{"id":"M3-MyM-5a-E-2","stimulus":"&lt;p&gt;Escribe, en su forma abreviada, en cuál de estas unidades de capacidad se expresan mejor las siguientes medidas: litros, decilitros o centilitros.&lt;/p&gt;","template":"&lt;p&gt;La capacidad de un tarro de mermelada es de {{Q1}} {{response}}.&lt;/p&gt;&lt;p&gt;Es recomendable beber alrededor de {{Q2}} {{response}} de agua al día.&lt;/p&gt;&lt;p&gt;Un brik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cl&lt;/p&gt;","seed":{"parameters":[{"name":"Q1","label":null,"min":40,"max":50,"step":1},{"name":"Q2","label":null,"list":[2,3]},{"name":"Q3","label":null,"min":9.5,"max":10,"step":0.1}],"calculated":[{"name":"A1","label":"cl","feedback":"&lt;p&gt;La capacidad de un tarro de mermelada suele estar entre los 40 y los 50 cl.&lt;/p&gt;"},{"name":"A2","label":"l","feedback":"&lt;p&gt;Se recomienda beber entre 2 y 3 l de agua al día.&lt;/p&gt;"},{"name":"A3","label":"dl","feedback":"&lt;p&gt;La capacidad de un brik suele ser de 10 dl.&lt;/p&gt;"}],"uniques":true},"algorithm":{"name":"calculateOperation","template":"Cloze with text"}}</v>
      </c>
      <c r="C534" s="242" t="str">
        <f t="shared" si="1"/>
        <v>#REF!</v>
      </c>
      <c r="D534" s="243" t="str">
        <f t="shared" si="2"/>
        <v>#REF!</v>
      </c>
    </row>
    <row r="535" ht="15.75" customHeight="1">
      <c r="A535" s="241" t="str">
        <f>Seeds!AA616</f>
        <v>M3-MyM-5a-E-3</v>
      </c>
      <c r="B535" s="242" t="str">
        <f>Seeds!Z616</f>
        <v>{"id":"M3-MyM-5a-E-3","stimulus":"&lt;p&gt;Escribe, en su forma abreviada, en cuál de estas unidades de capacidad se expresan mejor las siguientes medidas: litros, decilitros o centilitros.&lt;/p&gt;","template":"&lt;p&gt;Una cantimplora tiene una capacidad de {{Q1}} {{response}}.&lt;/p&gt;&lt;p&gt;Una garrafa tiene una capacidad de {{Q2}} {{response}}.&lt;/p&gt;&lt;p&gt;Una lata de refresco tiene una capacidad de {{Q3}} {{response}}.&lt;/p&gt;","hint":"&lt;p&gt;El litro es la unidad principal de medida de capacidad.&lt;/p&gt;&lt;p style=\"text-align: center\"&gt;1 l = 10 dl = 100 cl&lt;/p&gt;","feedback":"&lt;p&gt;El litro es la unidad principal de medida de capacidad.&lt;/p&gt;&lt;p style=\"text-align: center\"&gt;1 l = 10 dl = 100 cl&lt;/p&gt;","seed":{"parameters":[{"name":"Q1","label":null,"list":[4,5,6,7]},{"name":"Q2","label":null,"list":[2,3,4,5]},{"name":"Q3","label":null,"min":25,"max":35,"step":1}],"calculated":[{"name":"A1","label":"dl","feedback":"&lt;p&gt;La capacidad de una cantimplora suele estar entre los 4 y 7 dl.&lt;/p&gt;"},{"name":"A2","label":"l","feedback":"&lt;p&gt;La capacidad de una garrafa suele estar entre los 2 y los 5 l.&lt;/p&gt;"},{"name":"A3","label":"cl","feedback":"&lt;p&gt;La capacidad de una lata de refresco suele ser de unos 25 cl.&lt;/p&gt;"}],"uniques":true},"algorithm":{"name":"calculateOperation","template":"Cloze with text"}}</v>
      </c>
      <c r="C535" s="242" t="str">
        <f t="shared" si="1"/>
        <v>#REF!</v>
      </c>
      <c r="D535" s="243" t="str">
        <f t="shared" si="2"/>
        <v>#REF!</v>
      </c>
    </row>
    <row r="536" ht="15.75" customHeight="1">
      <c r="A536" s="241" t="str">
        <f>Seeds!AA617</f>
        <v>M3-MyM-5b-I-1</v>
      </c>
      <c r="B536" s="242" t="str">
        <f>Seeds!Z617</f>
        <v>{"id":"M3-MyM-5b-I-1","stimulus":"&lt;p&gt;Arrastra los siguientes números para que las conversiones de unidades sean correctas.&lt;/p&gt;","template":"&lt;p style=\"text-align: center\"&gt;{{response}} l = {{response}} dl = {{response}} cl&lt;/p&gt;","hint":"&lt;p style=\"text-align: center\"&gt;1 la equivalencia entre litros, decilitros y centilitros es la siguiente:&lt;/p&gt;&lt;p style=\"text-align: center\"&gt;1 l = 10 dl = 100 cl&lt;/p&gt;","feedback":"&lt;p style=\"text-align: center\"&gt;1 la equivalencia entre litros, decilitros y centilitros es la siguiente:&lt;/p&gt;&lt;p style=\"text-align: center\"&gt;1 l = 10 dl = 100 cl&lt;/p&gt;","seed":{"parameters":[{"name":"Q1","label":null,"min":2,"max":20,"step":1},{"name":"Q2","label":null,"min":2,"max":20,"step":1},{"name":"Q3","label":null,"min":2,"max":20,"step":1}],"calculated":[{"name":"TA1","label":null,"function":"{{Q1}}","temp":true},{"name":"TA2","label":null,"function":"{{Q1}}*10","temp":true},{"name":"TA3","label":null,"function":"{{Q1}}*100","temp":true},{"name":"TA4","label":null,"function":"{{Q2}}*10","temp":true},{"name":"TA5","label":null,"function":"{{Q3}}*100","temp":true},{"name":"A1","label":"{{Q1}}","function":"{{Q1}}","feedback":"&lt;p&gt;Para calcular esta equivalencia hay que dividir los dl entre 10:&lt;/p&gt;&lt;p&gt;{{TA2}} dl = {{function}} : 10 = {{Q1}} l&lt;/p&gt;"},{"name":"A2","label":"{{Q1}} × 10","function":"{{Q1}}*10","feedback":"&lt;p&gt;Para calcular esta equivalencia hay que multiplicar los litros por 10:&lt;/p&gt;&lt;p style=\"text-align: center\"&gt;{{Q1}} l = {{Q1}} × 10 = {{function}} dl&lt;/p&gt;"},{"name":"A3","label":"{{Q1}} × 100","function":"{{Q1}}*100","feedback":"&lt;p&gt;Para calcular esta equivalencia hay que multiplicar los litros por 100:&lt;/p&gt;&lt;p style=\"text-align: center\"&gt;{{Q1}} l = {{Q1}} × 100 = {{function}} cl&lt;/p&gt;"},{"name":"A4","label":"{{Q2}} × 10","function":"{{Q2}}*10","incorrect":true},{"name":"A5","label":"{{Q3}} × 100","function":"{{Q3}}*100","incorrect":true}],"uniques":true},"algorithm":{"name":"calculateOperation","template":"Cloze with drag &amp; drop","params":{"keyboard":"NUMERICAL"}}}</v>
      </c>
      <c r="C536" s="242" t="str">
        <f t="shared" si="1"/>
        <v>#REF!</v>
      </c>
      <c r="D536" s="243" t="str">
        <f t="shared" si="2"/>
        <v>#REF!</v>
      </c>
    </row>
    <row r="537" ht="15.75" customHeight="1">
      <c r="A537" s="241" t="str">
        <f>Seeds!AA618</f>
        <v>M3-MyM-5b-E-1</v>
      </c>
      <c r="B537" s="242" t="str">
        <f>Seeds!Z618</f>
        <v>{
    "id": "M3-MyM-5b-E-1",
    "stimulus": "&lt;p&gt;Calcula las siguientes conversiones.&lt;/p&gt;",
    "template": "&lt;p style=\"text-align: center\"&gt;{{Q1}} l = {{response}} dl&lt;/p&gt;&lt;p style=\"text-align: center\"&gt;{{Q2}} dl = {{response}} cl&lt;/p&gt;",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"Q2",
                "label": null,
                "min": 10,
                "max": 200,
                "step": 1
            }
        ],
        "calculated": [
            {
                "name": "A1",
                "label": "{{function}}",
                "function": "{{Q1}}*10",
                "feedback": "&lt;p&gt;Para calcular esta equivalencia hay que multiplicar los litros por 10:&lt;/p&gt;&lt;p style=\"text-align: center\"&gt;{{Q1}} l = {{Q1}} × 10 = {{function}} dl&lt;/p&gt;"
            },
            {
                "name": "A2",
                "label": "{{function}}",
                "function": "{{Q2}}*10",
                "feedback": "&lt;p&gt;Para calcular esta equivalencia hay que multiplicar los dl por 10:&lt;/p&gt;&lt;p style=\"text-align: center\"&gt;{{Q2}} dl = {{Q2}} × 10 = {{function}} cl&lt;/p&gt;"
            }
        ],
        "uniques": true
    },
    "algorithm": {
        "name": "calculateOperation",
        "params": {
            "method": "equivLiteral",
            "keyboard": "NUMERICAL"
        }
    }
}</v>
      </c>
      <c r="C537" s="242" t="str">
        <f t="shared" si="1"/>
        <v>#REF!</v>
      </c>
      <c r="D537" s="243" t="str">
        <f t="shared" si="2"/>
        <v>#REF!</v>
      </c>
    </row>
    <row r="538" ht="15.75" customHeight="1">
      <c r="A538" s="241" t="str">
        <f>Seeds!AA619</f>
        <v>M3-MyM-5b-E-2</v>
      </c>
      <c r="B538" s="242" t="str">
        <f>Seeds!Z619</f>
        <v>{
    "id": "M3-MyM-5b-E-2",
    "stimulus": "&lt;p&gt;Calcula las siguientes conversiones.&lt;/p&gt;",
    "template": "&lt;p style=\"text-align: center\"&gt;{{Q3}} dl = {{response}} cl&lt;/p&gt;&lt;p style=\"text-align: center\"&gt;{{Q1}} l = {{response}} dl&lt;/p&gt;",
    "hint": "&lt;p&gt;La equivalencia entre litros, decilitros y centilitros es la siguiente:&lt;/p&gt;&lt;p style=\"text-align: center\"&gt;1 l = 10 dl = 100 cl&lt;/p&gt;",
    "feedback": "&lt;p&gt;La equivalencia entre litros, decilitros y centilitros es la siguiente:&lt;/p&gt;&lt;p style=\"text-align: center\"&gt;1 l = 10 dl = 100 cl&lt;/p&gt;",
    "seed": {
        "parameters": [
            {
                "name": "Q1",
                "label": null,
                "min": 10,
                "max": 200,
                "step": 1
            },
            {
                "name": "Q3",
                "label": null,
                "min": 10,
                "max": 200,
                "step": 1
            }
        ],
        "calculated": [
            {
                "name": "A3",
                "label": "{{function}}",
                "function": "{{Q3}}*10",
                "feedback": "&lt;p&gt;Para calcular esta equivalencia hay que multiplicar los dl por 10:&lt;/p&gt;&lt;p style=\"text-align: center\"&gt;{{Q3}} dl = {{Q3}} × 10 = {{function}} cl&lt;/p&gt;"
            },
            {
                "name": "A1",
                "label": "{{function}}",
                "function": "{{Q1}}*10",
                "feedback": "&lt;p&gt;Para calcular esta equivalencia hay que multiplicar los litros por 10:&lt;/p&gt;&lt;p style=\"text-align: center\"&gt;{{Q1}} l = {{Q1}} × 10 = {{function}} dl&lt;/p&gt;"
            }
        ],
        "uniques": true
    },
    "algorithm": {
        "name": "calculateOperation",
        "params": {
            "method": "equivLiteral",
            "keyboard": "NUMERICAL"
        }
    }
}</v>
      </c>
      <c r="C538" s="242" t="str">
        <f t="shared" si="1"/>
        <v>#REF!</v>
      </c>
      <c r="D538" s="243" t="str">
        <f t="shared" si="2"/>
        <v>#REF!</v>
      </c>
    </row>
    <row r="539" ht="15.75" customHeight="1">
      <c r="A539" s="241" t="str">
        <f>Seeds!AA620</f>
        <v>M3-MyM-5b-E-3</v>
      </c>
      <c r="B539" s="242" t="str">
        <f>Seeds!Z620</f>
        <v>{"id":"M3-MyM-5b-E-3","stimulus":"&lt;p&gt;Calcula las siguientes conversiones.&lt;/p&gt;","template":"&lt;p style=\"text-align: center\"&gt;{{Q2}} l = {{response}} cl&lt;/p&gt;&lt;p style=\"text-align: center\"&gt;{{Q3}} dl = {{response}} cl&lt;/p&gt;","hint":"&lt;p&gt;La equivalencia entre litros, decilitros y centilitros es la siguiente:&lt;/p&gt;&lt;p style=\"text-align: center\"&gt;1 l = 10 dl = 100 cl&lt;/p&gt;","feedback":"&lt;p&gt;La equivalencia entre litros, decilitros y centilitros es la siguiente:&lt;/p&gt;&lt;p style=\"text-align: center\"&gt;1 l = 10 dl = 100 cl&lt;/p&gt;","seed":{"parameters":[{"name":"Q2","label":null,"min":10,"max":200,"step":1},{"name":"Q3","label":null,"min":10,"max":200,"step":1}],"calculated":[{"name":"A2","label":"{{function}}","function":"{{Q2}}*100","feedback":"&lt;p&gt;Para calcular esta equivalencia hay que multiplicar los litros por 100:&lt;/p&gt;&lt;p style=\"text-align: center\"&gt;{{Q2}} l = {{Q2}} × 100 = {{function}} cl&lt;/p&gt;"},{"name":"A3","label":"{{function}}","function":"{{Q3}}*10","feedback":"&lt;p&gt;Para calcular esta equivalencia hay que multiplicar los dl por 10:&lt;/p&gt;&lt;p style=\"text-align: center\"&gt;{{Q3}} dl = {{Q3}} × 10 = {{function}} cl&lt;/p&gt;"}],"uniques":true},"algorithm":{"name":"calculateOperation","params":{"method":"equivLiteral","keyboard":"NUMERICAL"}}}</v>
      </c>
      <c r="C539" s="242" t="str">
        <f t="shared" si="1"/>
        <v>#REF!</v>
      </c>
      <c r="D539" s="243" t="str">
        <f t="shared" si="2"/>
        <v>#REF!</v>
      </c>
    </row>
    <row r="540" ht="15.75" customHeight="1">
      <c r="A540" s="241" t="str">
        <f>Seeds!AA621</f>
        <v>M3-MyM-5b-A-1</v>
      </c>
      <c r="B540" s="242" t="str">
        <f>Seeds!Z621</f>
        <v>{"id":"M3-MyM-5b-A-1","seed":{"parameters":[{"name":"Q1","label":null,"min":5,"max":20,"step":1}],"uniques":true},"scaffolding":[{"id":"step-0","stimulus":"&lt;p&gt;Una botella contiene {{Q1}} dl de agua. ¿A cuántos centilitros equivalen?&lt;/p&gt;","template":"&lt;p&gt;En la botella hay {{response}} cl de agua.&lt;/p&gt;","seed":{"calculated":[{"name":"0-A1","label":"{{function}}","function":"{{Q1}}*10"}]},"algorithm":{"name":"calculateOperation","params":{"method":"equivLiteral","keyboard":"NUMERICAL"}}},{"id":"step-1","stimulus":"&lt;p&gt;¿Cuánta agua contiene la botella?&lt;/p&gt;","template":"&lt;p&gt;Contiene {{response}} dl.&lt;/p&gt;","seed":{"calculated":[{"name":"1-A1","label":"{{function}}","function":"{{Q1}}"}]},"algorithm":{"name":"calculateOperation","params":{"method":"equivLiteral","keyboard":"NUMERICAL"}}},{"id":"step-2","stimulus":"&lt;p&gt;¿Qué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¿qué equivalencia es correcta?&lt;/p&gt;","seed":{"calculated":[{"name":"3-A1","label":"&lt;p style=\"text-align: center\"&gt;1 dl = 10 cl&lt;/p&gt;"},{"name":"3-A2","label":"&lt;p style=\"text-align: center\"&gt;10 dl = 1 cl&lt;/p&gt;","incorrect":true},{"name":"3-A3","label":"&lt;p style=\"text-align: center\"&gt;1 dl = 100 cl&lt;/p&gt;","incorrect":true}]},"algorithm":{"name":"trueFalse","template":"Multiple choice – standard"}},{"id":"step-4","stimulus":"&lt;p&gt;Calcula, por tanto, cuántos centilitros hay en la botella.&lt;/p&gt;","template":"&lt;p style=\"text-align: center\"&gt;{{Q1}} dl × 10 = {{response}} cl&lt;/p&gt;","seed":{"calculated":[{"name":"4-A1","label":"{{function}}","function":"{{Q1}}*10"}]},"algorithm":{"name":"calculateOperation","params":{"method":"equivLiteral","keyboard":"NUMERICAL"}}}]}</v>
      </c>
      <c r="C540" s="242" t="str">
        <f t="shared" si="1"/>
        <v>#REF!</v>
      </c>
      <c r="D540" s="243" t="str">
        <f t="shared" si="2"/>
        <v>#REF!</v>
      </c>
    </row>
    <row r="541" ht="15.75" customHeight="1">
      <c r="A541" s="241" t="str">
        <f>Seeds!AA622</f>
        <v>M3-MyM-5b-A-2</v>
      </c>
      <c r="B541" s="242" t="str">
        <f>Seeds!Z622</f>
        <v>{"id":"M3-MyM-5b-A-2","seed":{"parameters":[{"name":"Q1","label":null,"min":10,"max":25,"step":1}],"uniques":true},"scaffolding":[{"id":"step-0","stimulus":"&lt;p&gt;Sebastián ha llenado una jarra con {{Q1}} dl de agua. ¿A cuántos centilitros equivalen?&lt;/p&gt;","template":"&lt;p style=\"text-align: center\"&gt;1 la jarra contiene {{response}} cl de agua.&lt;/p&gt;","seed":{"calculated":[{"name":"0-A1","label":"{{function}}","function":"{{Q1}}*10"}]},"algorithm":{"name":"calculateOperation","params":{"method":"equivLiteral","keyboard":"NUMERICAL"}}},{"id":"step-1","stimulus":"&lt;p&gt;¿Qué cantidad de agua contiene la jarra que ha llenado Sebastián?&lt;/p&gt;","template":"&lt;p&gt;Contiene {{response}} dl de agua.&lt;/p&gt;","seed":{"calculated":[{"name":"1-A1","label":"{{function}}","function":"{{Q1}}"}]},"algorithm":{"name":"calculateOperation","params":{"method":"equivLiteral","keyboard":"NUMERICAL"}}},{"id":"step-2","stimulus":"&lt;p&gt;¿Qué pide el enunciado?&lt;/p&gt;","seed":{"calculated":[{"name":"2-A1","label":"&lt;p&gt;Convertir los decilitros en centilitros.&lt;/p&gt;"},{"name":"2-A2","label":"&lt;p&gt;Convertir los decilitros en mililitros.&lt;/p&gt;","incorrect":true},{"name":"2-A3","label":"&lt;p&gt;Convertir los decilitros en litros.&lt;/p&gt;","incorrect":true}]},"algorithm":{"name":"trueFalse","template":"Multiple choice – standard"}},{"id":"step-3","stimulus":"&lt;p&gt;Para hacer esta conversión, ¿cuál de estas equivalencias es correcta?&lt;/p&gt;","seed":{"calculated":[{"name":"3-A1","label":"&lt;p style=\"text-align: center\"&gt;1 dl = 10 cl&lt;/p&gt;"},{"name":"3-A2","label":"&lt;p style=\"text-align: center\"&gt;1 dl = 100 cl&lt;/p&gt;","incorrect":true},{"name":"3-A3","label":"&lt;p style=\"text-align: center\"&gt;10 dl = 10 cl&lt;/p&gt;","incorrect":true}]},"algorithm":{"name":"trueFalse","template":"Multiple choice – standard"}},{"id":"step-4","stimulus":"&lt;p&gt;Calcula, por tanto, cuántos centilitros hay en la jarra de agua.&lt;/p&gt;","template":"&lt;p style=\"text-align: center\"&gt;{{Q1}} dl × 10 = {{response}} cl&lt;/p&gt;","seed":{"calculated":[{"name":"4-A1","label":"{{function}}","function":"{{Q1}}*10"}]},"algorithm":{"name":"calculateOperation","params":{"method":"equivLiteral","keyboard":"NUMERICAL"}}}]}</v>
      </c>
      <c r="C541" s="242" t="str">
        <f t="shared" si="1"/>
        <v>#REF!</v>
      </c>
      <c r="D541" s="243" t="str">
        <f t="shared" si="2"/>
        <v>#REF!</v>
      </c>
    </row>
    <row r="542" ht="15.75" customHeight="1">
      <c r="A542" s="241" t="str">
        <f>Seeds!AA623</f>
        <v>M3-MyM-5b-A-3</v>
      </c>
      <c r="B542" s="242" t="str">
        <f>Seeds!Z623</f>
        <v>{"id":"M3-MyM-5b-A-3","seed":{"parameters":[{"name":"Q1","label":null,"min":100,"max":200,"step":1}],"uniques":true},"scaffolding":[{"id":"step-0","stimulus":"&lt;p&gt;En el depósito de un camión cisterna de bomberos quedan &lt;span class=\"no-break\"&gt;{{Q1}} l&lt;/span&gt; de agua. ¿A cuántos centilitros equivalen?&lt;/p&gt;","template":"&lt;p&gt;Quedan &lt;span class=\"no-break\"&gt;{{response}} cl&lt;/span&gt; de agua.&lt;/p&gt;","seed":{"calculated":[{"name":"0-A1","label":"{{function}}","function":"{{Q1}}*100"}]},"algorithm":{"name":"calculateOperation","params":{"method":"equivLiteral","keyboard":"NUMERICAL"}}},{"id":"step-1","stimulus":"&lt;p&gt;¿Cuántos litros de agua quedan en el camión cisterna?&lt;/p&gt;","template":"&lt;p&gt;Quedan {{response}} l.&lt;/p&gt;","seed":{"calculated":[{"name":"1-A1","label":"{{function}}","function":"{{Q1}}"}]},"algorithm":{"name":"calculateOperation","params":{"method":"equivLiteral","keyboard":"NUMERICAL"}}},{"id":"step-2","stimulus":"&lt;p&gt;¿Qué pide el enunciado?&lt;/p&gt;","seed":{"calculated":[{"name":"2-A1","label":"&lt;p&gt;Convertir los litros en centilitros.&lt;/p&gt;"},{"name":"2-A2","label":"&lt;p&gt;Convertir los litros en mililitros.&lt;/p&gt;","incorrect":true},{"name":"2-A3","label":"&lt;p&gt;Convertir los litros en decilitros.&lt;/p&gt;","incorrect":true}]},"algorithm":{"name":"trueFalse","template":"Multiple choice – standard"}},{"id":"step-3","stimulus":"&lt;p&gt;Para hacer esta conversión, ¿cuál de estas equivalencias es correcta?&lt;/p&gt;","seed":{"calculated":[{"name":"3-A1","label":"&lt;p style=\"text-align: center\"&gt;1 l = 100 cl&lt;/p&gt;"},{"name":"3-A2","label":"&lt;p style=\"text-align: center\"&gt;1 l = 10 cl&lt;/p&gt;","incorrect":true},{"name":"3-A3","label":"&lt;p style=\"text-align: center\"&gt;10 l = 100 cl&lt;/p&gt;","incorrect":true}]},"algorithm":{"name":"trueFalse","template":"Multiple choice – standard"}},{"id":"step-4","stimulus":"&lt;p&gt;Calcula, por tanto, cuántos centilitros de agua quedan en el depósito.&lt;/p&gt;","template":"&lt;p style=\"text-align: center\"&gt;{{Q1}} l × 100 = {{response}} cl&lt;/p&gt;","seed":{"calculated":[{"name":"4-A1","label":"{{function}}","function":"{{Q1}}*100"}]},"algorithm":{"name":"calculateOperation","params":{"method":"equivLiteral","keyboard":"NUMERICAL"}}}]}</v>
      </c>
      <c r="C542" s="242" t="str">
        <f t="shared" si="1"/>
        <v>#REF!</v>
      </c>
      <c r="D542" s="243" t="str">
        <f t="shared" si="2"/>
        <v>#REF!</v>
      </c>
    </row>
    <row r="543" ht="15.75" customHeight="1">
      <c r="A543" s="241" t="str">
        <f>Seeds!AA624</f>
        <v>M3-MyM-5c-I-1</v>
      </c>
      <c r="B543" s="242" t="str">
        <f>Seeds!Z624</f>
        <v>{"id":"M3-MyM-5c-I-1","stimulus":"&lt;p&gt;Selecciona si las siguientes comparaciones son correctas o incorrectas.&lt;/p&gt;","hint":"&lt;p&gt;Como están expresadas en la misma unidad, solo hay que comparar sus cifras empezando por la izquierda.&lt;/p&gt;","feedback":"&lt;p&gt;Para comparar medidas de capacidad, tienen que estar todas expresadas en la misma unidad. Después, se comparan sus cifras empezando por la izquierda.&lt;/p&gt;","seed":{"parameters":[{"name":"Q1","label":null,"min":1,"max":99,"step":1},{"name":"Q2","label":null,"min":100,"max":200,"step":1},{"name":"Q3","label":null,"min":220,"max":400,"step":1},{"name":"Q4","label":null,"min":201,"max":219,"step":1},{"name":"Q5","label":null,"min":1,"max":4,"step":1},{"name":"Q6","label":null,"min":5,"max":10,"step":1},{"name":"Q7","label":null,"min":100,"max":199,"step":1},{"name":"Q8","label":null,"min":200,"max":1000,"step":1},{"name":"Q9","label":null,"min":1000,"max":9999,"step":1},{"name":"Q10","label":null,"min":1,"max":999,"step":1},{"name":"Q11","label":null,"min":5,"max":10,"step":1},{"name":"Q12","label":null,"min":11,"max":50,"step":1},{"name":"Q21","label":null,"list":["l","dl","cl"]},{"name":"Q22","label":null,"list":["l","dl","cl"]},{"name":"Q23","label":null,"list":["l","dl","cl"]},{"name":"Q24","label":null,"list":["l","dl","cl"]},{"name":"Q25","label":null,"list":["l","dl","cl"]},{"name":"Q26","label":null,"list":["l","dl","cl"]}],"calculated":[{"name":"A1","label":"{{Q1}} {{Q21}} &lt; {{Q2}} {{Q21}}"},{"name":"A2","label":"{{Q3}} {{Q22}} &gt; {{Q4}} {{Q22}}"},{"name":"A3","label":"{{Q5}} {{Q23}} &lt; {{Q6}} {{Q23}}"},{"name":"A4","label":"{{Q7}} {{Q24}} &gt; {{Q8}} {{Q24}}","incorrect":true},{"name":"A5","label":"{{Q9}} {{Q25}} &lt; {{Q10}} {{Q25}}","incorrect":true},{"name":"A6","label":"{{Q11}} {{Q26}} &gt; {{Q12}} {{Q26}}","incorrect":true}],"uniques":true},"algorithm":{"name":"trueFalse","template":"Choice matrix – inline","params":{"countCorrect":2,"countIncorrect":1,"showCheckIcon":false,"options":["Correcta","Incorrecta"]}}}</v>
      </c>
      <c r="C543" s="242" t="str">
        <f t="shared" si="1"/>
        <v>#REF!</v>
      </c>
      <c r="D543" s="243" t="str">
        <f t="shared" si="2"/>
        <v>#REF!</v>
      </c>
    </row>
    <row r="544" ht="15.75" customHeight="1">
      <c r="A544" s="241" t="str">
        <f>Seeds!AA625</f>
        <v>M3-MyM-5c-E-1</v>
      </c>
      <c r="B544" s="242" t="str">
        <f>Seeds!Z625</f>
        <v>{"id":"M3-MyM-5c-E-1","seed":{"parameters":[{"name":"Q2","label":null,"min":100,"max":400,"step":100},{"name":"Q3","label":null,"min":100,"max":499,"step":10},{"name":"Q4","label":null,"min":100,"max":499,"step":1}],"uniques":true},"scaffolding":[{"id":"step-0","stimulus":"&lt;p&gt;Arrastra y ordena de mayor &lt;span style=\"color:#FF0000\";&gt;⭡&lt;/span&gt; a menor &lt;span style=\"color:#FF0000\";&gt;⭣&lt;/span&gt; los siguientes volúmenes.&lt;/p&gt;","seed":{"parameters":[],"calculated":[{"name":"T2","function":"{{Q2}}/100","temp":true},{"name":"T3","function":"{{Q3}}/10","temp":true},{"name":"0-A1","label":"{{T2}} l","function":"{{Q2}}"},{"name":"0-A2","label":"{{T3}} dl","function":"{{Q3}}"},{"name":"0-A3","label":"{{Q4}} cl","function":"{{Q4}}"}]},"algorithm":{"name":"orderNumbers","params":{"order":"desc"}}},{"id":"step-1","stimulus":"&lt;p&gt;¿Qué pide el enunciado?&lt;/p&gt;","seed":{"calculated":[{"name":"1-A1","label":"&lt;p&gt;Ordenar los volúmenes de mayor a menor.&lt;/p&gt;"},{"name":"1-A2","label":"&lt;p&gt;Ordenar los volúmenes de menor a mayor.&lt;/p&gt;","incorrect":true},{"name":"1-A3","label":"&lt;p&gt;Seleccionar el volumen mayor.&lt;/p&gt;","incorrect":true}]},"algorithm":{"name":"trueFalse","template":"Multiple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center\"&gt;{{T2}} l = {{T2}} × 100 = {{response}} cl&lt;/p&gt;&lt;p style=\"text-align: center\"&gt;{{T3}} dl = {{T3}} × 10 = {{response}} cl&lt;/p&gt;","seed":{"calculated":[{"name":"T2","label":"{{function}}","function":"{{Q2}}/100","temp":true},{"name":"T3","label":"{{function}}","function":"{{Q3}}/10","temp":true},{"name":"3-A1","label":"{{function}}","function":"{{Q2}}"},{"name":"3-A2","label":"{{function}}","function":"{{Q3}}"}]},"algorithm":{"name":"calculateOperation","params":{"method":"equivLiteral","keyboard":"NUMERICAL"}}},{"id":"step-4","stimulus":"&lt;p&gt;Con los resultados anteriores, arrastra y ordena los volúmenes de mayor &lt;span style=\"color:#FF0000\";&gt;⭡&lt;/span&gt; a menor &lt;span style=\"color:#FF0000\";&gt;⭣&lt;/span&gt;.&lt;/p&gt;","seed":{"parameters":[],"calculated":[{"name":"T1","function":"{{Q1}}/1000","temp":true},{"name":"T2","function":"{{Q2}}/100","temp":true},{"name":"T3","function":"{{Q3}}/10","temp":true},{"name":"T4","function":"{{Q4}}","temp":true},{"name":"4-A1","label":"{{T2}} l = {{Q2}} cl","function":"{{Q2}}"},{"name":"4-A2","label":"{{T3}} dl = {{Q3}} cl","function":"{{Q3}}"},{"name":"4-A3","label":"{{Q4}} cl","function":"{{Q4}}"}]},"algorithm":{"name":"orderNumbers","params":{"order":"desc"}}}]}</v>
      </c>
      <c r="C544" s="242" t="str">
        <f t="shared" si="1"/>
        <v>#REF!</v>
      </c>
      <c r="D544" s="243" t="str">
        <f t="shared" si="2"/>
        <v>#REF!</v>
      </c>
    </row>
    <row r="545" ht="15.75" customHeight="1">
      <c r="A545" s="241" t="str">
        <f>Seeds!AA626</f>
        <v>M3-MyM-5c-A-1</v>
      </c>
      <c r="B545" s="242" t="str">
        <f>Seeds!Z626</f>
        <v>{"id":"M3-MyM-5c-A-1","seed":{"parameters":[{"name":"Q1","label":null,"min":100,"max":500,"step":100},{"name":"Q2","label":null,"min":100,"max":500,"step":10},{"name":"Q3","label":null,"min":100,"max":500,"step":1}],"uniques":true},"scaffolding":[{"id":"step-0","stimulus":"&lt;p&gt;Tres amigos tienen tres envases de agua con las siguientes capacidades. Arrástralas y ordénalas de mayor &lt;span style=\"color:#FF0000\";&gt;⭡&lt;/span&gt; a menor &lt;span style=\"color:#FF0000\";&gt;⭣&lt;/span&gt;.&lt;/p&gt;","seed":{"parameters":[],"calculated":[{"name":"T1","function":"{{Q1}}/100","temp":true},{"name":"T2","function":"{{Q2}}/10","temp":true},{"name":"0-A1","label":"{{T1}} l","function":"{{Q1}}"},{"name":"0-A2","label":"{{T2}} dl","function":"{{Q2}}"},{"name":"0-A3","label":"{{Q3}} cl","function":"{{Q3}}"}]},"algorithm":{"name":"orderNumbers","params":{"order":"desc"}}},{"id":"step-1","stimulus":"&lt;p&gt;¿Qué pide el enunciado?&lt;/p&gt;","seed":{"calculated":[{"name":"1-A1","label":"&lt;p&gt;Ordenar las capacidades de mayor a menor.&lt;/p&gt;"},{"name":"1-A2","label":"&lt;p&gt;Ordenar las capacidades de menor a mayor.&lt;/p&gt;","incorrect":true},{"name":"1-A3","label":"&lt;p&gt;Seleccionar la mayor capacidad.&lt;/p&gt;","incorrect":true}]},"algorithm":{"name":"trueFalse","template":"Multiple choice – standard"}},{"id":"step-2","stimulus":"&lt;p&gt;Para ordenar las distintas medidas, hay que expresarlas en la misma unidad. ¿En qué tabla están las conversiones de unidades correctas?&lt;/p&gt;","seed":{"calculated":[{"name":"2-A1","label":"&lt;img src=\"https://blueberry-assets.oneclick.es/M5_MyM_3c_1.svg\" width=\"450\"&gt;&lt;/img&gt;"},{"name":"2-A2","label":"&lt;img src=\"https://blueberry-assets.oneclick.es/M5_MyM_3c_2.svg\" width=\"450\"&gt;&lt;/img&gt;","incorrect":true},{"name":"2-A3","label":"&lt;img src=\"https://blueberry-assets.oneclick.es/M5_MyM_3c_3.svg\" width=\"450\"&gt;&lt;/img&gt;","incorrect":true}]},"algorithm":{"name":"trueFalse","template":"Multiple choice – standard"}},{"id":"step-3","stimulus":"&lt;p&gt;Con la ayuda de la anterior tabla de conversiones, convierte todas las cantidades a centilitros.&lt;/p&gt;","template":"&lt;p style=\"text-align: center\"&gt;{{T1}} l × 100 = {{response}} cl&lt;/p&gt;&lt;p style=\"text-align: center\"&gt;{{T2}} dl × 10 = {{response}} cl&lt;/p&gt;&lt;p style=\"text-align: center\"&gt;{{Q3}} cl&lt;/p&gt;","seed":{"calculated":[{"name":"T1","label":"{{function}}","function":"{{Q1}}/100","temp":true},{"name":"T2","label":"{{function}}","function":"{{Q2}}/10","temp":true},{"name":"3-A1","label":"{{function}}","function":"{{Q1}}"},{"name":"3-A2","label":"{{function}}","function":"{{Q2}}"}]},"algorithm":{"name":"calculateOperation","params":{"method":"equivLiteral","keyboard":"NUMERICAL"}}},{"id":"step-4","stimulus":"&lt;p&gt;Con los resultados anteriores, arrastra y ordena las capacidades de los recipientes de mayor &lt;span style=\"color:#FF0000\";&gt;⭡&lt;/span&gt; a menor &lt;span style=\"color:#FF0000\";&gt;⭣&lt;/span&gt;.&lt;/p&gt;","seed":{"parameters":[],"calculated":[{"name":"T1","function":"{{Q1}}/100","temp":true},{"name":"T2","function":"{{Q2}}/10","temp":true},{"name":"T3","function":"{{Q3}}","temp":true},{"name":"4-A1","label":"{{T1}} l = {{Q1}} cl","function":"{{Q1}}"},{"name":"4-A2","label":"{{T2}} dl = {{Q2}} cl","function":"{{Q2}}"},{"name":"4-A3","label":"{{Q3}} cl","function":"{{Q3}}"}]},"algorithm":{"name":"orderNumbers","params":{"order":"desc"}}}]}</v>
      </c>
      <c r="C545" s="242" t="str">
        <f t="shared" si="1"/>
        <v>#REF!</v>
      </c>
      <c r="D545" s="243" t="str">
        <f t="shared" si="2"/>
        <v>#REF!</v>
      </c>
    </row>
    <row r="546" ht="15.75" customHeight="1">
      <c r="A546" s="241" t="str">
        <f>Seeds!AA627</f>
        <v>M3-MyM-5c-A-2</v>
      </c>
      <c r="B546" s="242" t="str">
        <f>Seeds!Z627</f>
        <v>{"id":"M3-MyM-5c-A-2","seed":{"parameters":[{"name":"Q1","label":null,"min":100,"max":400,"step":10},{"name":"Q2","label":null,"min":100,"max":400,"step":1},{"name":"Q3","label":null,"min":100,"max":400,"step":100}],"uniques":true},"scaffolding":[{"id":"step-0","stimulus":"&lt;p&gt;Victoria ha comprado tres floreros con las siguientes capacidades. Arrástralas y ordénalas de mayor &lt;span style=\"color:#FF0000\";&gt;⭡&lt;/span&gt; a menor &lt;span style=\"color:#FF0000\";&gt;⭣&lt;/span&gt;.&lt;/p&gt;","seed":{"parameters":[],"calculated":[{"name":"T1","function":"{{Q1}}/10","temp":true},{"name":"T3","function":"{{Q3}}/100","temp":true},{"name":"0-A1","label":"{{T1}} dl","function":"{{Q1}}"},{"name":"0-A2","label":"{{Q2}} cl","function":"{{Q2}}"},{"name":"0-A3","label":"{{T3}} l","function":"{{Q3}}"}]},"algorithm":{"name":"orderNumbers","params":{"order":"desc"}}},{"id":"step-1","stimulus":"&lt;p&gt;¿Qué pide el enunciado?&lt;/p&gt;","seed":{"calculated":[{"name":"1-A1","label":"&lt;p&gt;Ordenar el volumen de los floreros de menor a mayor.&lt;/p&gt;","incorrect":true},{"name":"1-A2","label":"&lt;p&gt;Ordenar el volumen de los floreros de mayor a menor.&lt;/p&gt;"},{"name":"1-A3","label":"&lt;p&gt;Seleccionar el florero de menor volumen.&lt;/p&gt;","incorrect":true}]},"algorithm":{"name":"trueFalse","template":"Multiple choice – standard"}},{"id":"step-2","stimulus":"&lt;p&gt;Para ordenar las distintas medidas, hay que expresarlas en la misma unidad. ¿Cuál de estas conversiones de unidades es correcta?&lt;/p&gt;","seed":{"calculated":[{"name":"2-A1","label":"&lt;p&gt;1 l = 10 dl = 100 cl&lt;/p&gt;"},{"name":"2-A2","label":"&lt;p&gt;1 dl = 10 l = 100 cl&lt;/p&gt;","incorrect":true},{"name":"2-A3","label":"&lt;p&gt;100 l = 10 dl = 1 cl&lt;/p&gt;","incorrect":true}]},"algorithm":{"name":"trueFalse","template":"Multiple choice – standard"}},{"id":"step-3","stimulus":"&lt;p&gt;Con ayuda de la igualdad anterior, convierte todas las cantidades a centilitros.&lt;/p&gt;","template":"&lt;p style=\"text-align: center\"&gt;{{T1}} dl = {{T1}} × 10 = {{response}} cl&lt;/p&gt;&lt;p style=\"text-align: center\"&gt;{{T3}} l = {{T3}} × 100 = {{response}} cl&lt;/p&gt;","seed":{"calculated":[{"name":"T1","label":"{{function}}","function":"{{Q1}}/10","temp":true},{"name":"T3","label":"{{function}}","function":"{{Q3}}/100","temp":true},{"name":"3-A1","label":"{{function}}","function":"{{Q1}}"},{"name":"3-A3","label":"{{function}}","function":"{{Q3}}"}]},"algorithm":{"name":"calculateOperation","params":{"method":"equivLiteral","keyboard":"NUMERICAL"}}},{"id":"step-4","stimulus":"&lt;p&gt;Con los resultados anteriores, arrastra y ordena el volumen de los floreros de mayor &lt;span style=\"color:#FF0000\";&gt;⭡&lt;/span&gt; a menor &lt;span style=\"color:#FF0000\";&gt;⭣&lt;/span&gt;.&lt;/p&gt;","seed":{"parameters":[],"calculated":[{"name":"T1","function":"{{Q1}}/10","temp":true},{"name":"T2","function":"{{Q2}}","temp":true},{"name":"T3","function":"{{Q3}}/100","temp":true},{"name":"4-A1","label":"{{T1}} dl = {{Q1}} cl","function":"{{Q1}}"},{"name":"4-A2","label":"{{Q2}} cl","function":"{{Q2}}"},{"name":"4-A3","label":"{{T3}} l = {{Q3}} cl","function":"{{Q3}}"}]},"algorithm":{"name":"orderNumbers","params":{"order":"desc"}}}]}</v>
      </c>
      <c r="C546" s="242" t="str">
        <f t="shared" si="1"/>
        <v>#REF!</v>
      </c>
      <c r="D546" s="243" t="str">
        <f t="shared" si="2"/>
        <v>#REF!</v>
      </c>
    </row>
    <row r="547" ht="15.75" customHeight="1">
      <c r="A547" s="241" t="str">
        <f>Seeds!AA628</f>
        <v>M3-MyM-5c-A-3</v>
      </c>
      <c r="B547" s="242" t="str">
        <f>Seeds!Z628</f>
        <v>{"id":"M3-MyM-5c-A-3","seed":{"parameters":[{"name":"Q1","label":null,"min":30,"max":50,"step":10},{"name":"Q2","label":null,"min":30,"max":50,"step":1}],"uniques":true},"scaffolding":[{"id":"step-0","stimulus":"&lt;p&gt;Un bolígrafo verde contiene &lt;span class=\"no-break\"&gt;{{T1}} dl&lt;/span&gt; de tinta, mientras que uno negro, &lt;span class=\"no-break\"&gt;{{Q2}} cl.&lt;/span&gt; ¿Cuántos centilitros tiene el bolígrafo con más tinta?&lt;/p&gt;","template":"&lt;p&gt;El bolígrafo con más tinta es el de &lt;span class=\"no-break\"&gt;{{response}} cl.&lt;/span&gt;&lt;/p&gt;","seed":{"parameters":[],"calculated":[{"name":"T1","function":"{{Q1}}/10","temp":true},{"name":"0-A1","label":"{{function}}","function":"math.max({{Q1}}, {{Q2}})"}]},"algorithm":{"name":"calculateOperation","params":{"method":"equivLiteral","keyboard":"NUMERICAL"}}},{"id":"step-1","stimulus":"&lt;p&gt;¿Cuánta tinta contiene cada bolígrafo?&lt;/p&gt;","template":"&lt;p&gt;El bolígrafo verde contiene {{response}} dl.&lt;/p&gt;&lt;p&gt;El bolígrafo negro contiene {{response}} cl.&lt;/p&gt;","seed":{"calculated":[{"name":"1-A1","label":"{{function}}","function":"{{Q1}}/10"},{"name":"1-A2","label":"{{function}}","function":"{{Q2}}"}]},"algorithm":{"name":"calculateOperation","params":{"method":"equivLiteral","keyboard":"NUMERICAL"}}},{"id":"step-2","stimulus":"&lt;p&gt;¿Qué pide el enunciado?&lt;/p&gt;","seed":{"calculated":[{"name":"2-A1","label":"&lt;p&gt;Indicar cuántos centilitros contiene el bolígrafo con mayor capacidad.&lt;/p&gt;"},{"name":"2-A2","label":"&lt;p&gt;Indicar cuántos centilitros contiene el bolígrafo con menor capacidad.&lt;/p&gt;","incorrect":true},{"name":"2-A3","label":"&lt;p&gt;Indicar cuántos centilitros contienen los dos bolígrafos juntos.&lt;/p&gt;","incorrect":true}]},"algorithm":{"name":"trueFalse","template":"Multiple choice – standard"}},{"id":"step-3","stimulus":"&lt;p&gt;Para ordenar las distintas medidas, hay que expresarlas en la misma unidad. ¿Cuál de estas conversiones de unidades es correcta?&lt;/p&gt;","seed":{"calculated":[{"name":"3-A1","label":"&lt;p&gt;1 l = 10 dl = 100 cl&lt;/p&gt;"},{"name":"3-A2","label":"&lt;p&gt;1 dl = 10 l = 100 cl&lt;/p&gt;","incorrect":true},{"name":"3-A3","label":"&lt;p&gt;100 l = 10 dl = 1 cl&lt;/p&gt;","incorrect":true}]},"algorithm":{"name":"trueFalse","template":"Multiple choice – standard"}},{"id":"step-4","stimulus":"&lt;p&gt;Con ayuda de la igualdad anterior, calcula los centilitros que contiene el bolígrafo verde.&lt;/p&gt;","template":"&lt;p style=\"text-align: center\"&gt;{{T1}} dl = {{T1}} × 10 = {{response}} cl&lt;/p&gt;","seed":{"calculated":[{"name":"T1","label":"{{function}}","function":"{{Q1}}/10","temp":true},{"name":"4-A1","label":"{{function}}","function":"{{Q1}}"}]},"algorithm":{"name":"calculateOperation","params":{"method":"equivLiteral","keyboard":"NUMERICAL"}}},{"id":"step-5","stimulus":"&lt;p&gt;Selecciona, por tanto, cuál es el bolígrafo que contiene más tinta.","seed":{"parameters":[],"calculated":[{"name":"T3","function":"math.max({{Q1}}, {{Q2}})","temp":true},{"name":"T4","function":"math.min({{Q1}}, {{Q2}})","temp":true},{"name":"5-A1","label":"El bolígrafo verde con {{T3}} cl."},{"name":"5-A2","label":"El bolígrafo negro con {{T4}} cl.","incorrect":true}]},"algorithm":{"name":"trueFalse","template":"Multiple choice – standard"}}]}</v>
      </c>
      <c r="C547" s="242" t="str">
        <f t="shared" si="1"/>
        <v>#REF!</v>
      </c>
      <c r="D547" s="243" t="str">
        <f t="shared" si="2"/>
        <v>#REF!</v>
      </c>
    </row>
    <row r="548" ht="15.75" customHeight="1">
      <c r="A548" s="241" t="str">
        <f>Seeds!AA658</f>
        <v>M3-MyM-6a-I-1</v>
      </c>
      <c r="B548" s="242" t="str">
        <f>Seeds!Z658</f>
        <v>{"id":"M3-MyM-6a-I-1","stimulus":"&lt;p&gt;Indica cuáles de estas afirmaciones son correctas o incorrectas.&lt;/p&gt;","hint":"&lt;p&gt;El medio litro y el cuarto de litro son partes del litro.&lt;/p&gt;","feedback":"&lt;p&gt;El medio litro y el cuarto de litro son partes del litro.&lt;/p&gt;&lt;p&gt;Medio litro = 50 cl&lt;/p&gt;&lt;p&gt;Un cuarto de litro = 25 cl&lt;/p&gt;","seed":{"parameters":[],"calculated":[{"name":"A1","label":"El medio litro y el cuarto de litro son partes del litro."},{"name":"A2","label":"Dos cuartos de litro son medio litro."},{"name":"A3","label":"Dos medios litros son un litro."},{"name":"A4","label":"Tres cuartos de litro son 75 cl."},{"name":"A5","label":"Dos cuartos de litro son un litro.","incorrect":true,"feedback":"&lt;p&gt;Dos cuartos de litro equvalen a 50 cl, es decir, medio litro.&lt;/p&gt;"},{"name":"A6","label":"Medio litro son 500 cl.","incorrect":true,"feedback":"&lt;p&gt;Medio litro equivale a 50 cl.&lt;/p&gt;"},{"name":"A7","label":"Tres cuartos de litro son un litro.","incorrect":true,"feedback":"&lt;p&gt;Tres cuartos de litro equivalen a 75 cl.&lt;/p&gt;"},{"name":"A8","label":"Tres medios litros son un litro.","incorrect":true,"feedback":"&lt;p&gt;Tres medios litros equivalen a 150 cl.&lt;/p&gt;"}],"uniques":true},"algorithm":{"name":"trueFalse","template":"Choice matrix – inline","params":{"countCorrect":2,"countIncorrect":1,"showCheckIcon":false,"options":["Correcta","Incorrecta"]}}}</v>
      </c>
      <c r="C548" s="242" t="str">
        <f t="shared" si="1"/>
        <v>#REF!</v>
      </c>
      <c r="D548" s="243" t="str">
        <f t="shared" si="2"/>
        <v>#REF!</v>
      </c>
    </row>
    <row r="549" ht="15.75" customHeight="1">
      <c r="A549" s="241" t="str">
        <f>Seeds!AA659</f>
        <v>M3-MyM-6a-E-1</v>
      </c>
      <c r="B549" s="242" t="str">
        <f>Seeds!Z659</f>
        <v>{"id":"M3-MyM-6a-E-1","stimulus":"&lt;p&gt;Calcula las siguientes conversiones.&lt;/p&gt;","template":"&lt;p&gt;{{Q1}} cuartos de litro son &lt;span class=\"no-break\"&gt;{{response}} cl.&lt;/span&gt;&lt;/p&gt;&lt;p&gt;{{Q2}} medios litros son {{response}} cuartos de litro.&lt;/p&gt;","hint":"&lt;p&gt;El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cl&lt;/p&gt;","seed":{"parameters":[{"name":"Q1","label":null,"list":[2,3,4,5]},{"name":"Q2","label":null,"list":[8,12,16,20]}],"calculated":[{"name":"A1","label":"{{function}}","function":"{{Q1}}*25","feedback":"&lt;p&gt;25 cl × {{Q1}} = {{function}} cl&lt;/p&gt;"},{"name":"A2","label":"{{function}}","function":"{{Q2}}*2","feedback":"&lt;p&gt;{{Q2}} medios litros × 2 = {{function}} cuartos de litro&lt;/p&gt;"}],"uniques":true},"algorithm":{"name":"calculateOperation","params":{"method":"equivLiteral","keyboard":"NUMERICAL"}}}</v>
      </c>
      <c r="C549" s="242" t="str">
        <f t="shared" si="1"/>
        <v>#REF!</v>
      </c>
      <c r="D549" s="243" t="str">
        <f t="shared" si="2"/>
        <v>#REF!</v>
      </c>
    </row>
    <row r="550" ht="15.75" customHeight="1">
      <c r="A550" s="241" t="str">
        <f>Seeds!AA660</f>
        <v>M3-MyM-6a-E-2</v>
      </c>
      <c r="B550" s="242" t="str">
        <f>Seeds!Z660</f>
        <v>{"id":"M3-MyM-6a-E-2","stimulus":"&lt;p&gt;Calcula las siguientes conversiones.&lt;/p&gt;","template":"&lt;p&gt;{{Q1}} medios litros son &lt;span class=\"no-break\"&gt;{{response}} cl.&lt;/span&gt;&lt;/p&gt;&lt;p&gt;{{Q2}} cuartos de litro son {{response}} litros.&lt;/p&gt;","hint":"&lt;p&gt;El medio litro y el cuarto de litro son partes del litro.&lt;/p&gt;","feedback":"&lt;p&gt;El medio litro y el cuarto de litro son partes del litro.&lt;/p&gt;&lt;p&gt;Medio litro = 50 cl&lt;/p&gt;&lt;p&gt;Un cuarto de litro = 25 cl&lt;/p&gt;","seed":{"parameters":[{"name":"Q1","label":null,"list":[2,3,4,5]},{"name":"Q2","label":null,"list":[8,12,16,20]}],"calculated":[{"name":"A1","label":"{{function}}","function":"{{Q1}}*50","feedback":"&lt;p&gt;50 cl × {{Q1}} = {{function}} cl&lt;/p&gt;"},{"name":"A2","label":"{{function}}","function":"{{Q2}}/4","feedback":"&lt;p&gt;{{Q2}} cuartos de litro : 4 = {{function}} litros&lt;/p&gt;"}],"uniques":true},"algorithm":{"name":"calculateOperation","params":{"method":"equivLiteral","keyboard":"NUMERICAL"}}}</v>
      </c>
      <c r="C550" s="242" t="str">
        <f t="shared" si="1"/>
        <v>#REF!</v>
      </c>
      <c r="D550" s="243" t="str">
        <f t="shared" si="2"/>
        <v>#REF!</v>
      </c>
    </row>
    <row r="551" ht="15.75" customHeight="1">
      <c r="A551" s="241" t="str">
        <f>Seeds!AA661</f>
        <v>M3-MyM-6a-A-1</v>
      </c>
      <c r="B551" s="242" t="str">
        <f>Seeds!Z661</f>
        <v>{"id":"M3-MyM-6a-A-1","stimulus":"&lt;p&gt;¿Cuántas botellas de medio litro se pueden llenar con {{Q1}} l de agua?&lt;/p&gt;","template":"&lt;p&gt;Se pueden llenar {{response}} botellas de medio litro.&lt;/p&gt;","hint":"&lt;p&gt;El medio litro es parte del litro.&lt;/p&gt;","feedback":"&lt;p&gt;El medio litro es parte del litro. Como 1 l = 2 medios litros, entonces:&lt;/p&gt;&lt;p style=\"text-align: center\"&gt;{{Q1}} l × 2 = {{A1}} medios litros&lt;/p&gt;","seed":{"parameters":[{"name":"Q1","label":null,"min":2,"max":9,"step":1}],"calculated":[{"name":"A1","label":"{{function}}","function":"{{Q1}}*2"}],"uniques":true},"algorithm":{"name":"calculateOperation","params":{"method":"equivLiteral","keyboard":"NUMERICAL"}}}</v>
      </c>
      <c r="C551" s="242" t="str">
        <f t="shared" si="1"/>
        <v>#REF!</v>
      </c>
      <c r="D551" s="243" t="str">
        <f t="shared" si="2"/>
        <v>#REF!</v>
      </c>
    </row>
    <row r="552" ht="15.75" customHeight="1">
      <c r="A552" s="241" t="str">
        <f>Seeds!AA662</f>
        <v>M3-MyM-6a-A-2</v>
      </c>
      <c r="B552" s="242" t="str">
        <f>Seeds!Z662</f>
        <v>{"id":"M3-MyM-6a-A-2","stimulus":"&lt;p&gt;Pilar utiliza un cuarto de litro para regar una planta. Si tiene {{Q1}} plantas, ¿cuántos centilitros de agua necesita para regar todas?&lt;/p&gt;","template":"&lt;p&gt;Necesita {{response}} cl de agua.&lt;/p&gt;","hint":"&lt;p&gt;El cuarto de litro es parte del litro.&lt;/p&gt;","feedback":"&lt;p&gt;El cuarto de litro es parte del litro. Como 1 cuarto de litro = 25 cl, entonces:&lt;/p&gt;&lt;p style=\"text-align: center\"&gt;25 cl × {{Q1}} = {{A1}} cl&lt;/p&gt;","seed":{"parameters":[{"name":"Q1","label":null,"min":2,"max":9,"step":1}],"calculated":[{"name":"A1","label":"{{function}}","function":"{{Q1}}*25"}],"uniques":true},"algorithm":{"name":"calculateOperation","params":{"method":"equivLiteral","keyboard":"NUMERICAL"}}}</v>
      </c>
      <c r="C552" s="242" t="str">
        <f t="shared" si="1"/>
        <v>#REF!</v>
      </c>
      <c r="D552" s="243" t="str">
        <f t="shared" si="2"/>
        <v>#REF!</v>
      </c>
    </row>
    <row r="553" ht="15.75" customHeight="1">
      <c r="A553" s="241" t="str">
        <f>Seeds!AA663</f>
        <v>M3-MyM-6a-A-3</v>
      </c>
      <c r="B553" s="242" t="str">
        <f>Seeds!Z663</f>
        <v>{"id":"M3-MyM-6a-A-3","stimulus":"&lt;p&gt;Rafa ha comprado {{Q1}} briks de medio litro de zumo de limón y {{Q2}} briks de cuarto de litro de zumo de naranja. ¿Cuántos litros de zumo ha comprado en total?&lt;/p&gt;","template":"&lt;p&gt;Ha comprado {{response}} l.&lt;/p&gt;","hint":"&lt;p&gt;El medio litro y el cuarto de litro son partes del litro.&lt;/p&gt;","feedback":"&lt;p&gt;El medio litro y el cuarto de litro son partes del litro. Como 1 litro = 2 medios litros y 1 litro = 4 cuartos de litro, entonces:&lt;/p&gt;&lt;p style=\"text-align: center\"&gt;{{Q1}} medios litros : 2 = {{T1}} l&lt;/p&gt;&lt;p style=\"text-align: center\"&gt;{{Q2}} cuartos de litro : 4 = {{T2}} l&lt;/p&gt;&lt;p style=\"text-align: center\"&gt;{{T1}} l + {{T2}} l = {{A1}} l&lt;/p&gt;","seed":{"parameters":[{"name":"Q1","label":null,"min":2,"max":16,"step":2},{"name":"Q2","label":null,"list":[4,8,12,16]}],"calculated":[{"name":"T1","label":"{{function}}","function":"{{Q1}}/2","temp":true},{"name":"T2","label":"{{function}}","function":"{{Q2}}/4","temp":true},{"name":"A1","label":"{{function}}","function":"{{Q1}}/2+{{Q2}}/4"}],"uniques":true},"algorithm":{"name":"calculateOperation","params":{"method":"equivLiteral","keyboard":"NUMERICAL"}}}</v>
      </c>
      <c r="C553" s="242" t="str">
        <f t="shared" si="1"/>
        <v>#REF!</v>
      </c>
      <c r="D553" s="243" t="str">
        <f t="shared" si="2"/>
        <v>#REF!</v>
      </c>
    </row>
    <row r="554" ht="15.75" customHeight="1">
      <c r="A554" s="241" t="str">
        <f>Seeds!AA664</f>
        <v>M3-MyM-7a-I-1</v>
      </c>
      <c r="B554" s="242" t="str">
        <f>Seeds!Z664</f>
        <v>{
    "id": "M3-MyM-7a-I-1",
    "stimulus": "&lt;p&gt;Selecciona la equivalencia correcta.&lt;/p&gt;",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
                "step": 1
            },
            {
                "name": "Q3",
                "label": null,
                "min": 1,
                "max": 20,
                "step": 1
            },
            {
                "name": "Q4",
                "label": null,
                "min": 1,
                "max": 99,
                "step": 1
            },
            {
                "name": "Q5",
                "label": null,
                "min": 1,
                "max": 99,
                "step": 1
            },
            {
                "name": "Q6",
                "label": null,
                "min": 1,
                "max": 9,
                "step": 1
            },
            {
                "name": "Q9",
                "label": null,
                "min": 1,
                "max": 20,
                "step": 1
            },
            {
                "name": "Q10",
                "label": null,
                "min": 1,
                "max": 9,
                "step": 1
            },
            {
                "name": "Q11",
                "label": null,
                "min": 1,
                "max": 20,
                "step": 1
            },
            {
                "name": "Q12",
                "label": null,
                "min": 1,
                "max": 99,
                "step": 1
            },
            {
                "name": "Q13",
                "label": null,
                "min": 1,
                "max": 99,
                "step": 1
            },
            {
                "name": "Q14",
                "label": null,
                "min": 1,
                "max": 9,
                "step": 1
            }
        ],
        "calculated": [
            {
                "name": "T1",
                "function": "{{Q9}}*10+{{Q10}}",
                "temp": true
            },
            {
                "name": "T2",
                "function": "{{Q11}}*100+{{Q12}}",
                "temp": true
            },
            {
                "name": "T3",
                "function": "{{Q13}}*10+{{Q14}}",
                "temp": true
            },
            {
                "name": "T4",
                "function": "{{Q9}}*100+{{Q10}}",
                "temp": true
            },
            {
                "name": "T5",
                "function": "{{Q11}}*10+{{Q12}}",
                "temp": true
            },
            {
                "name": "T6",
                "function": "{{Q13}}*100+{{Q14}}",
                "temp": true
            },
            {
                "name": "T7",
                "function": "{{Q9}}*10+{{Q10}}",
                "temp": true
            },
            {
                "name": "T8",
                "function": "{{Q11}}*100+{{Q12}}",
                "temp": true
            },
            {
                "name": "T9",
                "function": "{{Q13}}*10+{{Q14}}",
                "temp": true
            },
            {
                "name": "T10",
                "function": "math.floor({{Q9}}/10)",
                "temp": true
            },
            {
                "name": "T11",
                "function": "{{Q9}}-math.floor({{Q9}}/10)*10",
                "temp": true
            },
            {
                "name": "T12",
                "function": "math.floor({{Q11}}/10)",
                "temp": true
            },
            {
                "name": "T13",
                "function": "{{Q11}}-math.floor({{Q11}}/10)*10",
                "temp": true
            },
            {
                "name": "T14",
                "function": "math.floor({{Q12}}/10)",
                "temp": true
            },
            {
                "name": "T15",
                "function": "{{Q12}}-math.floor({{Q12}}/10)*10",
                "temp": true
            },
            {
                "name": "T16",
                "function": "math.floor({{Q13}}/10)",
                "temp": true
            },
            {
                "name": "T17",
                "function": "{{Q13}}-math.floor({{Q13}}/10)*10",
                "temp": true
            },
            {
                "name": "T18",
                "function": "{{Q9}}*10",
                "temp": true
            },
            {
                "name": "T19",
                "function": "{{Q11}}*100",
                "temp": true
            },
            {
                "name": "T20",
                "function": "{{Q13}}*10",
                "temp": true
            },
            {
                "name": "A1",
                "label": "{{Q1}} l y {{Q2}} dl = {{function}} dl",
                "function": "{{Q1}}*10+{{Q2}}"
            },
            {
                "name": "A2",
                "label": "{{Q3}} l y {{Q4}} cl = {{function}} cl",
                "function": "{{Q3}}*100+{{Q4}}"
            },
            {
                "name": "A3",
                "label": "{{Q5}} dl y {{Q6}} cl = {{function}} cl",
                "function": "{{Q5}}*10+{{Q6}}"
            },
            {
                "name": "A4",
                "label": "{{Q9}} l y {{Q10}} dl = {{function}} dl",
                "function": "{{Q9}}*100+{{Q10}}",
                "incorrect": true,
                "feedback": "&lt;p&gt;{{Q9}} l y {{Q10}} dl = {{T7}} dl&lt;/p&gt;&lt;p&gt;&lt;table style=\"width: 100%;\"&gt; &lt;tbody&gt; &lt;tr&gt; &lt;td style=\"width: 33.3333%; text-align: center; background-color: #A2E4FA;\"&gt;dal&lt;/td&gt; &lt;td style=\"width: 33.3333%; text-align: center; background-color: #A2E4FA;\"&gt;l&lt;/td&gt; &lt;td style=\"width: 33.3333%; text-align: center; background-color: #A2E4FA;\"&gt;dl&lt;/td&gt; &lt;/tr&gt; &lt;tr&gt; &lt;td style=\"width: 33.3333%; text-align: center;\"&gt;{{T10}}&lt;/td&gt; &lt;td style=\"width: 33.3333%; text-align: center;\"&gt;{{T11}}&lt;/td&gt; &lt;td style=\"width: 33.3333%; text-align: center;\"&gt;{{Q10}}&lt;/td&gt; &lt;/tr&gt; &lt;/tbody&gt; &lt;/table&gt;&lt;/p&gt;"
            },
            {
                "name": "A5",
                "label": "{{Q11}} l y {{Q12}} cl = {{function}} cl",
                "function": "{{Q11}}*10+{{Q12}}",
                "incorrect": true,
                "feedback": "&lt;p&gt;{{Q11}} l y {{Q12}} cl = {{T8}} cl&lt;/p&gt;&lt;p&gt;&lt;table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center;\"&gt;{{T12}}&lt;/td&gt;&lt;td style=\"width: 25%; text-align: center;\"&gt;{{T13}}&lt;/td&gt;&lt;td style=\"width: 25%; text-align: center;\"&gt;{{T14}}&lt;/td&gt;&lt;td style=\"width: 25%; text-align: center;\"&gt;{{T15}}&lt;/td&gt;&lt;/tr&gt;&lt;/tbody&gt;&lt;/table&gt;&lt;/p&gt;"
            },
            {
                "name": "A6",
                "label": "{{Q13}} dl y {{Q14}} cl = {{function}} cl",
                "function": "{{Q13}}*100+{{Q14}}",
                "incorrect": true,
                "feedback": "&lt;p&gt;{{Q13}} dl y {{Q14}} cl = {{T9}} cl&lt;/p&gt;&lt;p&gt;&lt;table style=\"width: 100%;\"&gt; &lt;tbody&gt; &lt;tr&gt; &lt;td style=\"width: 33.3333%; text-align: center; background-color: #A2E4FA;\"&gt;l&lt;/td&gt; &lt;td style=\"width: 33.3333%; text-align: center; background-color: #A2E4FA;\"&gt;dl&lt;/td&gt; &lt;td style=\"width: 33.3333%; text-align: center; background-color: #A2E4FA;\"&gt;cl&lt;/td&gt; &lt;/tr&gt; &lt;tr&gt; &lt;td style=\"width: 33.3333%; text-align: center;\"&gt;{{T16}}&lt;/td&gt; &lt;td style=\"width: 33.3333%; text-align: center;\"&gt;{{T17}}&lt;/td&gt; &lt;td style=\"width: 33.3333%; text-align: center;\"&gt;{{Q14}}&lt;/td&gt; &lt;/tr&gt; &lt;/tbody&gt; &lt;/table&gt;&lt;/p&gt;"
            }
        ],
        "uniques": true
    },
    "algorithm": {
        "name": "trueFalse",
        "template": "Multiple choice – standard",
        "params": {
            "countCorrect": 1,
            "countIncorrect": 2,
            "showCheckIcon": false,
            "columns": 3
        }
    }
}</v>
      </c>
      <c r="C554" s="242" t="str">
        <f t="shared" si="1"/>
        <v>#REF!</v>
      </c>
      <c r="D554" s="243" t="str">
        <f t="shared" si="2"/>
        <v>#REF!</v>
      </c>
    </row>
    <row r="555" ht="15.75" customHeight="1">
      <c r="A555" s="241" t="str">
        <f>Seeds!AA665</f>
        <v>M3-MyM-7a-E-1</v>
      </c>
      <c r="B555" s="242" t="str">
        <f>Seeds!Z665</f>
        <v>{
    "id": "M3-MyM-7a-E-1",
    "stimulus": "&lt;p&gt;Expresa los siguientes volúmenes en forma simple.&lt;/p&gt;",
    "template": "&lt;p style=\"text-align: center\"&gt;{{Q1}} l y {{Q2}} cl = {{response}} cl&lt;/p&gt;&lt;p style=\"text-align: center\"&gt;{{Q3}} dl y {{Q4}} cl = {{response}} cl&lt;/p&gt;",
    "hint": "&lt;p&gt;Las equivalencias entre las unidades de capacidad son:&lt;/p&gt;&lt;p style=\"text-align: center\"&gt;1 l = 10 dl = 100 cl&lt;/p&gt;",
    "feedback": "&lt;p&gt;Las equivalencias entre las unidades de capacidad son:&lt;/p&gt;&lt;p style=\"text-align: center\"&gt;1 l = 10 dl = 100 cl&lt;/p&gt;",
    "seed": {
        "parameters": [
            {
                "name": "Q1",
                "label": null,
                "min": 1,
                "max": 20,
                "step": 1
            },
            {
                "name": "Q2",
                "label": null,
                "min": 1,
                "max": 99,
                "step": 1
            },
            {
                "name": "Q3",
                "label": null,
                "min": 1,
                "max": 99,
                "step": 1
            },
            {
                "name": "Q4",
                "label": null,
                "min": 1,
                "max": 9,
                "step": 1
            }
        ],
        "calculated": [
            {
                "name": "T10",
                "function": "math.floor({{Q1}}/10)",
                "temp": true
            },
            {
                "name": "T11",
                "function": "{{Q1}}-math.floor({{Q1}}/10)*10",
                "temp": true
            },
            {
                "name": "T12",
                "function": "math.floor({{Q2}}/10)",
                "temp": true
            },
            {
                "name": "T13",
                "function": "{{Q2}}-math.floor({{Q2}}/10)*10",
                "temp": true
            },
            {
                "name": "T14",
                "function": "math.floor({{Q3}}/10)",
                "temp": true
            },
            {
                "name": "T15",
                "function": "{{Q3}}-math.floor({{Q3}}/10)*10",
                "temp": true
            },
            {
                "name": "A1",
                "label": "{{function}}",
                "function": "{{Q1}}*100+{{Q2}}",
                "feedback": "&lt;p&gt;&lt;table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
            },
            {
                "name": "A2",
                "label": "{{function}}",
                "function": "{{Q3}}*10+{{Q4}}",
                "feedback": "&lt;p&gt;&lt;table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
            }
        ],
        "uniques": true
    },
    "algorithm": {
        "name": "calculateOperation",
        "params": {
            "method": "equivLiteral",
            "keyboard": "NUMERICAL"
        }
    }
}</v>
      </c>
      <c r="C555" s="242" t="str">
        <f t="shared" si="1"/>
        <v>#REF!</v>
      </c>
      <c r="D555" s="243" t="str">
        <f t="shared" si="2"/>
        <v>#REF!</v>
      </c>
    </row>
    <row r="556" ht="15.75" customHeight="1">
      <c r="A556" s="241" t="str">
        <f>Seeds!AA666</f>
        <v>M3-MyM-7a-E-2</v>
      </c>
      <c r="B556" s="242" t="str">
        <f>Seeds!Z666</f>
        <v>{"id":"M3-MyM-7a-E-2","stimulus":"&lt;p&gt;Expresa los siguientes volúmenes en forma simple.&lt;/p&gt;","template":"&lt;p style=\"text-align: center\"&gt;{{Q1}} l y {{Q2}} cl = {{response}} cl&lt;/p&gt;&lt;p style=\"text-align: center\"&gt;{{Q3}} dl y {{Q4}} cl = {{response}} cl&lt;/p&gt;","hint":"&lt;p&gt;Las equivalencias entre las unidades de capacidad son:&lt;/p&gt;&lt;p style=\"text-align: center\"&gt;1 l = 10 dl = 100 cl&lt;/p&gt;","feedback":"&lt;p&gt;Las equivalencias entre las unidades de capacidad son:&lt;/p&gt;&lt;p style=\"text-align: center\"&gt;1 l = 10 dl = 100 cl&lt;/p&gt;","seed":{"parameters":[{"name":"Q1","label":null,"min":1,"max":20,"step":1},{"name":"Q2","label":null,"min":1,"max":99,"step":1},{"name":"Q3","label":null,"min":1,"max":99,"step":1},{"name":"Q4","label":null,"min":1,"max":9,"step":1}],"calculated":[{"name":"T10","function":"math.floor({{Q1}}/10)","temp":true},{"name":"T11","function":"{{Q1}}-math.floor({{Q1}}/10)*10","temp":true},{"name":"T12","function":"math.floor({{Q2}}/10)","temp":true},{"name":"T13","function":"{{Q2}}-math.floor({{Q2}}/10)*10","temp":true},{"name":"T14","function":"math.floor({{Q3}}/10)","temp":true},{"name":"T15","function":"{{Q3}}-math.floor({{Q3}}/10)*10","temp":true},{"name":"A1","label":"{{function}}","function":"{{Q1}}*100+{{Q2}}","feedback":"&lt;p&gt;&lt;table style=\"width: 100%;\"&gt;&lt;tbody&gt;&lt;tr&gt;&lt;td style=\"width: 25%; text-align: center; background-color: #A2E4FA;\"&gt;dal&lt;/td&gt;&lt;td style=\"width: 25%; text-align: center; background-color: #A2E4FA;\"&gt;l&lt;/td&gt;&lt;td style=\"width: 25%; background-color: #A2E4FA; text-align: center;\"&gt;dl&lt;/td&gt;&lt;td style=\"width: 25%; text-align: center; background-color: #A2E4FA;\"&gt;cl&lt;/td&gt;&lt;/tr&gt;&lt;tr&gt;&lt;td style=\"width: 25%; text-align: center;\"&gt;{{T10}}&lt;/td&gt;&lt;td style=\"width: 25%; text-align: center;\"&gt;{{T11}}&lt;/td&gt;&lt;td style=\"width: 25%; text-align: center;\"&gt;{{T12}}&lt;/td&gt;&lt;td style=\"width: 25%; text-align: center;\"&gt;{{T13}}&lt;/td&gt;&lt;/tr&gt;&lt;/tbody&gt;&lt;/table&gt;&lt;/p&gt;"},{"name":"A2","label":"{{function}}","function":"{{Q3}}*10+{{Q4}}","feedback":"&lt;p&gt;&lt;table style=\"width: 100%;\"&gt;&lt;tbody&gt;&lt;tr&gt;&lt;td style=\"width: 33.3333%; background-color: #A2E4FA;\"&gt;&lt;div data-empty=\"true\" style=\"text-align: center;\"&gt;l&lt;/div&gt;&lt;/td&gt;&lt;td style=\"width: 33.3333%; background-color: #A2E4FA;\"&gt;&lt;div data-empty=\"true\" style=\"text-align: center;\"&gt;dl&lt;/div&gt;&lt;/td&gt;&lt;td style=\"width: 33.3333%; background-color: #A2E4FA;\"&gt;&lt;div data-empty=\"true\" style=\"text-align: center;\"&gt;cl&lt;/div&gt;&lt;/td&gt;&lt;/tr&gt;&lt;tr&gt;&lt;td style=\"width: 33.3333%;\"&gt;&lt;div data-empty=\"true\" style=\"text-align: center;\"&gt;{{T14}}&lt;/div&gt;&lt;/td&gt;&lt;td style=\"width: 33.3333%; text-align: center;\"&gt;{{T15}}&lt;/td&gt;&lt;td style=\"width: 33.3333%; text-align: center;\"&gt;{{Q4}}&lt;/td&gt;&lt;/tr&gt;&lt;/tbody&gt;&lt;/table&gt;&lt;/p&gt;"}],"uniques":true},"algorithm":{"name":"calculateOperation","params":{"method":"equivLiteral","keyboard":"NUMERICAL"}}}</v>
      </c>
      <c r="C556" s="242" t="str">
        <f t="shared" si="1"/>
        <v>#REF!</v>
      </c>
      <c r="D556" s="243" t="str">
        <f t="shared" si="2"/>
        <v>#REF!</v>
      </c>
    </row>
    <row r="557" ht="15.75" customHeight="1">
      <c r="A557" s="241" t="str">
        <f>Seeds!AA667</f>
        <v>M3-MyM-7a-A-1</v>
      </c>
      <c r="B557" s="242" t="str">
        <f>Seeds!Z667</f>
        <v>{
    "id": "M3-MyM-7a-A-1",
    "stimulus": "&lt;p&gt;Alonso ha llenado el abrevadero de los caballos con &lt;span class=\"no-break\"&gt;{{Q1}} l&lt;/span&gt; y &lt;span class=\"no-break\"&gt;{{Q2}} cl&lt;/span&gt; de agua. ¿A cuántos centilitros equivalen?&lt;/p&gt;",
    "template": "&lt;p&gt;El abrevadero contiene &lt;span class=\"no-break\"&gt;{{response}} cl.&lt;/span&gt;&lt;/p&gt;",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#FDCB7D; text-align: center;\"&gt;&lt;span style=\"color: rgb(255, 255, 255);\"&gt;l&lt;/span&gt;&lt;/td&gt;&lt;td style=\"width: 33%; background-color: #FDCB7D; text-align: center;\"&gt;&lt;span style=\"color: rgb(255, 255, 255);\"&gt;dl&lt;/span&gt;&lt;/td&gt;&lt;td style=\"width: 33%; background-color: #FDCB7D; text-align: center;\"&gt;&lt;span style=\"color: rgb(255, 255, 255);\"&gt;cl&lt;/span&gt;&lt;/td&gt;&lt;/tr&gt;&lt;tr&gt;&lt;td style=\"width: 33%; text-align: center;\"&gt;{{Q1}}&lt;/td&gt;&lt;td style=\"width: 33%; text-align: center;\"&gt;{{T1}}&lt;/td&gt;&lt;td style=\"width: 33%; text-align: center;\"&gt;{{T2}}&lt;/td&gt;&lt;/tr&gt;&lt;/tbody&gt;&lt;/table&gt;",
    "seed": {
        "parameters": [
            {
                "name": "Q1",
                "label": null,
                "min": 3,
                "max": 9,
                "step": 1
            },
            {
                "name": "Q2",
                "label": null,
                "min": 1,
                "max": 99,
                "step": 1
            }
        ],
        "calculated": [
            {
                "name": "T1",
                "label": "{{function}}",
                "function": "math.floor({{Q2}}/10)",
                "temp": true
            },
            {
                "name": "T2",
                "label": "{{function}}",
                "function": "{{Q2}}-{{T1}}*10",
                "temp": true
            },
            {
                "name": "A1",
                "label": "{{function}}",
                "function": "{{Q1}}*100+{{Q2}}"
            }
        ],
        "uniques": true
    },
    "algorithm": {
        "name": "calculateOperation",
        "params": {
            "method": "equivLiteral",
            "keyboard": "NUMERICAL"
        }
    }
}</v>
      </c>
      <c r="C557" s="242" t="str">
        <f t="shared" si="1"/>
        <v>#REF!</v>
      </c>
      <c r="D557" s="243" t="str">
        <f t="shared" si="2"/>
        <v>#REF!</v>
      </c>
    </row>
    <row r="558" ht="15.75" customHeight="1">
      <c r="A558" s="241" t="str">
        <f>Seeds!AA668</f>
        <v>M3-MyM-7a-A-2</v>
      </c>
      <c r="B558" s="242" t="str">
        <f>Seeds!Z668</f>
        <v>{"id":"M3-MyM-7a-A-2","stimulus":"&lt;p&gt;Se ha llenado una cacerola con &lt;span class=\"no-break\"&gt;{{Q1}} dl&lt;/span&gt; y &lt;span class=\"no-break\"&gt;{{Q2}} cl&lt;/span&gt; de agua. ¿A cuántos centilitros equivalen?&lt;/p&gt;","template":"&lt;p&gt;La cacerola contiene &lt;span class=\"no-break\"&gt;{{response}} cl.&lt;/span&gt;&lt;/p&gt;","hint":"&lt;p&gt;Las equivalencias entre las unidades de capacidad son:&lt;/p&gt;&lt;p style=\"text-align: center\"&gt;1 l = 10 dl = 100 cl&lt;/p&gt;","feedback":"&lt;p&gt;Las equivalencias entre las unidades de capacidad son:&lt;/p&gt;&lt;p style=\"text-align: center\"&gt;1 l = 10 dl = 100 cl&lt;/p&gt;&lt;table style=\"width: 100%;\"&gt;&lt;tbody&gt;&lt;tr&gt;&lt;td style=\"width: %; background-color: #72D2CD; text-align: center;\"&gt;&lt;span style=\"color: rgb(255, 255, 255);\"&gt;l&lt;/span&gt;&lt;/td&gt;&lt;td style=\"width: 33%; background-color: #72D2CD; text-align: center;\"&gt;&lt;span style=\"color: rgb(255, 255, 255);\"&gt;dl&lt;/span&gt;&lt;/td&gt;&lt;td style=\"width: 33%; background-color: #72D2CD; text-align: center;\"&gt;&lt;span style=\"color: rgb(255, 255, 255);\"&gt;cl&lt;/span&gt;&lt;/td&gt;&lt;/tr&gt;&lt;tr&gt;&lt;td style=\"width: 33%; text-align: center;\"&gt;{{T1}}&lt;/td&gt;&lt;td style=\"width: 33%; text-align: center;\"&gt;{{T2}}&lt;/td&gt;&lt;td style=\"width: 33%; text-align: center;\"&gt;{{Q2}}&lt;/td&gt;&lt;/tr&gt;&lt;/tbody&gt;&lt;/table&gt;","seed":{"parameters":[{"name":"Q1","label":null,"min":20,"max":50,"step":1},{"name":"Q2","label":null,"min":1,"max":9,"step":1}],"calculated":[{"name":"T1","label":"{{function}}","function":"math.floor({{Q1}}/10)","temp":true},{"name":"T2","label":"{{function}}","function":"{{Q1}}-{{T1}}*10","temp":true},{"name":"A1","label":"{{function}}","function":"{{Q1}}*10+{{Q2}}"}],"uniques":true},"algorithm":{"name":"calculateOperation","params":{"method":"equivLiteral","keyboard":"NUMERICAL"}}}</v>
      </c>
      <c r="C558" s="242" t="str">
        <f t="shared" si="1"/>
        <v>#REF!</v>
      </c>
      <c r="D558" s="243" t="str">
        <f t="shared" si="2"/>
        <v>#REF!</v>
      </c>
    </row>
    <row r="559" ht="15.75" customHeight="1">
      <c r="A559" s="241" t="str">
        <f>Seeds!AA669</f>
        <v>M3-MyM-7a-A-3</v>
      </c>
      <c r="B559" s="242" t="str">
        <f>Seeds!Z669</f>
        <v>{
    "id": "M3-MyM-7a-A-3",
    "stimulus": "&lt;p&gt;Después de usar su coche, Lucas ha observado que todavía hay &lt;span class=\"no-break\"&gt;{{Q1}} l&lt;/span&gt; y &lt;span class=\"no-break\"&gt;{{Q2}} cl&lt;/span&gt; de gasolina en el depósito. ¿Cuántos centilitros de combustible quedan?&lt;/p&gt;",
    "template": "&lt;p&gt;Quedan &lt;span class=\"no-break\"&gt;{{response}} cl&lt;/span&gt; de gasolina.&lt;/p&gt;",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25%; background-color: #9FC1FD; text-align: center;\"&gt;&lt;span style=\"color: rgb(255, 255, 255);\"&gt;dal&lt;/span&gt;&lt;/td&gt;&lt;td style=\"width: 25%; background-color: #9FC1FD; text-align: center;\"&gt;&lt;span style=\"color: rgb(255, 255, 255);\"&gt;l&lt;/span&gt;&lt;/td&gt;&lt;td style=\"width: 25%; background-color: #9FC1FD; text-align: center;\"&gt;&lt;span style=\"color: rgb(255, 255, 255);\"&gt;dl&lt;/span&gt;&lt;/td&gt;&lt;td style=\"width: 25%; background-color: #9FC1FD; text-align: center;\"&gt;&lt;span style=\"color: rgb(255, 255, 255);\"&gt;cl&lt;/span&gt;&lt;/td&gt;&lt;/tr&gt;&lt;tr&gt;&lt;td style=\"width: 25%; text-align: center;\"&gt;{{T1}}&lt;/td&gt;&lt;td style=\"width: 25%; text-align: center;\"&gt;{{T2}}&lt;/td&gt;&lt;td style=\"width: 25%; text-align: center;\"&gt;{{T3}}&lt;/td&gt;&lt;td style=\"width: 25%; text-align: center;\"&gt;{{T4}}&lt;/td&gt;&lt;/tr&gt;&lt;/tbody&gt;&lt;/table&gt;",
    "seed": {
        "parameters": [
            {
                "name": "Q1",
                "label": null,
                "min": 2,
                "max": 20,
                "step": 1
            },
            {
                "name": "Q2",
                "label": null,
                "min": 1,
                "max": 99,
                "step": 1
            }
        ],
        "calculated": [
            {
                "name": "T1",
                "label": "{{function}}",
                "function": "math.floor({{Q1}}/10)",
                "temp": true
            },
            {
                "name": "T2",
                "label": "{{function}}",
                "function": "{{Q1}}-{{T1}}*10",
                "temp": true
            },
            {
                "name": "T3",
                "label": "{{function}}",
                "function": "math.floor({{Q2}}/10)",
                "temp": true
            },
            {
                "name": "T4",
                "label": "{{function}}",
                "function": "{{Q2}}-{{T3}}*10",
                "temp": true
            },
            {
                "name": "A1",
                "label": "{{function}}",
                "function": "{{Q1}}*100+{{Q2}}"
            }
        ],
        "uniques": true
    },
    "algorithm": {
        "name": "calculateOperation",
        "params": {
            "method": "equivLiteral",
            "keyboard": "NUMERICAL"
        }
    }
}</v>
      </c>
      <c r="C559" s="242" t="str">
        <f t="shared" si="1"/>
        <v>#REF!</v>
      </c>
      <c r="D559" s="243" t="str">
        <f t="shared" si="2"/>
        <v>#REF!</v>
      </c>
    </row>
    <row r="560" ht="15.75" customHeight="1">
      <c r="A560" s="241" t="str">
        <f>Seeds!AA670</f>
        <v>M3-MyM-7a-A-4</v>
      </c>
      <c r="B560" s="242" t="str">
        <f>Seeds!Z670</f>
        <v>{
    "id": "M3-MyM-7a-A-4",
    "stimulus": "&lt;p&gt;En un exprimidor caben &lt;span class=\"no-break\"&gt;{{Q1}} dl&lt;/span&gt; y &lt;span class=\"no-break\"&gt;{{Q2}} cl&lt;/span&gt; de zumo. ¿A cuántos centilitros equivalen?&lt;/p&gt;",
    "template": "&lt;p&gt;El exprimidor contiene &lt;span class=\"no-break\"&gt;{{response}} cl&lt;/span&gt; de zumo.&lt;/p&gt;",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#FEA487; text-align: center;\"&gt;&lt;span style=\"color: rgb(255, 255, 255);\"&gt;l&lt;/span&gt;&lt;/td&gt;&lt;td style=\"width: 33%; background-color: #FEA487; text-align: center;\"&gt;&lt;span style=\"color: rgb(255, 255, 255);\"&gt;dl&lt;/span&gt;&lt;/td&gt;&lt;td style=\"width: 33%; background-color: #FEA487; text-align: center;\"&gt;&lt;span style=\"color: rgb(255, 255, 255);\"&gt;cl&lt;/span&gt;&lt;/td&gt;&lt;/tr&gt;&lt;tr&gt;&lt;td style=\"width: 33%; text-align: center;\"&gt;{{T1}}&lt;/td&gt;&lt;td style=\"width: 33%; text-align: center;\"&gt;{{T2}}&lt;/td&gt;&lt;td style=\"width: 33%; text-align: center;\"&gt;{{Q2}}&lt;/td&gt;&lt;/tr&gt;&lt;/tbody&gt;&lt;/table&gt;",
    "seed": {
        "parameters": [
            {
                "name": "Q1",
                "label": null,
                "min": 1,
                "max": 15,
                "step": 1
            },
            {
                "name": "Q2",
                "label": null,
                "min": 1,
                "max": 9,
                "step": 1
            }
        ],
        "calculated": [
            {
                "name": "T1",
                "label": "{{function}}",
                "function": "math.floor({{Q1}}/10)",
                "temp": true
            },
            {
                "name": "T2",
                "label": "{{function}}",
                "function": "{{Q1}}-{{T1}}*10",
                "temp": true
            },
            {
                "name": "A1",
                "label": "{{function}}",
                "function": "{{Q1}}*10+{{Q2}}"
            }
        ],
        "uniques": true
    },
    "algorithm": {
        "name": "calculateOperation",
        "params": {
            "method": "equivLiteral",
            "keyboard": "NUMERICAL"
        }
    }
}</v>
      </c>
      <c r="C560" s="242" t="str">
        <f t="shared" si="1"/>
        <v>#REF!</v>
      </c>
      <c r="D560" s="243" t="str">
        <f t="shared" si="2"/>
        <v>#REF!</v>
      </c>
    </row>
    <row r="561" ht="15.75" customHeight="1">
      <c r="A561" s="241" t="str">
        <f>Seeds!AA671</f>
        <v>M3-MyM-7a-A-5</v>
      </c>
      <c r="B561" s="242" t="str">
        <f>Seeds!Z671</f>
        <v>{
    "id": "M3-MyM-7a-A-5",
    "stimulus": "&lt;p&gt;Un envase de champú contiene &lt;span class=\"no-break\"&gt;{{T1}} cl&lt;/span&gt; de champú. ¿Cómo se escribiría en forma compleja?&lt;/p&gt;",
    "template": "&lt;p&gt;Contiene &lt;span class=\"no-break\"&gt;{{response}} dl&lt;/span&gt; y &lt;span class=\"no-break\"&gt;{{response}} cl&lt;/span&gt; de champú.&lt;/p&gt;",
    "hint": "&lt;p&gt;Las equivalencias entre las unidades de capacidad son:&lt;/p&gt;&lt;p style=\"text-align: center\"&gt;1 l = 10 dl = 100 cl&lt;/p&gt;",
    "feedback": "&lt;p&gt;Las equivalencias entre las unidades de capacidad son:&lt;/p&gt;&lt;p style=\"text-align: center\"&gt;1 l = 10 dl = 100 cl&lt;/p&gt;&lt;table style=\"width: 100%;\"&gt;&lt;tbody&gt;&lt;tr&gt;&lt;td style=\"width: %; background-color: #C77CB7; text-align: center;\"&gt;&lt;span style=\"color: rgb(255, 255, 255);\"&gt;l&lt;/span&gt;&lt;/td&gt;&lt;td style=\"width: 33%; background-color: #C77CB7; text-align: center;\"&gt;&lt;span style=\"color: rgb(255, 255, 255);\"&gt;dl&lt;/span&gt;&lt;/td&gt;&lt;td style=\"width: 33%; background-color: #C77CB7; text-align: center;\"&gt;&lt;span style=\"color: rgb(255, 255, 255);\"&gt;cl&lt;/span&gt;&lt;/td&gt;&lt;/tr&gt;&lt;tr&gt;&lt;td style=\"width: 33%; text-align: center;\"&gt;{{T2}}&lt;/td&gt;&lt;td style=\"width: 33%; text-align: center;\"&gt;{{T3}}&lt;/td&gt;&lt;td style=\"width: 33%; text-align: center;\"&gt;{{Q2}}&lt;/td&gt;&lt;/tr&gt;&lt;/tbody&gt;&lt;/table&gt;",
    "seed": {
        "parameters": [
            {
                "name": "Q1",
                "label": null,
                "min": 1,
                "max": 15,
                "step": 1
            },
            {
                "name": "Q2",
                "label": null,
                "min": 1,
                "max": 9,
                "step": 1
            }
        ],
        "calculated": [
            {
                "name": "T1",
                "label": "{{function}}",
                "function": "{{Q1}}*10+{{Q2}}",
                "temp": true
            },
            {
                "name": "T2",
                "label": "{{function}}",
                "function": "math.floor({{Q1}}/10)",
                "temp": true
            },
            {
                "name": "T3",
                "label": "{{function}}",
                "function": "{{Q1}}-{{T2}}*10",
                "temp": true
            },
            {
                "name": "A1",
                "label": "{{function}}",
                "function": "{{Q1}}"
            },
            {
                "name": "A2",
                "label": "{{function}}",
                "function": "{{Q2}}"
            }
        ],
        "uniques": true
    },
    "algorithm": {
        "name": "calculateOperation",
        "params": {
            "method": "equivLiteral",
            "keyboard": "NUMERICAL"
        }
    }
}</v>
      </c>
      <c r="C561" s="242" t="str">
        <f t="shared" si="1"/>
        <v>#REF!</v>
      </c>
      <c r="D561" s="243" t="str">
        <f t="shared" si="2"/>
        <v>#REF!</v>
      </c>
    </row>
    <row r="562" ht="15.75" customHeight="1">
      <c r="A562" s="241" t="str">
        <f>Seeds!AA672</f>
        <v>M3-MyM-8a-I-1</v>
      </c>
      <c r="B562" s="242" t="str">
        <f>Seeds!Z672</f>
        <v>{"id":"M3-MyM-8a-I-1","stimulus":"&lt;p&gt;Selecciona el resultado de esta suma.&lt;/p&gt;&lt;p style=\"text-align: center\"&gt;{{Q1}} {{Q11}} + {{Q2}} {{Q11}} = ...&lt;/p&gt;","hint":"&lt;p&gt;Suma {{Q1}} y {{Q2}} porque están expresados en la misma unidad.&lt;/p&gt;","feedback":"&lt;p&gt;Para sumar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A1","label":"{{function}} {{Q11}}","function":"{{Q1}}+{{Q2}}"},{"name":"A2","label":"{{function}} {{Q11}}","function":"{{Q1}}+{{Q2}}+{{Q3}}","incorrect":true},{"name":"A3","label":"{{function}} {{Q11}}","function":"{{Q1}}+{{Q2}}-{{Q4}}","incorrect":true},{"name":"A4","label":"{{function}} {{Q11}}","function":"{{Q1}}+{{Q2}}+{{Q5}}","incorrect":true},{"name":"A5","label":"{{function}} {{Q11}}","function":"{{Q1}}+{{Q2}}-{{Q6}}","incorrect":true}],"uniques":true},"algorithm":{"name":"trueFalse","template":"Multiple choice – standard","params":{"countCorrect":1,"countIncorrect":2,"showCheckIcon":false,
            "columns": 3
        }
    }
}</v>
      </c>
      <c r="C562" s="242" t="str">
        <f t="shared" si="1"/>
        <v>#REF!</v>
      </c>
      <c r="D562" s="243" t="str">
        <f t="shared" si="2"/>
        <v>#REF!</v>
      </c>
    </row>
    <row r="563" ht="15.75" customHeight="1">
      <c r="A563" s="241" t="str">
        <f>Seeds!AA673</f>
        <v>M3-MyM-8a-I-2</v>
      </c>
      <c r="B563" s="242" t="str">
        <f>Seeds!Z673</f>
        <v>{"id":"M3-MyM-8a-I-2","stimulus":"&lt;p&gt;Selecciona el resultado de esta resta.&lt;/p&gt;&lt;p style=\"text-align: center\"&gt;{{T0}}} {{Q11}} − {{Q2}} {{Q11}} = ...&lt;/p&gt;","hint":"&lt;p&gt;Resta {{Q2}} a {{T0}} porque están expresados en la misma unidad.&lt;/p&gt;","feedback":"&lt;p&gt;Para restar unidades de capacidad, todas las medidas tienen que estar expresadas en la misma unidad.&lt;/p&gt;","seed":{"parameters":[{"name":"Q1","label":null,"min":100,"max":999,"step":1},{"name":"Q2","label":null,"min":100,"max":999,"step":1},{"name":"Q3","label":null,"min":1,"max":99,"step":1},{"name":"Q4","label":null,"min":1,"max":99,"step":1},{"name":"Q5","label":null,"min":10,"max":90,"step":10},{"name":"Q6","label":null,"min":10,"max":90,"step":10},{"name":"Q11","label":null,"list":["l","dl","cl"]}],"calculated":[{"name":"T0","label":"{{function}}","function":"{{Q1}}+{{Q2}}","temp":true},{"name":"A1","label":"{{function}} {{Q11}}","function":"{{Q1}}"},{"name":"A2","label":"{{function}} {{Q11}}","function":"{{Q1}}+{{Q3}}","incorrect":true},{"name":"A3","label":"{{function}} {{Q11}}","function":"{{Q1}}-{{Q4}}","incorrect":true},{"name":"A4","label":"{{function}} {{Q11}}","function":"{{Q1}}+{{Q5}}","incorrect":true},{"name":"A5","label":"{{function}} {{Q11}}","function":"{{Q1}}-{{Q6}}","incorrect":true}],"uniques":true},"algorithm":{"name":"trueFalse","template":"Multiple choice – standard","params":{"countCorrect":1,"countIncorrect":2,"showCheckIcon":false,
            "columns": 3
        }
    }
}</v>
      </c>
      <c r="C563" s="242" t="str">
        <f t="shared" si="1"/>
        <v>#REF!</v>
      </c>
      <c r="D563" s="243" t="str">
        <f t="shared" si="2"/>
        <v>#REF!</v>
      </c>
    </row>
    <row r="564" ht="15.75" customHeight="1">
      <c r="A564" s="241" t="str">
        <f>Seeds!AA674</f>
        <v>M3-MyM-8a-E-1</v>
      </c>
      <c r="B564" s="242" t="str">
        <f>Seeds!Z674</f>
        <v>{"id":"M3-MyM-8a-E-1","stimulus":"&lt;p&gt;Calcula la siguiente suma.&lt;/p&gt;","template":"&lt;p style=\"text-align: center\"&gt;{{Q1}} {{Q11}} + {{Q2}} {{Q11}} = {{response}} {{Q11}}&lt;/p&gt;","hint":"&lt;p&gt;Como la unidad de ambas medidas es la misma, solo hay que sumar.&lt;/p&gt;","feedback":"&lt;p&gt;Para sumar unidades de capacidad, todas las medidas tienen que estar expresadas en la misma unidad.&lt;/p&gt;","seed":{"parameters":[{"name":"Q1","label":null,"min":10,"max":999,"step":1},{"name":"Q2","label":null,"min":10,"max":999,"step":1},{"name":"Q11","list":["l","dl","cl"]}],"calculated":[{"name":"A1","label":"{{function}}","function":"{{Q1}} + {{Q2}}"}],"uniques":true},"algorithm":{"name":"calculateOperation","params":{"method":"equivLiteral","keyboard":"NUMERICAL"}}}</v>
      </c>
      <c r="C564" s="242" t="str">
        <f t="shared" si="1"/>
        <v>#REF!</v>
      </c>
      <c r="D564" s="243" t="str">
        <f t="shared" si="2"/>
        <v>#REF!</v>
      </c>
    </row>
    <row r="565" ht="15.75" customHeight="1">
      <c r="A565" s="241" t="str">
        <f>Seeds!AA675</f>
        <v>M3-MyM-8a-E-2</v>
      </c>
      <c r="B565" s="242" t="str">
        <f>Seeds!Z675</f>
        <v>{"id":"M3-MyM-8a-E-2","stimulus":"&lt;p&gt;Calcula la siguiente resta.&lt;/p&gt;","template":"&lt;p style=\"text-align: center\"&gt;{{T1}} {{Q12}} − {{Q3}} {{Q12}} = {{response}} {{Q12}}&lt;/p&gt;","hint":"&lt;p&gt;Como la unidad de ambas medidas es la misma, solo hay que restar.&lt;/p&gt;","feedback":"&lt;p&gt;Para restar unidades de capacidad, todas las medidas tienen que estar expresadas en la misma unidad.&lt;/p&gt;","seed":{"parameters":[{"name":"Q3","label":null,"min":10,"max":500,"step":1},{"name":"Q4","label":null,"min":10,"max":500,"step":1},{"name":"Q12","list":["l","dl","cl"]}],"calculated":[{"name":"T1","function":"{{Q3}} + {{Q4}}","temp":true},{"name":"A1","label":"{{function}}","function":"{{Q4}}"}],"uniques":true},"algorithm":{"name":"calculateOperation","params":{"method":"equivLiteral","keyboard":"NUMERICAL"}}}</v>
      </c>
      <c r="C565" s="242" t="str">
        <f t="shared" si="1"/>
        <v>#REF!</v>
      </c>
      <c r="D565" s="243" t="str">
        <f t="shared" si="2"/>
        <v>#REF!</v>
      </c>
    </row>
    <row r="566" ht="15.75" customHeight="1">
      <c r="A566" s="241" t="str">
        <f>Seeds!AA676</f>
        <v>M3-MyM-8a-A-1</v>
      </c>
      <c r="B566" s="242" t="str">
        <f>Seeds!Z676</f>
        <v>{"id":"M3-MyM-8a-A-1","stimulus":"&lt;p&gt;Para hacer un viaje, Hernán necesita &lt;span class=\"no-break\"&gt;{{T1}} l&lt;/span&gt; de gasolina, pero en el depósito de su coche solo hay &lt;span class=\"no-break\"&gt;{{Q2}} l.&lt;/span&gt; ¿Cuántos litros de combustible tiene que repostar?&lt;/p&gt;","template":"&lt;p&gt;Manuel tiene que repostar {{response}} l.&lt;/p&gt;","hint":"&lt;p&gt;Para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l − {{Q2}} l = {{Q1}} l&lt;/p&gt;","seed":{"parameters":[{"name":"Q1","label":null,"min":20,"max":45,"step":1},{"name":"Q2","label":null,"min":20,"max":45,"step":1}],"calculated":[{"name":"T1","label":"{{function}}","function":"{{Q1}}+{{Q2}}","temp":true},{"name":"A1","label":"{{function}}","function":"{{Q1}}"}],"uniques":true},"algorithm":{"name":"calculateOperation","params":{"method":"equivLiteral","keyboard":"NUMERICAL"}}}</v>
      </c>
      <c r="C566" s="242" t="str">
        <f t="shared" si="1"/>
        <v>#REF!</v>
      </c>
      <c r="D566" s="243" t="str">
        <f t="shared" si="2"/>
        <v>#REF!</v>
      </c>
    </row>
    <row r="567" ht="15.75" customHeight="1">
      <c r="A567" s="241" t="str">
        <f>Seeds!AA677</f>
        <v>M3-MyM-8a-A-2</v>
      </c>
      <c r="B567" s="242" t="str">
        <f>Seeds!Z677</f>
        <v>{"id":"M3-MyM-8a-A-2","stimulus":"&lt;p&gt;Para una fiesta se ha preparado una bebida con &lt;span class=\"no-break\"&gt;{{Q1}} l&lt;/span&gt; de zumo de {{Q11}} y &lt;span class=\"no-break\"&gt;{{Q2}} l&lt;/span&gt; de zumo de {{Q22}}. ¿Cuantos litros de zumo lleva en total?&lt;/p&gt;","template":"&lt;p&gt;La bebida lleva {{response}} l de zumo.&lt;/p&gt;","hint":"&lt;p&gt;Para realizar sumas de unidades de capacidad, todas las medidas tienen que estar expresadas en la misma unidad.&lt;/p&gt;","feedback":"&lt;p&gt;Para realizar sumas de unidades de capacidad, todas las medidas tienen que estar expresadas en la misma unidad.&lt;/p&gt;&lt;p style=\"text-align: center\"&gt;{{Q1}} l + {{Q2}} l = {{A1}} l&lt;/p&gt;","seed":{"parameters":[{"name":"Q1","label":null,"min":1,"max":9,"step":1},{"name":"Q2","label":null,"min":1,"max":5,"step":1},{"name":"Q11","label":null,"list":["kiwi","manzana","naranja"]},{"name":"Q22","label":null,"list":["piña","mango","pomelo"]}],"calculated":[{"name":"A1","label":"{{function}}","function":"{{Q1}}+{{Q2}}"}],"uniques":true},"algorithm":{"name":"calculateOperation","params":{"method":"equivLiteral","keyboard":"NUMERICAL"}}}</v>
      </c>
      <c r="C567" s="242" t="str">
        <f t="shared" si="1"/>
        <v>#REF!</v>
      </c>
      <c r="D567" s="243" t="str">
        <f t="shared" si="2"/>
        <v>#REF!</v>
      </c>
    </row>
    <row r="568" ht="15.75" customHeight="1">
      <c r="A568" s="241" t="str">
        <f>Seeds!AA678</f>
        <v>M3-MyM-8a-A-3</v>
      </c>
      <c r="B568" s="242" t="str">
        <f>Seeds!Z678</f>
        <v>{"id":"M3-MyM-8a-A-3","stimulus":"&lt;p&gt;Oscar ha preparado &lt;span class=\"no-break\"&gt;{{T1}} dl&lt;/span&gt; de sopa para la comida familiar. Entre todos tomaron &lt;span class=\"no-break\"&gt;{{Q2}} dl.&lt;/span&gt; ¿Cuánta sopa sobró?&lt;/p&gt;","template":"&lt;p&gt;Sobraron &lt;span class=\"no-break\"&gt;{{response}} dl&lt;/span&gt; de sopa.&lt;/p&gt;","hint":"&lt;p&gt;Para realizar restas de unidades de capacidad, todas las medidas tienen que estar expresadas en la misma unidad.&lt;/p&gt;","feedback":"&lt;p&gt;Para realizar restas de unidades de capacidad, todas las medidas tienen que estar expresadas en la misma unidad.&lt;/p&gt;&lt;p style=\"text-align: center\"&gt;{{T1}} dl − {{Q2}} dl = {{Q1}} dl&lt;/p&gt;","seed":{"parameters":[{"name":"Q1","label":null,"min":10,"max":30,"step":1},{"name":"Q2","label":null,"min":10,"max":20,"step":1}],"calculated":[{"name":"T1","label":"{{function}}","function":"{{Q1}}+{{Q2}}","temp":true},{"name":"A1","label":"{{function}}","function":"{{Q1}}"}],"uniques":true},"algorithm":{"name":"calculateOperation","params":{"method":"equivLiteral","keyboard":"NUMERICAL"}}}</v>
      </c>
      <c r="C568" s="242" t="str">
        <f t="shared" si="1"/>
        <v>#REF!</v>
      </c>
      <c r="D568" s="243" t="str">
        <f t="shared" si="2"/>
        <v>#REF!</v>
      </c>
    </row>
    <row r="569" ht="15.75" customHeight="1">
      <c r="A569" s="241" t="str">
        <f>Seeds!AA679</f>
        <v>M3-MyM-8b-I-1</v>
      </c>
      <c r="B569" s="242" t="str">
        <f>Seeds!Z679</f>
        <v>{"id":"M3-MyM-8b-I-1","stimulus":"&lt;p&gt;Selecciona cuál es el resultado de multiplicar {{Q1}} {{Q2}} por {{Q3}}.&lt;/p&gt;","hint":"&lt;p&gt;Realiza la multiplicación y comprueba que el resultado esté expresado en la misma unidad de capacidad que la dada.&lt;/p&gt;","feedback":"&lt;p&gt;Para multiplicar una medida de capacidad por un número, realiza la operación y expresa el resultado en esa misma unidad.&lt;/p&gt;&lt;p&gt;{{Q1}} {{Q2}} × {{Q3}} = {{T1}} {{Q2}}&lt;/p&gt;","seed":{"parameters":[{"name":"Q1","label":null,"min":50,"max":999,"step":1},{"name":"Q2","list":["l","dl","cl"]},{"name":"Q3","label":null,"min":2,"max":9,"step":1},{"name":"Q4","list":["l","dl","cl"]},{"name":"Q5","min":1,"max":50,"step":1},{"name":"Q6","min":1,"max":50,"step":1}],"calculated":[{"name":"T1","function":"{{Q1}}*{{Q3}}","temp":true},{"name":"T2","function":"{{Q1}}*{{Q3}}-{{Q6}}","temp":true},{"name":"T3","function":"{{Q1}}*{{Q3}}+{{Q5}}","temp":true},{"name":"T4","function":"{{Q1}}*{{Q3}}-{{Q5}}","temp":true},{"name":"T5","function":"{{Q1}}*{{Q3}}+{{Q6}}","temp":true},{"name":"A1","label":"{{function}}","function":"{{T1}} {{Q2}}"},{"name":"A2","label":"{{function}}","function":"{{T1}} {{Q4}}","incorrect":true},{"name":"A2","label":"{{function}}","function":"{{T2}} {{Q2}}","incorrect":true},{"name":"A4","label":"{{function}}","function":"{{T3}} {{Q2}}","incorrect":true},{"name":"A5","label":"{{function}}","function":"{{T4}} {{Q2}}","incorrect":true},{"name":"A6","label":"{{function}}","function":"{{T5}} {{Q2}}","incorrect":true}],"uniques":true},"algorithm":{"name":"trueFalse","template":"Multiple choice – standard","params":{"countCorrect":1,"countIncorrect":2,"showCheckIcon":false,
            "columns": 3
        }
    }
}</v>
      </c>
      <c r="C569" s="242" t="str">
        <f t="shared" si="1"/>
        <v>#REF!</v>
      </c>
      <c r="D569" s="243" t="str">
        <f t="shared" si="2"/>
        <v>#REF!</v>
      </c>
    </row>
    <row r="570" ht="15.75" customHeight="1">
      <c r="A570" s="241" t="str">
        <f>Seeds!AA680</f>
        <v>M3-MyM-8b-I-2</v>
      </c>
      <c r="B570" s="242" t="str">
        <f>Seeds!Z680</f>
        <v>{"id":"M3-MyM-8b-I-2","stimulus":"&lt;p&gt;Selecciona cuál es el resultado de dividir {{T0}} {{Q2}} entre {{Q3}}.&lt;/p&gt;","hint":"&lt;p&gt;Realiza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center\"&gt;{{T0}} {{Q2}} : {{Q3}} = {{Q1}} {{Q2}}&lt;/p&gt;","seed":{"parameters":[{"name":"Q1","label":null,"min":50,"max":100,"step":1},{"name":"Q2","label":null,"list":["l","dl","cl"]},{"name":"Q3","label":null,"min":2,"max":9,"step":1},{"name":"Q4","label":null,"list":["l","dl","cl"]},{"name":"Q5","label":null,"min":1,"max":10,"step":1},{"name":"Q6","label":null,"min":1,"max":10,"step":1}],"calculated":[{"name":"T0","label":"{{function}}","function":"{{Q1}}*{{Q3}}","temp":true},{"name":"A1","label":"{{function}} {{Q2}}","function":"{{Q1}}"},{"name":"A2","label":"{{function}} {{Q4}}","function":"{{Q1}}","incorrect":true},{"name":"A3","label":"{{function}} {{Q2}}","function":"{{Q1}}+{{Q5}}","incorrect":true},{"name":"A4","label":"{{function}} {{Q2}}","function":"{{Q1}}-{{Q5}}","incorrect":true},{"name":"A5","label":"{{function}} {{Q2}}","function":"{{Q1}}+{{Q6}}","incorrect":true}],"uniques":true},"algorithm":{"name":"trueFalse","template":"Multiple choice – standard","params":{"countCorrect":1,"countIncorrect":2,"showCheckIcon":false,
            "columns": 3
        }
    }
}</v>
      </c>
      <c r="C570" s="242" t="str">
        <f t="shared" si="1"/>
        <v>#REF!</v>
      </c>
      <c r="D570" s="243" t="str">
        <f t="shared" si="2"/>
        <v>#REF!</v>
      </c>
    </row>
    <row r="571" ht="15.75" customHeight="1">
      <c r="A571" s="241" t="str">
        <f>Seeds!AA681</f>
        <v>M3-MyM-8b-E-1</v>
      </c>
      <c r="B571" s="242" t="str">
        <f>Seeds!Z681</f>
        <v>{"id":"M3-MyM-8b-E-1","stimulus":"&lt;p&gt;Realiza la siguiente multiplicación.&lt;/p&gt;","template":"&lt;p style=\"text-align: center\"&gt;{{Q3}} {{Q6}} × {{Q4}} = {{response}} {{Q6}}&lt;/p&gt;","hint":"&lt;p&gt;Realiza la multiplicación y comprueba que el resultado esté expresado en la misma unidad de capacidad que la dada.&lt;/p&gt;","feedback":"&lt;p&gt;Para multiplicar una medida de capacidad por un número, realiza la operación y expresa el resultado en esa misma unidad.&lt;/p&gt;","seed":{"parameters":[{"name":"Q3","label":null,"min":50,"max":999,"step":1},{"name":"Q4","label":null,"min":2,"max":9,"step":1},{"name":"Q6","label":null,"list":["l","dl","cl"]}],"calculated":[{"name":"A1","label":"{{function}}","function":"{{Q3}}*{{Q4}}"}],"uniques":true},"algorithm":{"name":"calculateOperation","params":{"method":"equivLiteral","keyboard":"NUMERICAL"}}}</v>
      </c>
      <c r="C571" s="242" t="str">
        <f t="shared" si="1"/>
        <v>#REF!</v>
      </c>
      <c r="D571" s="243" t="str">
        <f t="shared" si="2"/>
        <v>#REF!</v>
      </c>
    </row>
    <row r="572" ht="15.75" customHeight="1">
      <c r="A572" s="241" t="str">
        <f>Seeds!AA682</f>
        <v>M3-MyM-8b-E-2</v>
      </c>
      <c r="B572" s="242" t="str">
        <f>Seeds!Z682</f>
        <v>{"id":"M3-MyM-8b-E-2","stimulus":"&lt;p&gt;Realiza la siguiente división.&lt;/p&gt;","template":"&lt;p style=\"text-align: center\"&gt;{{T1}} {{Q5}} : {{Q1}} = {{response}} {{Q5}}&lt;/p&gt;","hint":"&lt;p&gt;Realiza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2,"max":9,"step":1},{"name":"Q2","label":null,"min":10,"max":99,"step":1},{"name":"Q5","label":null,"list":["l","dl","cl"]}],"calculated":[{"name":"T1","label":"{{function}}","function":"{{Q1}}*{{Q2}}","temp":true},{"name":"A1","label":"{{function}}","function":"{{Q2}}"}],"uniques":true},"algorithm":{"name":"calculateOperation","params":{"method":"equivLiteral","keyboard":"NUMERICAL"}}}</v>
      </c>
      <c r="C572" s="242" t="str">
        <f t="shared" si="1"/>
        <v>#REF!</v>
      </c>
      <c r="D572" s="243" t="str">
        <f t="shared" si="2"/>
        <v>#REF!</v>
      </c>
    </row>
    <row r="573" ht="15.75" customHeight="1">
      <c r="A573" s="241" t="str">
        <f>Seeds!AA683</f>
        <v>M3-MyM-8b-A-1</v>
      </c>
      <c r="B573" s="242" t="str">
        <f>Seeds!Z683</f>
        <v>{"id":"M3-MyM-8b-A-1","stimulus":"&lt;p&gt;Para pintar una habitación se necesitan &lt;span class=\"no-break\"&gt;{{Q1}} dl&lt;/span&gt; de pintura. ¿Cuántos decilitros se necesitarán para pintar {{Q2}} habitaciones?&lt;/p&gt;","template":"&lt;p&gt;Se necesitarán &lt;span class=\"no-break\"&gt;{{response}} dl&lt;/span&gt; de pintura.&lt;/p&gt;","hint":"&lt;p&gt;Realiza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dl × {{Q2}} = {{A1}} dl&lt;/p&gt;","seed":{"parameters":[{"name":"Q1","label":null,"min":4,"max":12,"step":1},{"name":"Q2","label":null,"min":2,"max":9,"step":1}],"calculated":[{"name":"A1","label":"{{function}}","function":"{{Q1}}*{{Q2}}"}],"uniques":true},"algorithm":{"name":"calculateOperation","params":{"method":"equivLiteral","keyboard":"NUMERICAL"}}}</v>
      </c>
      <c r="C573" s="242" t="str">
        <f t="shared" si="1"/>
        <v>#REF!</v>
      </c>
      <c r="D573" s="243" t="str">
        <f t="shared" si="2"/>
        <v>#REF!</v>
      </c>
    </row>
    <row r="574" ht="15.75" customHeight="1">
      <c r="A574" s="241" t="str">
        <f>Seeds!AA684</f>
        <v>M3-MyM-8b-A-2</v>
      </c>
      <c r="B574" s="242" t="str">
        <f>Seeds!Z684</f>
        <v>{"id":"M3-MyM-8b-A-2","stimulus":"&lt;p&gt;Una lavandería industrial utiliza &lt;span class=\"no-break\"&gt;{{Q1}} cl&lt;/span&gt; de suavizante en cada lavado. ¿Cuántos centilítros de suavizante son necesarios para {{Q2}} lavados?&lt;/p&gt;","template":"&lt;p&gt;Se necesitan {{response}} cl de suavizante.&lt;/p&gt;","hint":"&lt;p&gt;Realiza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cl × {{Q2}} = {{A1}} cl&lt;/p&gt;","seed":{"parameters":[{"name":"Q1","label":null,"min":100,"max":500,"step":10},{"name":"Q2","label":null,"min":10,"max":30,"step":1}],"calculated":[{"name":"A1","label":"{{function}}","function":"{{Q1}}*{{Q2}}"}],"uniques":true},"algorithm":{"name":"calculateOperation","params":{"method":"equivLiteral","keyboard":"NUMERICAL"}}}</v>
      </c>
      <c r="C574" s="242" t="str">
        <f t="shared" si="1"/>
        <v>#REF!</v>
      </c>
      <c r="D574" s="243" t="str">
        <f t="shared" si="2"/>
        <v>#REF!</v>
      </c>
    </row>
    <row r="575" ht="15.75" customHeight="1">
      <c r="A575" s="241" t="str">
        <f>Seeds!AA685</f>
        <v>M3-MyM-8b-A-3</v>
      </c>
      <c r="B575" s="242" t="str">
        <f>Seeds!Z685</f>
        <v>{"id":"M3-MyM-8b-A-3","stimulus":"&lt;p&gt;En una planta embotelladora han distribuido &lt;span class=\"no-break\"&gt;{{T1}} l&lt;/span&gt; de agua en {{Q1}} botellas. ¿Cuántos litros de agua hay en cada botella?&lt;/p&gt;","template":"&lt;p&gt;En cada botella hay {{response}} l de agua.&lt;/p&gt;","hint":"&lt;p&gt;Realiza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100,"max":199,"step":1},{"name":"Q2","label":null,"min":1,"max":5,"step":1}],"calculated":[{"name":"T1","label":"{{function}}","function":"{{Q1}}*{{Q2}}","temp":true},{"name":"A1","label":"{{function}}","function":"{{Q2}}"}],"uniques":true},"algorithm":{"name":"calculateOperation","params":{"method":"equivLiteral","keyboard":"NUMERICAL"}}}</v>
      </c>
      <c r="C575" s="242" t="str">
        <f t="shared" si="1"/>
        <v>#REF!</v>
      </c>
      <c r="D575" s="243" t="str">
        <f t="shared" si="2"/>
        <v>#REF!</v>
      </c>
    </row>
    <row r="576" ht="15.75" customHeight="1">
      <c r="A576" s="241" t="str">
        <f>Seeds!AA686</f>
        <v>M3-MyM-8b-A-4</v>
      </c>
      <c r="B576" s="242" t="str">
        <f>Seeds!Z686</f>
        <v>{"id":"M3-MyM-8b-A-4","stimulus":"&lt;p&gt;Una granja ha producido &lt;span class=\"no-break\"&gt;{{T1}} l&lt;/span&gt; de leche. Si se han distribuido en {{Q1}} depósitos, ¿cuántos litros de capacidad tiene cada depósito?&lt;/p&gt;","template":"&lt;p&gt;Cada depósito contiene &lt;span class=\"no-break\"&gt;{{response}} l&lt;/span&gt; de leche.&lt;/p&gt;","hint":"&lt;p&gt;Realiza la división y comprueba que el resultado esté expresado en la misma unidad de capacidad que la dada.&lt;/p&gt;","feedback":"&lt;p&gt;Para dividir una medida de capacidad por un número, realiza la operación y expresa el resultado en esa misma unidad.&lt;/p&gt;&lt;p style=\"text-align: center\"&gt;{{T1}} l : {{Q1}} = {{Q2}} l&lt;/p&gt;","seed":{"parameters":[{"name":"Q1","label":null,"min":2,"max":10,"step":1},{"name":"Q2","label":null,"min":10,"max":99,"step":1}],"calculated":[{"name":"T1","label":"{{function}}","function":"{{Q1}}*{{Q2}}","temp":true},{"name":"A1","label":"{{function}}","function":"{{Q2}}"}],"uniques":true},"algorithm":{"name":"calculateOperation","params":{"method":"equivLiteral","keyboard":"NUMERICAL"}}}</v>
      </c>
      <c r="C576" s="242" t="str">
        <f t="shared" si="1"/>
        <v>#REF!</v>
      </c>
      <c r="D576" s="243" t="str">
        <f t="shared" si="2"/>
        <v>#REF!</v>
      </c>
    </row>
    <row r="577" ht="15.75" customHeight="1">
      <c r="A577" s="241" t="str">
        <f>Seeds!AA687</f>
        <v>M3-MyM-8b-A-5</v>
      </c>
      <c r="B577" s="242" t="str">
        <f>Seeds!Z687</f>
        <v>{"id":"M3-MyM-8b-A-5","stimulus":"&lt;p&gt;Al cambiar el agua de la pecera, Nicolás necesita &lt;span class=\"no-break\"&gt;{{Q1}} l&lt;/span&gt; para llenarla. ¿Cuántos litros necesitará para llenar {{Q2}} peceras iguales?&lt;/p&gt;","template":"&lt;p&gt;Necesitará &lt;span class=\"no-break\"&gt;{{response}} l.&lt;/span&gt;&lt;/p&gt;","hint":"&lt;p&gt;Realiza la multiplicación y comprueba que el resultado esté expresado en la misma unidad de capacidad que la dada.&lt;/p&gt;","feedback":"&lt;p&gt;Para multiplicar una medida de capacidad por un número, realiza la operación y expresa el resultado en esa misma unidad.&lt;/p&gt;&lt;p style=\"text-align: center\"&gt;{{Q1}} l × {{Q2}} = {{A1}} l&lt;/p&gt;","seed":{"parameters":[{"name":"Q1","label":null,"min":100,"max":200,"step":1},{"name":"Q2","label":null,"min":2,"max":10,"step":1}],"calculated":[{"name":"A1","label":"{{function}}","function":"{{Q1}}*{{Q2}}"}],"uniques":true},"algorithm":{"name":"calculateOperation","params":{"method":"equivLiteral","keyboard":"NUMERICAL"}}}</v>
      </c>
      <c r="C577" s="242" t="str">
        <f t="shared" si="1"/>
        <v>#REF!</v>
      </c>
      <c r="D577" s="243" t="str">
        <f t="shared" si="2"/>
        <v>#REF!</v>
      </c>
    </row>
    <row r="578" ht="15.75" customHeight="1">
      <c r="A578" s="241" t="str">
        <f>Seeds!AA688</f>
        <v>M3-MyM-9a-I-1</v>
      </c>
      <c r="B578" s="242" t="str">
        <f>Seeds!Z688</f>
        <v>{"id":"M3-MyM-9a-I-1","stimulus":"&lt;p&gt;Selecciona los objetos con una masa mayor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width=\"300\"&gt;&lt;/img&gt;&lt;/div&gt;"},{"name":"A2","label":"&lt;div style=\"display:flex; justify-content:center;\"&gt;&lt;img src=\"https://blueberry-assets.oneclick.es/M3_MyM_9a_2.svg\" width=\"300\"&gt;&lt;/img&gt;&lt;/div&gt;"},{"name":"A3","label":"&lt;div style=\"display:flex; justify-content:center;\"&gt;&lt;img src=\"https://blueberry-assets.oneclick.es/M3_MyM_9a_3.svg\" width=\"300\"&gt;&lt;/img&gt;&lt;/div&gt;"},{"name":"A4","label":"&lt;div style=\"display:flex; justify-content:center;\"&gt;&lt;img src=\"https://blueberry-assets.oneclick.es/M3_MyM_9a_4.svg\" width=\"300\"&gt;&lt;/img&gt;&lt;/div&gt;"},{"name":"A5","label":"&lt;div style=\"display:flex; justify-content:center;\"&gt;&lt;img src=\"https://blueberry-assets.oneclick.es/M3_MyM_9a_5.svg\" width=\"300\"&gt;&lt;/img&gt;&lt;/div&gt;","incorrect":true,"feedback":"&lt;p&gt;La masa de un teléfono móvil suele ser de unos 200 g.&lt;/p&gt;"},{"name":"A6","label":"&lt;div style=\"display:flex; justify-content:center;\"&gt;&lt;img src=\"https://blueberry-assets.oneclick.es/M3_MyM_9a_6.svg\" width=\"300\"&gt;&lt;/img&gt;&lt;/div&gt;","incorrect":true,"feedback":"&lt;p&gt;La masa de una manzana suele estar entre los 170 g y los 250 g.&lt;/p&gt;"},{"name":"A7","label":"&lt;div style=\"display:flex; justify-content:center;\"&gt;&lt;img src=\"https://blueberry-assets.oneclick.es/M3_MyM_9a_7.svg\" width=\"300\"&gt;&lt;/img&gt;&lt;/div&gt;","incorrect":true,"feedback":"&lt;p&gt;La masa de un lápiz suele ser de unos 30 g.&lt;/p&gt;"},{"name":"A8","label":"&lt;div style=\"display:flex; justify-content:center;\"&gt;&lt;img src=\"https://blueberry-assets.oneclick.es/M3_MyM_9a_8.svg\" width=\"300\"&gt;&lt;/img&gt;&lt;/div&gt;","incorrect":true,"feedback":"&lt;p&gt;La masa de una bolsa de caramelos suele ser de 100 g.&lt;/p&gt;"}],"uniques":true},"algorithm":{"name":"trueFalse","template":"Multiple choice – multiple response","params":{"countCorrect":2,"countIncorrect":1,"showCheckIcon":false,"columns":3}}}</v>
      </c>
      <c r="C578" s="242" t="str">
        <f t="shared" si="1"/>
        <v>#REF!</v>
      </c>
      <c r="D578" s="243" t="str">
        <f t="shared" si="2"/>
        <v>#REF!</v>
      </c>
    </row>
    <row r="579" ht="15.75" customHeight="1">
      <c r="A579" s="241" t="str">
        <f>Seeds!AA689</f>
        <v>M3-MyM-9a-I-2</v>
      </c>
      <c r="B579" s="242" t="str">
        <f>Seeds!Z689</f>
        <v>{"id":"M3-MyM-9a-I-2","stimulus":"&lt;p&gt;Selecciona los objetos con una masa menor que 1 kg.&lt;/p&gt;","hint":"&lt;p&gt;1 kg equivale a 1 000 g.&lt;/p&gt;","feedback":"&lt;p&gt;1 kg equivale a 1 000 g.&lt;/p&gt;","seed":{"parameters":[{"name":"Q1","label":null,"min":1,"max":50,"step":1},{"name":"Q2","label":null,"min":1,"max":50,"step":1},{"name":"Q3","label":null,"min":1,"max":50,"step":1}],"calculated":[{"name":"A1","label":"&lt;div style=\"display:flex; justify-content:center;\"&gt;&lt;img src=\"https://blueberry-assets.oneclick.es/M3_MyM_9a_1.svg\" width=\"300\"&gt;&lt;/img&gt;&lt;/div&gt;","incorrect":true,"feedback":"&lt;p&gt;La masa de una mesa puede estar entre los 10 kg y los 100 kg.&lt;/p&gt;"},{"name":"A2","label":"&lt;div style=\"display:flex; justify-content:center;\"&gt;&lt;img src=\"https://blueberry-assets.oneclick.es/M3_MyM_9a_2.svg\" width=\"300\"&gt;&lt;/img&gt;&lt;/div&gt;","incorrect":true,"feedback":"&lt;p&gt;La masa de un tiburón suele estar entre los 700 kg y los 1 000 kg.&lt;/p&gt;"},{"name":"A3","label":"&lt;div style=\"display:flex; justify-content:center;\"&gt;&lt;img src=\"https://blueberry-assets.oneclick.es/M3_MyM_9a_3.svg\" width=\"300\"&gt;&lt;/img&gt;&lt;/div&gt;","incorrect":true,"feedback":"&lt;p&gt;La masa de un coche ronda entre los 700 kg y 1 000 kg.&lt;/p&gt;"},{"name":"A4","label":"&lt;div style=\"display:flex; justify-content:center;\"&gt;&lt;img src=\"https://blueberry-assets.oneclick.es/M3_MyM_9a_4.svg\" width=\"300\"&gt;&lt;/img&gt;&lt;/div&gt;","incorrect":true,"feedback":"&lt;p&gt;La masa de una televisión puede estar entre los 5 kg y los 15 kg.&lt;/p&gt;"},{"name":"A5","label":"&lt;div style=\"display:flex; justify-content:center;\"&gt;&lt;img src=\"https://blueberry-assets.oneclick.es/M3_MyM_9a_5.svg\" width=\"300\"&gt;&lt;/img&gt;&lt;/div&gt;"},{"name":"A6","label":"&lt;div style=\"display:flex; justify-content:center;\"&gt;&lt;img src=\"https://blueberry-assets.oneclick.es/M3_MyM_9a_6.svg\" width=\"300\"&gt;&lt;/img&gt;&lt;/div&gt;"},{"name":"A7","label":"&lt;div style=\"display:flex; justify-content:center;\"&gt;&lt;img src=\"https://blueberry-assets.oneclick.es/M3_MyM_9a_7.svg\" width=\"300\"&gt;&lt;/img&gt;&lt;/div&gt;"},{"name":"A8","label":"&lt;div style=\"display:flex; justify-content:center;\"&gt;&lt;img src=\"https://blueberry-assets.oneclick.es/M3_MyM_9a_8.svg\" width=\"300\"&gt;&lt;/img&gt;&lt;/div&gt;"}],"uniques":true},"algorithm":{"name":"trueFalse","template":"Multiple choice – multiple response","params":{"countCorrect":2,"countIncorrect":1,"showCheckIcon":false,"columns":3}}}</v>
      </c>
      <c r="C579" s="242" t="str">
        <f t="shared" si="1"/>
        <v>#REF!</v>
      </c>
      <c r="D579" s="243" t="str">
        <f t="shared" si="2"/>
        <v>#REF!</v>
      </c>
    </row>
    <row r="580" ht="15.75" customHeight="1">
      <c r="A580" s="241" t="str">
        <f>Seeds!AA690</f>
        <v>M3-MyM-9a-E-1</v>
      </c>
      <c r="B580" s="242" t="str">
        <f>Seeds!Z690</f>
        <v>{"id":"M3-MyM-9a-E-1","stimulus":"&lt;p&gt;Escoge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g.&lt;/p&gt;","seed":{"parameters":[{"name":"Q1","label":null,"list":["La masa de un gorrión es de 30","La masa de un hámster es de 120","La masa de un colibrí es de unos 20"]},{"name":"Q2","label":null,"list":["La masa de una jirafa es unos 1 000","La masa de un perro suele ser de unos 30","La masa de un cerdo es de unos 150"]},{"name":"Q3","label":null,"list":["La masa de una lagartija es de unos 2","La masa de un ratón es de unos 20","La masa de una paloma es de unos 300"]}],"calculated":[{"name":"A1","label":"g"},{"name":"A2","label":"kg"},{"name":"A3","label":"g"}],"uniques":true},"algorithm":{"name":"calculateOperation","template":"Cloze with text"}}</v>
      </c>
      <c r="C580" s="242" t="str">
        <f t="shared" si="1"/>
        <v>#REF!</v>
      </c>
      <c r="D580" s="243" t="str">
        <f t="shared" si="2"/>
        <v>#REF!</v>
      </c>
    </row>
    <row r="581" ht="15.75" customHeight="1">
      <c r="A581" s="241" t="str">
        <f>Seeds!AA691</f>
        <v>M3-MyM-9a-E-2</v>
      </c>
      <c r="B581" s="242" t="str">
        <f>Seeds!Z691</f>
        <v>{"id":"M3-MyM-9a-E-2","stimulus":"&lt;p&gt;Escoge en cuál de estas unidades se expresan mejor las siguientes masas, en &lt;i&gt;kilogramos&lt;/i&gt; o en &lt;i&gt;gramos.&lt;/i&gt; Escríbelas en su forma abreviada.&lt;/p&gt;","template":"&lt;p&gt;{{Q1}} {{response}}.&lt;/p&gt;&lt;p&gt;{{Q2}} {{response}}.&lt;/p&gt;&lt;p&gt;{{Q3}} {{response}}.&lt;/p&gt;","hint":"&lt;p&gt;1 kg equivale a 1 000 g.&lt;/p&gt;","feedback":"&lt;p&gt;1 kg equivale a 1 000 g.&lt;/p&gt;","seed":{"parameters":[{"name":"Q2","label":null,"list":["La masa de un gorrión es de 30","La masa de un hámster es de 120","La masa de un colibrí es de unos 20"]},{"name":"Q1","label":null,"list":["La masa de una jirafa es unos 1 000","La masa de un perro suele ser de unos 30","La masa de un cerdo es de unos 150"]},{"name":"Q3","label":null,"list":["La masa de una lagartija es de unos 2","La masa de un ratón es de unos 20","La masa de una paloma es de unos 300"]}],"calculated":[{"name":"A1","label":"kg"},{"name":"A2","label":"g"},{"name":"A3","label":"g"}],"uniques":true},"algorithm":{"name":"calculateOperation","template":"Cloze with text"}}</v>
      </c>
      <c r="C581" s="242" t="str">
        <f t="shared" si="1"/>
        <v>#REF!</v>
      </c>
      <c r="D581" s="243" t="str">
        <f t="shared" si="2"/>
        <v>#REF!</v>
      </c>
    </row>
    <row r="582" ht="15.75" customHeight="1">
      <c r="A582" s="241" t="str">
        <f>Seeds!AA692</f>
        <v>M3-MyM-9b-I-1</v>
      </c>
      <c r="B582" s="242" t="str">
        <f>Seeds!Z692</f>
        <v>{
    "id": "M3-MyM-9b-I-1",
    "stimulus": "&lt;p&gt;Indica cuál de estas equivalencias es correcta.&lt;/p&gt;",
    "hint": "&lt;p&gt;La equivalencia entre kilogramos y gramos es:&lt;/p&gt;&lt;p style=\"text-align: center\"&gt;1 kg = 1 000 g&lt;/p&gt;",
    "feedback": "&lt;p&gt;La equivalencia entre kilogramos y gramos es:&lt;/p&gt;&lt;p style=\"text-align: center\"&gt;1 kg = 1 000 g&lt;/p&gt;",
    "seed": {
        "parameters": [
            {
                "name": "Q1",
                "label": null,
                "min": 1,
                "max": 50,
                "step": 1
            },
            {
                "name": "Q2",
                "label": null,
                "min": 1,
                "max": 50,
                "step": 1
            },
            {
                "name": "Q3",
                "label": null,
                "min": 1,
                "max": 50,
                "step": 1
            }
        ],
        "calculated": [
            {
                "name": "T4",
                "function": "{{Q2}}*1000",
                "temp": "true"
            },
            {
                "name": "T5",
                "function": "{{Q3}}*1000",
                "temp": "true"
            },
            {
                "name": "A1",
                "label": "{{Q1}} kg = {{function}} g",
                "function": "{{Q1}}*1000"
            },
            {
                "name": "A2",
                "label": "{{Q2}} kg = {{function}} g",
                "function": "{{Q2}}*100",
                "incorrect": true,
                "feedback": "&lt;p&gt;La equivalencia correcta es:&lt;/p&gt;&lt;p&gt;{{Q2}} kg × 1 000 = {{T4}} g&lt;/p&gt;"
            },
            {
                "name": "A3",
                "label": "{{Q3}} kg = {{function}} g",
                "function": "{{Q3}}*10",
                "incorrect": true,
                "feedback": "&lt;p&gt;La equivalencia correcta es:&lt;/p&gt;&lt;p&gt;{{Q3}} kg × 1 000 = {{T5}} g&lt;/p&gt;"
            }
        ],
        "uniques": true
    },
    "algorithm": {
        "name": "trueFalse",
        "template": "Multiple choice – standard",
        "params": {
            "countCorrect": 1,
            "countIncorrect": 2,
            "showCheckIcon": false,
            "columns": 3
        }
    }
}</v>
      </c>
      <c r="C582" s="242" t="str">
        <f t="shared" si="1"/>
        <v>#REF!</v>
      </c>
      <c r="D582" s="243" t="str">
        <f t="shared" si="2"/>
        <v>#REF!</v>
      </c>
    </row>
    <row r="583" ht="15.75" customHeight="1">
      <c r="A583" s="241" t="str">
        <f>Seeds!AA693</f>
        <v>M3-MyM-9b-E-1</v>
      </c>
      <c r="B583" s="242" t="str">
        <f>Seeds!Z693</f>
        <v>{"id":"M3-MyM-9b-E-1","stimulus":"&lt;p&gt;Calcula la siguiente equivalencia.&lt;/p&gt;","template":"&lt;p style=\"text-align: center\"&gt;{{Q1}} kg = {{response}} g&lt;/p&gt;","hint":"&lt;p&gt;La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v>
      </c>
      <c r="C583" s="242" t="str">
        <f t="shared" si="1"/>
        <v>#REF!</v>
      </c>
      <c r="D583" s="243" t="str">
        <f t="shared" si="2"/>
        <v>#REF!</v>
      </c>
    </row>
    <row r="584" ht="15.75" customHeight="1">
      <c r="A584" s="241" t="str">
        <f>Seeds!AA694</f>
        <v>M3-MyM-9b-A-1</v>
      </c>
      <c r="B584" s="242" t="str">
        <f>Seeds!Z694</f>
        <v>{"id":"M3-MyM-9b-A-1","stimulus":"&lt;p&gt;Vera ha comprado &lt;span class=\"no-break\"&gt;{{Q1}} kg&lt;/span&gt; de comida para patos. ¿Cuántos gramos son?&lt;/p&gt;","template":"&lt;p&gt;Ha comprado &lt;span class=\"no-break\"&gt;{{response}} g&lt;/span&gt; de comida.&lt;/p&gt;","hint":"&lt;p&gt;La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20,"step":1}],"calculated":[{"name":"A1","label":"{{function}}","function":"{{Q1}}*1000"}],"uniques":true},"algorithm":{"name":"calculateOperation","params":{"method":"equivLiteral","keyboard":"NUMERICAL"}}}</v>
      </c>
      <c r="C584" s="242" t="str">
        <f t="shared" si="1"/>
        <v>#REF!</v>
      </c>
      <c r="D584" s="243" t="str">
        <f t="shared" si="2"/>
        <v>#REF!</v>
      </c>
    </row>
    <row r="585" ht="15.75" customHeight="1">
      <c r="A585" s="241" t="str">
        <f>Seeds!AA695</f>
        <v>M3-MyM-9b-A-2</v>
      </c>
      <c r="B585" s="242" t="str">
        <f>Seeds!Z695</f>
        <v>{"id":"M3-MyM-9b-A-2","stimulus":"&lt;p&gt;Santiago ha preparado una barbacoa con &lt;span class=\"no-break\"&gt;{{Q1}} kg&lt;/span&gt; de carne para sus amigos. ¿A cuántos gramos equivalen?&lt;/p&gt;","template":"&lt;p&gt;Ha cocinado &lt;span class=\"no-break\"&gt;{{response}} g&lt;/span&gt; de carne.&lt;/p&gt;","hint":"&lt;p&gt;La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12,"step":1}],"calculated":[{"name":"A1","label":"{{function}}","function":"{{Q1}}*1000"}],"uniques":true},"algorithm":{"name":"calculateOperation","params":{"method":"equivLiteral","keyboard":"NUMERICAL"}}}</v>
      </c>
      <c r="C585" s="242" t="str">
        <f t="shared" si="1"/>
        <v>#REF!</v>
      </c>
      <c r="D585" s="243" t="str">
        <f t="shared" si="2"/>
        <v>#REF!</v>
      </c>
    </row>
    <row r="586" ht="15.75" customHeight="1">
      <c r="A586" s="241" t="str">
        <f>Seeds!AA696</f>
        <v>M3-MyM-9b-A-3</v>
      </c>
      <c r="B586" s="242" t="str">
        <f>Seeds!Z696</f>
        <v>{"id":"M3-MyM-9b-A-3","stimulus":"&lt;p&gt;Para reparar un muro se necesitan &lt;span class=\"no-break\"&gt;{{Q1}} kg&lt;/span&gt; de cemento. ¿A cuántos gramos equivalen?&lt;/p&gt;","template":"&lt;p&gt;Equivalen a &lt;span class=\"no-break\"&gt;{{response}} g.&lt;/span&gt;&lt;/p&gt;","hint":"&lt;p&gt;La equivalencia entre kilogramos y gramos es:&lt;/p&gt;&lt;p style=\"text-align: center\"&gt;1 kg = 1 000 g&lt;/p&gt;","feedback":"&lt;p&gt;La equivalencia entre kilogramos y gramos es:&lt;/p&gt;&lt;p style=\"text-align: center\"&gt;1 kg = 1 000 g&lt;/p&gt;&lt;p style=\"text-align: center\"&gt;{{Q1}} kg × 1 000 = {{A1}} g&lt;/p&gt;","seed":{"parameters":[{"name":"Q1","label":null,"min":1,"max":50,"step":1}],"calculated":[{"name":"A1","label":"{{function}}","function":"{{Q1}}*1000"}],"uniques":true},"algorithm":{"name":"calculateOperation","params":{"method":"equivLiteral","keyboard":"NUMERICAL"}}}</v>
      </c>
      <c r="C586" s="242" t="str">
        <f t="shared" si="1"/>
        <v>#REF!</v>
      </c>
      <c r="D586" s="243" t="str">
        <f t="shared" si="2"/>
        <v>#REF!</v>
      </c>
    </row>
    <row r="587" ht="15.75" customHeight="1">
      <c r="A587" s="241" t="str">
        <f>Seeds!AA697</f>
        <v>M3-MyM-9c-I-1</v>
      </c>
      <c r="B587" s="242" t="str">
        <f>Seeds!Z697</f>
        <v>{
    "id": "M3-MyM-9c-I-1",
    "stimulus": "&lt;p&gt;Selecciona la masa que es menor que {{Q1}} kg.&lt;/p&gt;",
    "feedback": "&lt;p&gt;Para comparar medidas de masa, tienen que estar todas expresadas en la misma unidad. Después, se comparan sus cifras empezando por la izquierda.&lt;/p&gt;",
    "hint": "&lt;p&gt;Como están expresadas en la misma unidad, solo hay que comparar sus cifras empezando por la izquierda.&lt;/p&gt;",
    "seed": {
        "parameters": [
            {
                "name": "Q1",
                "label": null,
                "min": 2,
                "max": 5,
                "step": 1
            },
            {
                "name": "Q2",
                "label": null,
                "min": 1,
                "max": 30,
                "step": 1
            },
            {
                "name": "Q3",
                "label": null,
                "min": 1,
                "max": 30,
                "step": 1
            },
            {
                "name": "Q4",
                "label": null,
                "min": 1,
                "max": 30,
                "step": 1
            }
        ],
        "calculated": [
            {
                "name": "T1",
                "label": "{{function}}",
                "function": "{{Q1}}*1000-{{Q2}}*50",
                "temp": true
            },
            {
                "name": "T2",
                "label": "{{function}}",
                "function": "{{Q1}}*1000+{{Q3}}*50",
                "temp": true
            },
            {
                "name": "T3",
                "label": "{{function}}",
                "function": "{{Q1}}*1000+{{Q4}}*50",
                "temp": true
            },
            {
                "name": "A1",
                "label": "{{T1}} g"
            },
            {
                "name": "A2",
                "label": "{{T2}} g",
                "incorrect": true
            },
            {
                "name": "A3",
                "label": "{{T3}} g",
                "incorrect": true
            }
        ],
        "uniques": true
    },
    "algorithm": {
        "name": "trueFalse",
        "template": "Multiple choice – standard",
        "params": {
            "countCorrect": 1,
            "countIncorrect": 2,
            "showCheckIcon": false,
            "columns": 3
        }
    }
}</v>
      </c>
      <c r="C587" s="242" t="str">
        <f t="shared" si="1"/>
        <v>#REF!</v>
      </c>
      <c r="D587" s="243" t="str">
        <f t="shared" si="2"/>
        <v>#REF!</v>
      </c>
    </row>
    <row r="588" ht="15.75" customHeight="1">
      <c r="A588" s="241" t="str">
        <f>Seeds!AA698</f>
        <v>M3-MyM-9c-E-1</v>
      </c>
      <c r="B588" s="242" t="str">
        <f>Seeds!Z698</f>
        <v>{"id":"M3-MyM-9c-E-1","seed":{"parameters":[{"name":"Q1","label":null,"min":1000,"max":5000,"step":1000},{"name":"Q2","label":null,"min":1000,"max":5000,"step":1000},{"name":"Q3","label":null,"min":250,"max":5000,"step":25},{"name":"Q4","label":null,"min":250,"max":5000,"step":25}],"uniques":true},"scaffolding":[{"id":"step-0","stimulus":"&lt;p&gt;Arrastra y ordena de mayor &lt;span style=\"color:#FF0000\";&gt;⭡&lt;/span&gt; a menor &lt;span style=\"color:#FF0000\";&gt;⭣&lt;/span&gt; las siguientes medidas de masa.&lt;/p&gt;","seed":{"calculated":[{"name":"T1","function":"{{Q1}}/1000","temp":true},{"name":"T2","function":"{{Q2}}/1000","temp":true},{"name":"0-A1","label":"{{T1}}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las medidas de masa de mayor a menor.&lt;/p&gt;"},{"name":"1-A2","label":"&lt;p&gt;Ordenar las medidas de masa de menor a mayor.&lt;/p&gt;","incorrect":true},{"name":"1-A3","label":"&lt;p&gt;Averiguar la medida de masa de mayor peso.&lt;/p&gt;","incorrect":true}]},"algorithm":{"name":"trueFalse","template":"Multiple choice – standard"}},{"id":"step-2","stimulus":"&lt;p&gt;Para ordenar las distintas medidas, hay que expresarlas en la misma unidad. ¿Cuál de estas conversiones de unidades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88" s="242" t="str">
        <f t="shared" si="1"/>
        <v>#REF!</v>
      </c>
      <c r="D588" s="243" t="str">
        <f t="shared" si="2"/>
        <v>#REF!</v>
      </c>
    </row>
    <row r="589" ht="15.75" customHeight="1">
      <c r="A589" s="241" t="str">
        <f>Seeds!AA699</f>
        <v>M3-MyM-9c-A-1</v>
      </c>
      <c r="B589" s="242" t="str">
        <f>Seeds!Z699</f>
        <v>{"id":"M3-MyM-9c-A-1","seed":{"parameters":[{"name":"Q1","label":null,"list":[1000,2000,3000]},{"name":"Q2","label":null,"min":800,"max":1200,"step":25},{"name":"Q3","label":null,"list":[1000,2000,3000]},{"name":"Q4","label":null,"min":800,"max":1200,"step":25},{"name":"Q5","list":["gouda","parmesano","raclette","cheddar","edam","mozzarella","provolone"]},{"name":"Q6","list":["gouda","parmesano","raclette","cheddar","edam","mozzarella","provolone"]},{"name":"Q7","list":["gouda","parmesano","raclette","cheddar","edam","mozzarella","provolone"]},{"name":"Q8","list":["gouda","parmesano","raclette","cheddar","edam","mozzarella","provolone"]}],"uniques":true},"scaffolding":[{"id":"step-0","stimulus":"&lt;p&gt;Rodrigo está cocinando una lasaña y necesita comprar una gran cuña de queso. Arrastra y ordena de mayor &lt;span style=\"color:#FF0000\";&gt;⭡&lt;/span&gt; a menor &lt;span style=\"color:#FF0000\";&gt;⭣&lt;/span&gt; las siguientes masas de queso.&lt;/p&gt;","seed":{"calculated":[{"name":"T1","function":"{{Q1}}/1000","temp":true},{"name":"T3","function":"{{Q3}}/1000","temp":true},{"name":"0-A1","label":"{{T1}} kg de {{Q5}}","function":"{{Q1}}"},{"name":"0-A2","label":"{{Q2}} g de {{Q6}}","function":"{{Q2}}"},{"name":"0-A3","label":"{{T3}} kg de {{Q7}}","function":"{{Q3}}"},{"name":"0-A4","label":"{{Q4}} g de {{Q8}}","function":"{{Q4}}"}]},"algorithm":{"name":"orderNumbers","params":{"order":"desc"}}},{"id":"step-1","stimulus":"&lt;p&gt;¿Qué pide el enunciado?&lt;/p&gt;","seed":{"calculated":[{"name":"1-A1","label":"&lt;p&gt;Ordenar de mayor a menor las masas de los quesos.&lt;/p&gt;"},{"name":"1-A2","label":"&lt;p&gt;Ordenar de menor a mayor las masas de los quesos.&lt;/p&gt;","incorrect":true},{"name":"1-A3","label":"&lt;p&gt;Seleccionar el queso de menor masa.&lt;/p&gt;","incorrect":true}]},"algorithm":{"name":"trueFalse","template":"Multiple choice – standard"}},{"id":"step-2","stimulus":"&lt;p&gt;Para ordenar las medidas, hay que expresarlas en la misma unidad. ¿Cuál de estas equivalencias es correcta?&lt;/p&gt;","seed":{"calculated":[{"name":"2-A1","label":"&lt;p&gt;1 kg = 1 000 g&lt;/p&gt;"},{"name":"2-A2","label":"&lt;p&gt;1 kg = 10 g&lt;/p&gt;","incorrect":true},{"name":"2-A3","label":"&lt;p&gt;1 000 kg = 1 g&lt;/p&gt;","incorrect":true}]},"algorithm":{"name":"trueFalse","template":"Multiple choice – standard"}},{"id":"step-3","stimulus":"&lt;p&gt;Con ayuda de la igualdad anterior, convierte todas las cantidades a gramos.&lt;/p&gt;","template":"&lt;p style=\"text-align: center\"&gt;{{T1}} kg = {{T1}} × 1 000 = {{response}} g&lt;/p&gt;&lt;p style=\"text-align: center\"&gt;{{T3}} kg = {{T3}} × 1 000 = {{response}} g&lt;/p&gt;","seed":{"calculated":[{"name":"T1","function":"{{Q1}}/1000","temp":true},{"name":"T3","function":"{{Q3}}/1000","temp":true},{"name":"4-A1","label":"{{function}}","function":"{{Q1}}"},{"name":"4-A2","label":"{{function}}","function":"{{Q3}}"}]},"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style=\"color:#FF0000\";&gt;⭣&lt;/span&gt;.&lt;/p&gt;","seed":{"calculated":[{"name":"T1","function":"{{Q1}}/1000","temp":true},{"name":"T3","function":"{{Q3}}/1000","temp":true},{"name":"5-A1","label":"{{T1}} kg = {{Q1}} g","function":"{{Q1}}"},{"name":"5-A2","label":"{{Q2}} g","function":"{{Q2}}"},{"name":"5-A3","label":"{{T3}} kg = {{Q3}} g","function":"{{Q3}}"},{"name":"5-A4","label":"{{Q4}} g","function":"{{Q4}}"}]},"algorithm":{"name":"orderNumbers","params":{"order":"desc"}}}]}</v>
      </c>
      <c r="C589" s="242" t="str">
        <f t="shared" si="1"/>
        <v>#REF!</v>
      </c>
      <c r="D589" s="243" t="str">
        <f t="shared" si="2"/>
        <v>#REF!</v>
      </c>
    </row>
    <row r="590" ht="15.75" customHeight="1">
      <c r="A590" s="241" t="str">
        <f>Seeds!AA700</f>
        <v>M3-MyM-9c-A-2</v>
      </c>
      <c r="B590" s="242" t="str">
        <f>Seeds!Z700</f>
        <v>{"id":"M3-MyM-9c-A-2","seed":{"parameters":[{"name":"Q1","label":null,"list":[1000,2000,3000]},{"name":"Q2","label":null,"list":[1000,2000,3000]},{"name":"Q3","label":null,"min":250,"max":3000,"step":25},{"name":"Q4","label":null,"min":250,"max":3000,"step":25}],"uniques":true},"scaffolding":[{"id":"step-0","stimulus":"&lt;p&gt;Alejandra ha repartido varias barras de pan en cuatro cestas. Arrastra y ordena de mayor &lt;span style=\"color:#FF0000\";&gt;⭡&lt;/span&gt; a menor &lt;span style=\"color:#FF0000\";&gt;⭣&lt;/span&gt; las masas de pan que contiene cada cesta.&lt;/p&gt;","seed":{"calculated":[{"name":"T1","function":"{{Q1}}/1000","temp":true},{"name":"T2","function":"{{Q2}}/1000","temp":true},{"name":"0-A1","label":"{{T1}}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pan en las cestas.&lt;/p&gt;"},{"name":"1-A2","label":"&lt;p&gt;Ordenar de menor a mayor las masas de pan en las cestas.&lt;/p&gt;","incorrect":true},{"name":"1-A3","label":"&lt;p&gt;Seleccionar la cesta con mayor masa de pan.&lt;/p&gt;","incorrect":true}]},"algorithm":{"name":"trueFalse","template":"Multiple choice – standard"}},{"id":"step-2","stimulus":"&lt;p&gt;Para ordenar las distintas medidas, hay que expresarlas en la misma unidad. ¿Cuál de estas conversiones de unidades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0" s="242" t="str">
        <f t="shared" si="1"/>
        <v>#REF!</v>
      </c>
      <c r="D590" s="243" t="str">
        <f t="shared" si="2"/>
        <v>#REF!</v>
      </c>
    </row>
    <row r="591" ht="15.75" customHeight="1">
      <c r="A591" s="241" t="str">
        <f>Seeds!AA701</f>
        <v>M3-MyM-9c-A-3</v>
      </c>
      <c r="B591" s="242" t="str">
        <f>Seeds!Z701</f>
        <v>{"id":"M3-MyM-9c-A-3","seed":{"parameters":[{"name":"Q1","label":null,"list":[1000,2000,3000]},{"name":"Q2","label":null,"list":[1000,2000,3000]},{"name":"Q3","label":null,"min":400,"max":3000,"step":25},{"name":"Q4","label":null,"min":400,"max":3000,"step":25}],"uniques":true},"scaffolding":[{"id":"step-0","stimulus":"&lt;p&gt;Un equipo de veterinarios ha apuntado el peso de cuatro cachorros.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mayor a menor las masas de los cachorros.&lt;/p&gt;"},{"name":"1-A2","label":"&lt;p&gt;Ordenar de menor a mayor las masas de los cachorros.&lt;/p&gt;","incorrect":true},{"name":"1-A3","label":"&lt;p&gt;Seleccionar al cachorro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1" s="242" t="str">
        <f t="shared" si="1"/>
        <v>#REF!</v>
      </c>
      <c r="D591" s="243" t="str">
        <f t="shared" si="2"/>
        <v>#REF!</v>
      </c>
    </row>
    <row r="592" ht="15.75" customHeight="1">
      <c r="A592" s="241" t="str">
        <f>Seeds!AA702</f>
        <v>M3-MyM-9c-A-4</v>
      </c>
      <c r="B592" s="242" t="str">
        <f>Seeds!Z702</f>
        <v>{"id":"M3-MyM-9c-A-4","seed":{"parameters":[{"name":"Q1","label":null,"list":[3000,4000,5000]},{"name":"Q2","label":null,"list":[3000,4000,5000]},{"name":"Q3","label":null,"min":3000,"max":5000,"step":50},{"name":"Q4","label":null,"min":3000,"max":5000,"step":50}],"uniques":true},"scaffolding":[{"id":"step-0","stimulus":"&lt;p&gt;Un agricultor está comparando cuatro de sus sandías.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sandías.&lt;/p&gt;","incorrect":true},{"name":"1-A2","label":"&lt;p&gt;Ordenar de mayor a menor las masas de las sandías.&lt;/p&gt;"},{"name":"1-A3","label":"&lt;p&gt;Seleccionar la sandía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2" s="242" t="str">
        <f t="shared" si="1"/>
        <v>#REF!</v>
      </c>
      <c r="D592" s="243" t="str">
        <f t="shared" si="2"/>
        <v>#REF!</v>
      </c>
    </row>
    <row r="593" ht="15.75" customHeight="1">
      <c r="A593" s="241" t="str">
        <f>Seeds!AA703</f>
        <v>M3-MyM-9c-A-5</v>
      </c>
      <c r="B593" s="242" t="str">
        <f>Seeds!Z703</f>
        <v>{"id":"M3-MyM-9c-A-5","seed":{"parameters":[{"name":"Q1","label":null,"list":[1000,2000,3000,4000,5000]},{"name":"Q2","label":null,"list":[1000,2000,3000,4000,5000]},{"name":"Q3","label":null,"min":250,"max":5000,"step":25},{"name":"Q4","label":null,"min":250,"max":5000,"step":25}],"uniques":true},"scaffolding":[{"id":"step-0","stimulus":"&lt;p&gt;En una obra de construcción se han llenado cuatro bolsas con estas cantidades de arena. Arrastra y ordena de mayor &lt;span style=\"color:#FF0000\";&gt;⭡&lt;/span&gt; a menor &lt;span style=\"color:#FF0000\";&gt;⭣&lt;/span&gt; sus masas.&lt;/p&gt;","seed":{"calculated":[{"name":"T1","function":"{{Q1}}/1000","temp":true},{"name":"T2","function":"{{Q2}}/1000","temp":true},{"name":"0-A1","label":"{{T1}} kg","function":"{{Q1}}"},{"name":"0-A2","label":"{{T2}} kg","function":"{{Q2}}"},{"name":"0-A3","label":"{{Q3}} g","function":"{{Q3}}"},{"name":"0-A4","label":"{{Q4}} g","function":"{{Q4}}"}]},"algorithm":{"name":"orderNumbers","params":{"order":"desc"}}},{"id":"step-1","stimulus":"&lt;p&gt;¿Qué pide el enunciado?&lt;/p&gt;","seed":{"calculated":[{"name":"1-A1","label":"&lt;p&gt;Ordenar de menor a mayor las masas de las bolsas de arena.&lt;/p&gt;","incorrect":true},{"name":"1-A2","label":"&lt;p&gt;Ordenar de mayor a menor las masas de las bolsas de arena.&lt;/p&gt;"},{"name":"1-A3","label":"&lt;p&gt;Seleccionar la bolsa de arena de menor peso.&lt;/p&gt;","incorrect":true}]},"algorithm":{"name":"trueFalse","template":"Multiple choice – standard"}},{"id":"step-2","stimulus":"&lt;p&gt;Para ordenar las medidas, hay que expresarlas en la misma unidad. ¿Cuál de estas equivalencias es correcta?&lt;/p&gt;","seed":{"calculated":[{"name":"2-A1","label":"&lt;p&gt;1 000 kg = 1 g&lt;/p&gt;","incorrect":true},{"name":"2-A2","label":"&lt;p&gt;1 kg = 10 g&lt;/p&gt;","incorrect":true},{"name":"2-A3","label":"&lt;p&gt;1 kg = 1 000 g&lt;/p&gt;"}]},"algorithm":{"name":"trueFalse","template":"Multiple choice – standard"}},{"id":"step-3","stimulus":"&lt;p&gt;Con ayuda de la igualdad anterior, convierte todas las cantidades a gramos.&lt;/p&gt;","template":"&lt;p style=\"text-align: center\"&gt;{{T1}} kg = {{T1}} × 1 000 = {{response}} g&lt;/p&gt;&lt;p style=\"text-align: center\"&gt;{{T2}} kg = {{T2}} × 1 000 = {{response}} g&lt;/p&gt;","seed":{"calculated":[{"name":"T1","function":"{{Q1}}/1000","temp":true},{"name":"T2","function":"{{Q2}}/1000","temp":true},{"name":"4-A1","label":"{{function}}","function":"{{Q1}}"},{"name":"4-A2","label":"{{function}}","function":"{{Q2}}"}]},"algorithm":{"name":"calculateOperation","params":{"method":"equivLiteral","keyboard":"NUMERICAL"}}},{"id":"step-4","stimulus":"&lt;p&gt;Con los resultados anteriores, arrastra y ordena las medidas de masa de mayor &lt;span style=\"color:#FF0000\";&gt;⭡&lt;/span&gt; a menor &lt;span style=\"color:#FF0000\";&gt;⭣&lt;/span&gt;.&lt;/p&gt;","seed":{"calculated":[{"name":"T1","function":"{{Q1}}/1000","temp":true},{"name":"T2","function":"{{Q2}}/1000","temp":true},{"name":"5-A1","label":"{{T1}} kg = {{Q1}} g","function":"{{Q1}}"},{"name":"5-A2","label":"{{T2}} kg = {{Q2}} g","function":"{{Q2}}"},{"name":"5-A3","label":"{{Q3}} g","function":"{{Q3}}"},{"name":"5-A4","label":"{{Q4}} g","function":"{{Q4}}"}]},"algorithm":{"name":"orderNumbers","params":{"order":"desc"}}}]}</v>
      </c>
      <c r="C593" s="242" t="str">
        <f t="shared" si="1"/>
        <v>#REF!</v>
      </c>
      <c r="D593" s="243" t="str">
        <f t="shared" si="2"/>
        <v>#REF!</v>
      </c>
    </row>
    <row r="594" ht="15.75" customHeight="1">
      <c r="A594" s="241" t="str">
        <f>Seeds!AA704</f>
        <v>M3-MyM-10a-I-1</v>
      </c>
      <c r="B594" s="242" t="str">
        <f>Seeds!Z704</f>
        <v>{
    "id": "M3-MyM-10a-I-1",
    "stimulus": "&lt;p&gt;Selecciona la igualdad correcta.&lt;/p&gt;",
    "hint": "&lt;p&gt;El cuarto de kilo es parte del kilogramo:&lt;/p&gt;&lt;p style=\"text-align: center\"&gt;1 kg = 4 cuartos de kilo&lt;/p&gt;",
    "feedback": "&lt;p&gt;El cuarto de kilo es parte del kilogramo.&lt;/p&gt;&lt;p style=\"text-align: center\"&gt;1 kg = 4 cuartos de kilo&lt;/p&gt;",
    "seed": {
        "parameters": [
            {
                "name": "Q1",
                "label": null,
                "min": 1,
                "max": 16,
                "step": 1
            },
            {
                "name": "Q2",
                "label": null,
                "min": 1,
                "max": 16,
                "step": 1
            },
            {
                "name": "Q3",
                "label": null,
                "list": [
                    4,
                    8,
                    12,
                    16
                ]
            }
        ],
        "calculated": [
            {
                "name": "T4",
                "label": "{{function}}",
                "function": "{{Q2}}*4",
                "temp": true
            },
            {
                "name": "T5",
                "label": "{{function}}",
                "function": "{{Q3}}*4",
                "temp": true
            },
            {
                "name": "A1",
                "label": "{{Q1}} kg = {{function}} cuartos de kilo",
                "function": "{{Q1}}*4"
            },
            {
                "name": "A2",
                "label": "{{Q2}} kg = {{function}} cuartos de kilo",
                "function": "{{Q2}}*2",
                "incorrect": true,
                "feedback": "&lt;p&gt;{{Q2}} kg × 4 = {{T4}} cuartos de kilo&lt;/p&gt;"
            },
            {
                "name": "A3",
                "label": "{{Q3}} kg = {{function}} cuartos de kilo",
                "function": "{{Q3}}/4",
                "incorrect": true,
                "feedback": "&lt;p&gt;{{Q3}} kg × 4 = {{T5}} cuartos de kilo&lt;/p&gt;"
            }
        ],
        "uniques": true
    },
    "algorithm": {
        "name": "trueFalse",
        "template": "Multiple choice – standard",
        "params": {
            "countCorrect": 1,
            "countIncorrect": 2,
            "showCheckIcon": false,
            "columns": 3
        }
    }
}</v>
      </c>
      <c r="C594" s="242" t="str">
        <f t="shared" si="1"/>
        <v>#REF!</v>
      </c>
      <c r="D594" s="243" t="str">
        <f t="shared" si="2"/>
        <v>#REF!</v>
      </c>
    </row>
    <row r="595" ht="15.75" customHeight="1">
      <c r="A595" s="241" t="str">
        <f>Seeds!AA705</f>
        <v>M3-MyM-10a-I-2</v>
      </c>
      <c r="B595" s="242" t="str">
        <f>Seeds!Z705</f>
        <v>{"id":"M3-MyM-10a-I-2","stimulus":"&lt;p&gt;Selecciona la igualdad correcta.&lt;/p&gt;","hint":"&lt;p&gt;El medio kilo y el cuarto de kilo son partes del kilogramo.&lt;/p&gt;","feedback":"&lt;p&gt;El medio kilo y el cuarto de kilo son partes del kilogramo.&lt;/p&gt;&lt;p style=\"text-align: center\"&gt;1 kg = 2 medios kilos&lt;/p&gt;&lt;p style=\"text-align: center\"&gt;1 kg = 4 cuartos de kilo&lt;/p&gt;","seed":{"parameters":[{"name":"Q1","label":null,"min":2,"max":20,"step":1},{"name":"Q2","label":null,"min":2,"max":20,"step":1},{"name":"Q3","label":null,"min":2,"max":20,"step":2}],"calculated":[{"name":"T4","label":"{{function}}","function":"{{Q2}}*2","temp":true},{"name":"T5","label":"{{function}}","function":"{{Q3}}*2","temp":true},{"name":"A1","label":"{{Q1}} medios kilos = {{function}} cuartos de kilo","function":"{{Q1}}*2"},{"name":"A2","label":"{{Q2}} medios kilos = {{function}} cuartos de kilo","function":"{{Q2}}*4","incorrect":true,"feedback":"&lt;p&gt;{{Q2}} medios kilos + {{Q2}} medios kilos = {{T4}} cuartos de kilo&lt;/p&gt;"},{"name":"A3","label":"{{Q3}} medios kilos = {{function}} cuartos de kilo","function":"{{Q3}}/2","incorrect":true,"feedback":"&lt;p&gt;{{Q3}} medios kilos + {{Q3}} medios kilos = {{T5}} cuartos de kilo&lt;/p&gt;"}],"uniques":true},"algorithm":{"name":"trueFalse","template":"Multiple choice – standard","params":{"countCorrect":1,"countIncorrect":2,"showCheckIcon":false,
            "columns": 3
        }
    }
}</v>
      </c>
      <c r="C595" s="242" t="str">
        <f t="shared" si="1"/>
        <v>#REF!</v>
      </c>
      <c r="D595" s="243" t="str">
        <f t="shared" si="2"/>
        <v>#REF!</v>
      </c>
    </row>
    <row r="596" ht="15.75" customHeight="1">
      <c r="A596" s="241" t="str">
        <f>Seeds!AA706</f>
        <v>M3-MyM-10a-E-1</v>
      </c>
      <c r="B596" s="242" t="str">
        <f>Seeds!Z706</f>
        <v>{
    "id": "M3-MyM-10a-E-1",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cuarto&lt;/td&gt;&lt;td style=\"width: 50%; text-align: center;\"&gt;{{response}} g&lt;/td&gt;&lt;/tr&gt;&lt;tr&gt;&lt;td style=\"width: 50%; text-align: center;\"&gt;{{Q2}} kg y medio&lt;/td&gt;&lt;td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"min": 2,
                "max": 10,
                "step": 1
            },
            {
                "name": "Q2",
                "label": null,
                "min": 2,
                "max": 10,
                "step": 1
            }
        ],
        "calculated": [
            {
                "name": "T1",
                "function": "{{Q1}}*1000",
                "label": "{{function}}",
                "temp": true
            },
            {
                "name": "T2",
                "function": "{{Q2}}*1000",
                "label": "{{function}}",
                "temp": true
            },
            {
                "name": "A1",
                "function": "{{Q1}}*1000+250",
                "feedback": "&lt;p&gt;{{Q1}} kg y cuarto = {{T1}} g + 250 g = {{function}} g&lt;/p&gt;"
            },
            {
                "name": "A2",
                "function": "{{Q2}}*1000+500",
                "feedback": "&lt;p&gt;{{Q2}} kg y medio = {{T2}} g + 500 g = {{function}} g&lt;/p&gt;"
            }
        ],
        "uniques": true
    },
    "algorithm": {
        "name": "calculateOperation",
        "params": {
            "method": "equivLiteral",
            "keyboard": "NUMERICAL"
        }
    }
}</v>
      </c>
      <c r="C596" s="242" t="str">
        <f t="shared" si="1"/>
        <v>#REF!</v>
      </c>
      <c r="D596" s="243" t="str">
        <f t="shared" si="2"/>
        <v>#REF!</v>
      </c>
    </row>
    <row r="597" ht="15.75" customHeight="1">
      <c r="A597" s="241" t="str">
        <f>Seeds!AA707</f>
        <v>M3-MyM-10a-E-2</v>
      </c>
      <c r="B597" s="242" t="str">
        <f>Seeds!Z707</f>
        <v>{
    "id": "M3-MyM-10a-E-2",
    "stimulus": "&lt;p&gt;Completa la siguiente tabla.&lt;/p&gt;",
    "template": "&lt;table style=\"width: 100%;\"&gt;&lt;tbody&gt;&lt;tr&gt;&lt;td style=\"width: 50%; text-align: center; background-color: #C77CB7;\"&gt;&lt;span style=\"color: rgb(255, 255, 255);\"&gt;&lt;strong&gt;Kilogramos&lt;/strong&gt;&lt;/span&gt;&lt;/td&gt;&lt;td style=\"width: 50%; text-align: center; background-color: #C77CB7;\"&gt;&lt;span style=\"color: rgb(255, 255, 255);\"&gt;&lt;strong&gt;Gramos&lt;/strong&gt;&lt;/span&gt;&lt;/td&gt;&lt;/tr&gt;&lt;tr&gt;&lt;td style=\"width: 50%; text-align: center;\"&gt;{{Q1}} kg y medio&lt;/td&gt;&lt;td style=\"width: 50%; text-align: center;\"&gt;{{response}} g&lt;/td&gt;&lt;/tr&gt;&lt;tr&gt;&lt;td style=\"width: 50%; text-align: center;\"&gt;{{Q2}} kg y tres cuartos de kilo&lt;/td&gt;&lt;td style=\"width: 50%; text-align: center;\"&gt;{{response}} g&lt;/td&gt;&lt;/tr&gt;&lt;/tbody&gt;&lt;/table&gt;",
    "hint": "&lt;p&gt;El medio kilo y el cuarto de kilo son partes del kilogramo.&lt;/p&gt;",
    "feedback": "&lt;p&gt;El medio kilo y el cuarto de kilo son partes del kilogramo.&lt;/p&gt;&lt;p style=\"text-align: center\"&gt;1 kg = 1 000 g&lt;/p&gt;&lt;p style=\"text-align: center\"&gt;1 medio kilo = 500 g&lt;/p&gt;&lt;p style=\"text-align: center\"&gt;1 cuarto de kilo = 250 g&lt;/p&gt;",
    "seed": {
        "parameters": [
            {
                "name": "Q1",
                "label": null,
                "list": [
                    2,
                    4,
                    6,
                    8,
                    10
                ]
            },
            {
                "name": "Q2",
                "label": null,
                "list": [
                    2,
                    4,
                    6,
                    8,
                    10
                ]
            }
        ],
        "calculated": [
            {
                "name": "T1",
                "function": "{{Q1}}*1000",
                "label": "{{function}}",
                "temp": true
            },
            {
                "name": "T2",
                "function": "{{Q2}}*1000",
                "label": "{{function}}",
                "temp": true
            },
            {
                "name": "A1",
                "function": "{{Q1}}*1000+500",
                "feedback": "&lt;p&gt;{{Q1}} kg y medio = {{T1}} g + 500 g = {{function}} g&lt;/p&gt;"
            },
            {
                "name": "A2",
                "function": "{{Q2}}*1000+750",
                "feedback": "&lt;p&gt;{{Q2}} kg y tres cuartos de kilo = {{T2}} g + 750 g = {{function}} g&lt;/p&gt;"
            }
        ],
        "uniques": true
    },
    "algorithm": {
        "name": "calculateOperation",
        "params": {
            "method": "equivLiteral",
            "keyboard": "NUMERICAL"
        }
    }
}</v>
      </c>
      <c r="C597" s="242" t="str">
        <f t="shared" si="1"/>
        <v>#REF!</v>
      </c>
      <c r="D597" s="243" t="str">
        <f t="shared" si="2"/>
        <v>#REF!</v>
      </c>
    </row>
    <row r="598" ht="15.75" customHeight="1">
      <c r="A598" s="241" t="str">
        <f>Seeds!AA708</f>
        <v>M3-MyM-11a-I-1</v>
      </c>
      <c r="B598" s="242" t="str">
        <f>Seeds!Z708</f>
        <v>{"id":"M3-MyM-11a-I-1","stimulus":"&lt;p&gt;Elige las opciones correctas para expresar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calculated":[{"name":"T1","function":"{{Q1}}*1000+{{Q2}}","temp":true},{"name":"A1","label":"{{function}}","function":"{{Q1}}","group":"1"},{"name":"A2","label":"{{function}}","function":"{{Q1}}*10","group":"1","incorrect":true},{"name":"A3","label":"{{function}}","function":"{{Q1}}*100","group":"1","incorrect":true},{"name":"A4","label":"{{Q2}}","function":"{{Q2}}","group":"2"},{"name":"A5","label":"{{function}}","function":"{{Q2}}*10","group":"2","incorrect":true},{"name":"A6","label":"{{function}}","function":"{{Q2}}*100","group":"2","incorrect":true}],"uniques":true},"algorithm":{"name":"groupResponses","template":"Cloze with drop down"}}</v>
      </c>
      <c r="C598" s="242" t="str">
        <f t="shared" si="1"/>
        <v>#REF!</v>
      </c>
      <c r="D598" s="243" t="str">
        <f t="shared" si="2"/>
        <v>#REF!</v>
      </c>
    </row>
    <row r="599" ht="15.75" customHeight="1">
      <c r="A599" s="241" t="str">
        <f>Seeds!AA709</f>
        <v>M3-MyM-11a-I-2</v>
      </c>
      <c r="B599" s="242" t="str">
        <f>Seeds!Z709</f>
        <v>{"id":"M3-MyM-11a-I-2","stimulus":"&lt;p&gt;Elige las opciones correctas para expresar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calculated":[{"name":"A1","label":"{{function}}","function":"{{Q1}}*1000+{{Q2}}","group":"1"},{"name":"A2","label":"{{function}}","function":"{{Q1}}*100+{{Q2}}","group":"1","incorrect":true},{"name":"A3","label":"{{function}}","function":" {{Q1}}+{{Q2}}","group":"1","incorrect":true}],"uniques":true},"algorithm":{"name":"groupResponses","template":"Cloze with drop down"}}</v>
      </c>
      <c r="C599" s="242" t="str">
        <f t="shared" si="1"/>
        <v>#REF!</v>
      </c>
      <c r="D599" s="243" t="str">
        <f t="shared" si="2"/>
        <v>#REF!</v>
      </c>
    </row>
    <row r="600" ht="15.75" customHeight="1">
      <c r="A600" s="241" t="str">
        <f>Seeds!AA710</f>
        <v>M3-MyM-11a-E-1</v>
      </c>
      <c r="B600" s="242" t="str">
        <f>Seeds!Z710</f>
        <v>{"id":"M3-MyM-11a-E-1","stimulus":"&lt;p&gt;Expresa en forma compleja la siguiente medida de masa.&lt;/p&gt;","template":"&lt;p style=\"text-align: center\"&gt;{{T1}} g = {{response}} kg y {{response}} g.&lt;/p&gt;","hint":"&lt;p&gt;Una medida en forma simple se expresa con una sola unidad, mientras que en forma compleja se emplean dos o más unidades.&lt;/p&gt;","feedback":"&lt;p&gt;1000 g equivalen a 1 kg, por lo que las unidades de millar de la medida expresada en forma simple corresponden a los kilogramos en forma compleja.&lt;/p&gt;&lt;p&gt;{{T1}} g equivale a {{Q1}} kg y {{Q2}} g&lt;/p&gt;","seed":{"parameters":[{"name":"Q1","label":null,"min":1,"max":30,"step":1},{"name":"Q2","label":null,"min":100,"max":990,"step":10}],"calculated":[{"name":"A1","label":"{{function}}","function":" {{Q1}}"},{"name":"A2","label":"{{function}}","function":" {{Q2}}"},{"name":"T1","label":"{{function}}","function":"{{Q1}}*1000+{{Q2}}","temp":true}],"uniques":true},"algorithm":{"name":"calculateOperation","params":{"method":"equivLiteral","keyboard":"NUMERICAL"}}}</v>
      </c>
      <c r="C600" s="242" t="str">
        <f t="shared" si="1"/>
        <v>#REF!</v>
      </c>
      <c r="D600" s="243" t="str">
        <f t="shared" si="2"/>
        <v>#REF!</v>
      </c>
    </row>
    <row r="601" ht="15.75" customHeight="1">
      <c r="A601" s="241" t="str">
        <f>Seeds!AA711</f>
        <v>M3-MyM-11a-E-2</v>
      </c>
      <c r="B601" s="242" t="str">
        <f>Seeds!Z711</f>
        <v>{"id":"M3-MyM-11a-E-2","stimulus":"&lt;p&gt;Expresa en forma simple la siguiente medida de masa.&lt;/p&gt;","template":"&lt;p style=\"text-align: center\"&gt;{{Q1}} kg y {{Q2}} g = {{response}} g.&lt;/p&gt;","hint":"&lt;p&gt;Para convertir medidas de masa de forma compleja a simple, se expresan todas las unidades en la unidad deseada y después se suman.&lt;/p&gt;","feedback":"&lt;p&gt;Para convertir medidas de masa de forma compleja a simple, se expresan todas las unidades en la unidad deseada y después se suman.&lt;/p&gt;&lt;p style=\"text-align: center\"&gt;{{Q1}} kg y {{Q2}} g = {{Q1}} × 1 000 g + {{Q2}} g = {{A1}} g&lt;/p&gt;","seed":{"parameters":[{"name":"Q1","label":null,"min":1,"max":30,"step":1},{"name":"Q2","label":null,"min":100,"max":990,"step":10}],"calculated":[{"name":"A1","label":"{{function}}","function":" {{Q1}}*1000+{{Q2}}"}],"uniques":true},"algorithm":{"name":"calculateOperation","params":{"method":"equivLiteral","keyboard":"NUMERICAL"}}}</v>
      </c>
      <c r="C601" s="242" t="str">
        <f t="shared" si="1"/>
        <v>#REF!</v>
      </c>
      <c r="D601" s="243" t="str">
        <f t="shared" si="2"/>
        <v>#REF!</v>
      </c>
    </row>
    <row r="602" ht="15.75" customHeight="1">
      <c r="A602" s="241" t="str">
        <f>Seeds!AA712</f>
        <v>M3-MyM-11a-A-1</v>
      </c>
      <c r="B602" s="242" t="str">
        <f>Seeds!Z712</f>
        <v>{
    "id": "M3-MyM-11a-A-1",
    "stimulus": "&lt;p&gt;Un zoo necesita &lt;span class=\"no-break\"&gt;{{T1}} g&lt;/span&gt; de verduras al día para las tortugas. ¿Cuántos kg y g comen diariamente las tortugas?&lt;/p&gt;",
    "template": "&lt;p&gt;Las tortugas comen &lt;span class=\"no-break\"&gt;{{response}} kg&lt;/span&gt; y &lt;span class=\"no-break\"&gt;{{response}} g&lt;/span&gt; al día.&lt;/p&gt;",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2" s="242" t="str">
        <f t="shared" si="1"/>
        <v>#REF!</v>
      </c>
      <c r="D602" s="243" t="str">
        <f t="shared" si="2"/>
        <v>#REF!</v>
      </c>
    </row>
    <row r="603" ht="15.75" customHeight="1">
      <c r="A603" s="241" t="str">
        <f>Seeds!AA713</f>
        <v>M3-MyM-11a-A-2</v>
      </c>
      <c r="B603" s="242" t="str">
        <f>Seeds!Z713</f>
        <v>{
    "id": "M3-MyM-11a-A-2",
    "stimulus": "&lt;p&gt;Hernán quiere cocinar varias pizzas para festejar su cumpleaños. En su cocina tiene &lt;span class=\"no-break\"&gt;{{T1}} g&lt;/span&gt; de harina. ¿Cuántos kg y g de harina tiene?&lt;/p&gt;",
    "template": "&lt;p&gt;Hernán tiene &lt;span class=\"no-break\"&gt;{{response}} kg&lt;/span&gt; y &lt;span class=\"no-break\"&gt;{{response}} g&lt;/span&gt; de harina.&lt;/p&gt;",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3" s="242" t="str">
        <f t="shared" si="1"/>
        <v>#REF!</v>
      </c>
      <c r="D603" s="243" t="str">
        <f t="shared" si="2"/>
        <v>#REF!</v>
      </c>
    </row>
    <row r="604" ht="15.75" customHeight="1">
      <c r="A604" s="241" t="str">
        <f>Seeds!AA714</f>
        <v>M3-MyM-11a-A-3</v>
      </c>
      <c r="B604" s="242" t="str">
        <f>Seeds!Z714</f>
        <v>{
    "id": "M3-MyM-11a-A-3",
    "stimulus": "&lt;p&gt;Mateo compró &lt;span class=\"no-break\"&gt;{{T1}} g&lt;/span&gt; de tomates para preparar una ensalada. ¿Cuántos kg y g de tomate compró?&lt;/p&gt;",
    "template": "&lt;p&gt;Mateo compró &lt;span class=\"no-break\"&gt;{{response}} kg&lt;/span&gt; y &lt;span class=\"no-break\"&gt;{{response}} g&lt;/span&gt; de tomate.&lt;/p&gt;",
    "hint": "&lt;p&gt;Una medida en forma simple se expresa con una sola unidad, mientras que en forma compleja se emplean dos o más unidades.&lt;/p&gt;",
    "feedback": "&lt;p&gt;Para transformar esta medida en forma compleja, ayúdate de una tabla como esta:&lt;/p&gt;&lt;table style=\"width: 100%;\"&gt;&lt;tbody&gt;&lt;tr&gt;&lt;td style=\"width: 25%; background-color: #9FC1FD; text-align: center;\"&gt;&lt;span style=\"color: rgb(255, 255, 255);\"&gt;&lt;strong&gt;kg&lt;/strong&gt;&lt;/span&gt;&lt;/td&gt;&lt;td style=\"width: 24.9688%; background-color: #9FC1FD; text-align: center;\"&gt;&lt;span style=\"color: rgb(255, 255, 255);\"&gt;&lt;strong&gt;hg&lt;/strong&gt;&lt;/span&gt;&lt;/td&gt;&lt;td style=\"width: 24.9688%; background-color: #9FC1FD; text-align: center;\"&gt;&lt;span style=\"color: rgb(255, 255, 255);\"&gt;&lt;strong&gt;dag&lt;/strong&gt;&lt;/span&gt;&lt;/td&gt;&lt;td style=\"width: 24.9688%; background-color: #9FC1FD; text-align: center;\"&gt;&lt;span style=\"color: rgb(255, 255, 255);\"&gt;&lt;strong&gt;g&lt;/strong&gt;&lt;/span&gt;&lt;/td&gt;&lt;/tr&gt;&lt;tr&gt;&lt;td style=\"width: 25%; text-align: center;\"&gt;{{Q1}}&lt;/td&gt;&lt;td style=\"width: 24.9688%; text-align: center;\"&gt;{{T3}}&lt;/td&gt;&lt;td style=\"width: 24.9688%; text-align: center;\"&gt;{{T4}}&lt;/td&gt;&lt;td style=\"width: 24.9688%; text-align: center;\"&gt;{{T5}}&lt;/td&gt;&lt;/tr&gt;&lt;/tbody&gt;&lt;/table&gt;",
    "seed": {
        "parameters": [
            {
                "name": "Q1",
                "label": null,
                "min": 1,
                "max": 9,
                "step": 1
            },
            {
                "name": "Q2",
                "label": null,
                "min": 100,
                "max": 990,
                "step": 10
            }
        ],
        "calculated": [
            {
                "name": "A1",
                "label": "{{function}}",
                "function": " {{Q1}}"
            },
            {
                "name": "A2",
                "label": "{{function}}",
                "function": " {{Q2}}"
            },
            {
                "name": "T1",
                "label": "{{function}}",
                "function": "{{Q1}}*1000+{{Q2}}",
                "temp": true
            },
            {
                "name": "T3",
                "label": "",
                "function": "math.floor({{Q2}}/100)",
                "temp": true
            },
            {
                "name": "T4",
                "label": "",
                "function": "math.floor(({{Q2}}-math.floor({{Q2}}/100)*100)/10)",
                "temp": true
            },
            {
                "name": "T5",
                "label": "",
                "function": "{{Q2}}-math.floor({{Q2}}/10)*10-math.floor(({{Q2}}-math.floor({{Q2}}/100)*100)/100)*10",
                "temp": true
            }
        ],
        "uniques": true
    },
    "algorithm": {
        "name": "calculateOperation",
        "params": {
            "method": "equivLiteral",
            "keyboard": "NUMERICAL"
        }
    }
}</v>
      </c>
      <c r="C604" s="242" t="str">
        <f t="shared" si="1"/>
        <v>#REF!</v>
      </c>
      <c r="D604" s="243" t="str">
        <f t="shared" si="2"/>
        <v>#REF!</v>
      </c>
    </row>
    <row r="605" ht="15.75" customHeight="1">
      <c r="A605" s="241" t="str">
        <f>Seeds!AA715</f>
        <v>M3-MyM-12a-I-1</v>
      </c>
      <c r="B605" s="242" t="str">
        <f>Seeds!Z715</f>
        <v>{"id":"M3-MyM-12a-I-1","stimulus":"&lt;p&gt;Selecciona el resultado correcto de la siguiente operación.&lt;/p&gt;","template":"&lt;p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3000,"step":1},{"name":"Q2","label":null,"min":100,"max":3000,"step":1},{"name":"Q3","label":null,"min":1,"max":99,"step":1},{"name":"Q4","label":null,"min":1,"max":99,"step":1}],"calculated":[{"name":"A1","label":"{{function}}","function":"{{Q1}}+{{Q2}}","group":1},{"name":"A2","label":"{{function}}","function":"{{Q1}}+{{Q2}}-{{Q3}}","group":1,"incorrect":true},{"name":"A3","label":"{{function}}","function":"{{Q1}}+{{Q2}}+{{Q4}}","group":1,"incorrect":true}],"uniques":true},"algorithm":{"name":"groupResponses","template":"Cloze with drop down"}}</v>
      </c>
      <c r="C605" s="242" t="str">
        <f t="shared" si="1"/>
        <v>#REF!</v>
      </c>
      <c r="D605" s="243" t="str">
        <f t="shared" si="2"/>
        <v>#REF!</v>
      </c>
    </row>
    <row r="606" ht="15.75" customHeight="1">
      <c r="A606" s="241" t="str">
        <f>Seeds!AA716</f>
        <v>M3-MyM-12a-I-2</v>
      </c>
      <c r="B606" s="242" t="str">
        <f>Seeds!Z716</f>
        <v>{"id":"M3-MyM-12a-I-2","stimulus":"&lt;p&gt;Selecciona el resultado correcto de la siguiente operación.&lt;/p&gt;","template":"&lt;p style=\"text-align: center\"&gt;{{T1}} g − {{Q2}}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100,"max":999,"step":1},{"name":"Q2","label":null,"min":100,"max":999,"step":1},{"name":"Q3","label":null,"min":1,"max":99,"step":1},{"name":"Q4","label":null,"min":1,"max":99,"step":1}],"calculated":[{"name":"T1","label":"{{function}}","function":"{{Q1}}+{{Q2}}","temp":true},{"name":"A1","label":"{{function}}","function":"{{Q1}}","group":1},{"name":"A2","label":"{{function}}","function":"{{Q1}}+{{Q3}}","group":1,"incorrect":true},{"name":"A3","label":"{{function}}","function":"{{Q1}}+{{Q4}}","group":1,"incorrect":true}],"uniques":true},"algorithm":{"name":"groupResponses","template":"Cloze with drop down"}}</v>
      </c>
      <c r="C606" s="242" t="str">
        <f t="shared" si="1"/>
        <v>#REF!</v>
      </c>
      <c r="D606" s="243" t="str">
        <f t="shared" si="2"/>
        <v>#REF!</v>
      </c>
    </row>
    <row r="607" ht="15.75" customHeight="1">
      <c r="A607" s="241" t="str">
        <f>Seeds!AA717</f>
        <v>M3-MyM-12a-E-1</v>
      </c>
      <c r="B607" s="242" t="str">
        <f>Seeds!Z717</f>
        <v>{"id":"M3-MyM-12a-E-1","stimulus":"&lt;p&gt;Calcula la siguiente suma.&lt;/p&gt;","template":"&lt;p style=\"text-align: center\"&gt;{{Q1}} g + {{Q2}} g = {{response}} g&lt;/p&gt;","hint":"&lt;p&gt;Para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name":"Q2","label":null,"min":100,"max":1000,"step":1}],"calculated":[{"name":"A1","label":"{{function}}","function":"{{Q1}}+{{Q2}}"}],"uniques":true},"algorithm":{"name":"calculateOperation","params":{"method":"equivLiteral","keyboard":"NUMERICAL"}}}</v>
      </c>
      <c r="C607" s="242" t="str">
        <f t="shared" si="1"/>
        <v>#REF!</v>
      </c>
      <c r="D607" s="243" t="str">
        <f t="shared" si="2"/>
        <v>#REF!</v>
      </c>
    </row>
    <row r="608" ht="15.75" customHeight="1">
      <c r="A608" s="241" t="str">
        <f>Seeds!AA718</f>
        <v>M3-MyM-12a-E-2</v>
      </c>
      <c r="B608" s="242" t="str">
        <f>Seeds!Z718</f>
        <v>{"id":"M3-MyM-12a-E-2","stimulus":"&lt;p&gt;Calcula la siguiente resta.&lt;/p&gt;","template":"&lt;p style=\"text-align: center\"&gt;{{T2}} g − {{Q4}} g = {{response}} g&lt;/p&gt;","hint":"&lt;p&gt;Para realizar restas de medidas de masa, todas las cantidades tienen que estar expresadas en la misma unidad.&lt;/p&gt;","feedback":"&lt;p&gt;Para realizar restas de medidas de masa, todas las cantidades tienen que estar expresadas en la misma unidad.&lt;/p&gt;","seed":{"parameters":[{"name":"Q3","label":null,"min":100,"max":1000,"step":1},{"name":"Q4","label":null,"min":100,"max":1000,"step":1}],"calculated":[{"name":"T2","label":"{{function}}","function":"{{Q3}}+{{Q4}}","temp":true},{"name":"A2","label":"{{function}}","function":"{{Q3}}"}],"uniques":true},"algorithm":{"name":"calculateOperation","params":{"method":"equivLiteral","keyboard":"NUMERICAL"}}}</v>
      </c>
      <c r="C608" s="242" t="str">
        <f t="shared" si="1"/>
        <v>#REF!</v>
      </c>
      <c r="D608" s="243" t="str">
        <f t="shared" si="2"/>
        <v>#REF!</v>
      </c>
    </row>
    <row r="609" ht="15.75" customHeight="1">
      <c r="A609" s="241" t="str">
        <f>Seeds!AA719</f>
        <v>M3-MyM-12a-A-1</v>
      </c>
      <c r="B609" s="242" t="str">
        <f>Seeds!Z719</f>
        <v>{"id":"M3-MyM-12a-A-1","stimulus":"&lt;p&gt;Gonzalo tenía {{Q1}} g de harina en casa, pero ha ido al mercado a comprar {{Q2}} g más. Calcula cuántos gramos de harina tiene ahora.&lt;/p&gt;","template":"&lt;p&gt;Tiene {{response}} g de harina en total.&lt;/p&gt;","hint":"&lt;p&gt;Para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100,"max":1000,"step":10},{"name":"Q2","label":null,"min":100,"max":5000,"step":10}],"calculated":[{"name":"A1","label":"{{function}}","function":"{{Q1}}+{{Q2}}"}],"uniques":true},"algorithm":{"name":"calculateOperation","params":{"method":"equivLiteral","keyboard":"NUMERICAL"}}}</v>
      </c>
      <c r="C609" s="242" t="str">
        <f t="shared" si="1"/>
        <v>#REF!</v>
      </c>
      <c r="D609" s="243" t="str">
        <f t="shared" si="2"/>
        <v>#REF!</v>
      </c>
    </row>
    <row r="610" ht="15.75" customHeight="1">
      <c r="A610" s="241" t="str">
        <f>Seeds!AA720</f>
        <v>M3-MyM-12a-A-2</v>
      </c>
      <c r="B610" s="242" t="str">
        <f>Seeds!Z720</f>
        <v>{"id":"M3-MyM-12a-A-2","stimulus":"&lt;p&gt;Un recipiente de vidrio vacío, que pesa &lt;span class=\"no-break\"&gt;{{Q1}} g&lt;/span&gt;, se ha llenado con &lt;span class=\"no-break\"&gt;{{Q2}} g&lt;/span&gt; de agua. Calcula el peso total del recipiente con agua.&lt;/p&gt;","template":"&lt;p&gt;Ahora pesa &lt;span class=\"no-break\"&gt;{{response}} g.&lt;/span&gt;&lt;/p&gt;","hint":"&lt;p&gt;Para realizar sumas de medidas de masa, todas las cantidades tienen que estar expresadas en la misma unidad.&lt;/p&gt;","feedback":"&lt;p&gt;Para realizar sumas de medidas de masa, todas las cantidades tienen que estar expresadas en la misma unidad.&lt;/p&gt;","seed":{"parameters":[{"name":"Q1","label":null,"min":500,"max":1000,"step":10},{"name":"Q2","label":null,"min":1000,"max":5000,"step":10}],"calculated":[{"name":"A1","label":"{{function}}","function":"{{Q1}}+{{Q2}}"}],"uniques":true},"algorithm":{"name":"calculateOperation","params":{"method":"equivLiteral","keyboard":"NUMERICAL"}}}</v>
      </c>
      <c r="C610" s="242" t="str">
        <f t="shared" si="1"/>
        <v>#REF!</v>
      </c>
      <c r="D610" s="243" t="str">
        <f t="shared" si="2"/>
        <v>#REF!</v>
      </c>
    </row>
    <row r="611" ht="15.75" customHeight="1">
      <c r="A611" s="241" t="str">
        <f>Seeds!AA721</f>
        <v>M3-MyM-12a-A-3</v>
      </c>
      <c r="B611" s="242" t="str">
        <f>Seeds!Z721</f>
        <v>{"id":"M3-MyM-12a-A-3","stimulus":"&lt;p&gt;Alicia tiene {{Q1}} g de lentejas en un bote y ha utilizado {{Q2}} g para preparar la comida. Calcula cuántos gramos de lentejas quedan en el bote.&lt;/p&gt;","template":"&lt;p&gt;Quedan {{response}} g de lentejas.&lt;/p&gt;","hint":"&lt;p&gt;Para realizar restas de medidas de masa, todas las cantidades tienen que estar expresadas en la misma unidad.&lt;/p&gt;","feedback":"&lt;p&gt;Para realizar restas de medidas de masa, todas las cantidades tienen que estar expresadas en la misma unidad.&lt;/p&gt;","seed":{"parameters":[{"name":"Q1","label":null,"min":1500,"max":2500,"step":10},{"name":"Q2","label":null,"min":250,"max":1000,"step":10}],"calculated":[{"name":"A1","label":"{{function}}","function":"{{Q1}}-{{Q2}}"}],"uniques":true},"algorithm":{"name":"calculateOperation","params":{"method":"equivLiteral","keyboard":"NUMERICAL"}}}</v>
      </c>
      <c r="C611" s="242" t="str">
        <f t="shared" si="1"/>
        <v>#REF!</v>
      </c>
      <c r="D611" s="243" t="str">
        <f t="shared" si="2"/>
        <v>#REF!</v>
      </c>
    </row>
    <row r="612" ht="15.75" customHeight="1">
      <c r="A612" s="241" t="str">
        <f>Seeds!AA722</f>
        <v>M3-MyM-12b-I-1</v>
      </c>
      <c r="B612" s="242" t="str">
        <f>Seeds!Z722</f>
        <v>{"id":"M3-MyM-12b-I-1","stimulus":"&lt;p&gt;Arrastra la solución de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name":"Q3","label":null,"min":10,"max":90,"step":10}],"calculated":[{"name":"A1","label":"{{function}}","function":"{{Q1}}*{{Q2}}"},{"name":"A3","label":"{{function}}","function":"{{Q1}}+{{Q2}}","incorrect":true},{"name":"A4","label":"{{function}}","function":"{{Q1}}-{{Q2}}","incorrect":true},{"name":"A5","label":"{{function}}","function":"{{Q1}}*{{Q2}}+{{Q3}}","incorrect":true}],"uniques":true},"algorithm":{"name":"calculateOperation","template":"Cloze with drag &amp; drop","params":{"keyboard":"NUMERICAL"}}}</v>
      </c>
      <c r="C612" s="242" t="str">
        <f t="shared" si="1"/>
        <v>#REF!</v>
      </c>
      <c r="D612" s="243" t="str">
        <f t="shared" si="2"/>
        <v>#REF!</v>
      </c>
    </row>
    <row r="613" ht="15.75" customHeight="1">
      <c r="A613" s="241" t="str">
        <f>Seeds!AA723</f>
        <v>M3-MyM-12b-I-2</v>
      </c>
      <c r="B613" s="242" t="str">
        <f>Seeds!Z723</f>
        <v>{"id":"M3-MyM-12b-I-2","stimulus":"&lt;p&gt;Arrastra la solución de esta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name":"Q3","label":null,"min":10,"max":90,"step":10}],"calculated":[{"name":"T1","label":"{{function}}","function":"{{Q1}}*{{Q2}}","temp":true},{"name":"A1","label":"{{function}}","function":"{{Q1}}"},{"name":"A3","label":"{{function}}","function":"{{T1}}*{{Q2}}","incorrect":true},{"name":"A4","label":"{{function}}","function":"{{T1}}+{{Q2}}","incorrect":true},{"name":"A5","label":"{{function}}","function":"{{Q1}}-{{Q3}}","incorrect":true}],"uniques":true},"algorithm":{"name":"calculateOperation","template":"Cloze with drag &amp; drop","params":{"keyboard":"NUMERICAL"}}}</v>
      </c>
      <c r="C613" s="242" t="str">
        <f t="shared" si="1"/>
        <v>#REF!</v>
      </c>
      <c r="D613" s="243" t="str">
        <f t="shared" si="2"/>
        <v>#REF!</v>
      </c>
    </row>
    <row r="614" ht="15.75" customHeight="1">
      <c r="A614" s="241" t="str">
        <f>Seeds!AA724</f>
        <v>M3-MyM-12b-E-1</v>
      </c>
      <c r="B614" s="242" t="str">
        <f>Seeds!Z724</f>
        <v>{"id":"M3-MyM-12b-E-1","stimulus":"&lt;p&gt;Calcula la siguiente división.&lt;/p&gt;","template":"&lt;p style=\"text-align: center\"&gt;{{T1}} g : {{Q2}} = {{response}} g&lt;/p&gt;","hint":"&lt;p&gt;Realiza la división y comprueba que el resultado esté expresado en la misma unidad de masa que la dada.&lt;/p&gt;","feedback":"&lt;p&gt;Para dividir una medida de masa por un número, realiza la operación y expresa el resultado en esa misma unidad.&lt;/p&gt;","seed":{"parameters":[{"name":"Q1","label":null,"min":100,"max":500,"step":1},{"name":"Q2","label":null,"min":2,"max":9,"step":1}],"calculated":[{"name":"A1","label":"{{Q1}}","function":"{{Q1}}"},{"name":"T1","function":"{{Q1}}*{{Q2}}","temp":true}],"uniques":true},"algorithm":{"name":"calculateOperation","params":{"method":"equivLiteral","keyboard":"NUMERICAL"}}}</v>
      </c>
      <c r="C614" s="242" t="str">
        <f t="shared" si="1"/>
        <v>#REF!</v>
      </c>
      <c r="D614" s="243" t="str">
        <f t="shared" si="2"/>
        <v>#REF!</v>
      </c>
    </row>
    <row r="615" ht="15.75" customHeight="1">
      <c r="A615" s="241" t="str">
        <f>Seeds!AA725</f>
        <v>M3-MyM-12b-E-2</v>
      </c>
      <c r="B615" s="242" t="str">
        <f>Seeds!Z725</f>
        <v>{"id":"M3-MyM-12b-E-2","stimulus":"&lt;p&gt;Calcula la siguiente multiplicación.&lt;/p&gt;","template":"&lt;p style=\"text-align: center\"&gt;{{Q1}} g × {{Q2}} = {{response}} g&lt;/p&gt;","hint":"&lt;p&gt;Realiza la multiplicación y comprueba que el resultado esté expresado en la misma unidad de masa que la dada.&lt;/p&gt;","feedback":"&lt;p&gt;Para multiplicar una medida de masa por un número, realiza la operación y expresa el resultado en esa misma unidad.&lt;/p&gt;","seed":{"parameters":[{"name":"Q1","label":null,"min":100,"max":999,"step":1},{"name":"Q2","label":null,"min":2,"max":9,"step":1}],"calculated":[{"name":"A1","label":"{{function}}","function":"{{Q1}}*{{Q2}}"}],"uniques":true},"algorithm":{"name":"calculateOperation","params":{"method":"equivLiteral","keyboard":"NUMERICAL"}}}</v>
      </c>
      <c r="C615" s="242" t="str">
        <f t="shared" si="1"/>
        <v>#REF!</v>
      </c>
      <c r="D615" s="243" t="str">
        <f t="shared" si="2"/>
        <v>#REF!</v>
      </c>
    </row>
    <row r="616" ht="15.75" customHeight="1">
      <c r="A616" s="241" t="str">
        <f>Seeds!AA726</f>
        <v>M3-MyM-12b-A-1</v>
      </c>
      <c r="B616" s="242" t="str">
        <f>Seeds!Z726</f>
        <v>{"id":"M3-MyM-12b-A-1","stimulus":"&lt;p&gt;Leandro ha comprado {{Q1}} tabletas de chocolate. Si cada una tiene una masa de &lt;span class=\"no-break\"&gt;{{Q2}} g,&lt;/span&gt; ¿cuántos gramos de chocolate ha comprado en total?&lt;/p&gt;","template":"&lt;p&gt;Leandro ha comprado &lt;span class=\"no-break\"&gt;{{response}} g&lt;/span&gt; de chocolate.&lt;/p&gt;","hint":"&lt;p&gt;Realiza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2,"max":9,"step":1},{"name":"Q2","label":null,"min":100,"max":500,"step":50}],"calculated":[{"name":"A1","label":"{{function}}","function":"{{Q1}}*{{Q2}}"}],"uniques":true},"algorithm":{"name":"calculateOperation","params":{"method":"equivLiteral","keyboard":"NUMERICAL"}}}</v>
      </c>
      <c r="C616" s="242" t="str">
        <f t="shared" si="1"/>
        <v>#REF!</v>
      </c>
      <c r="D616" s="243" t="str">
        <f t="shared" si="2"/>
        <v>#REF!</v>
      </c>
    </row>
    <row r="617" ht="15.75" customHeight="1">
      <c r="A617" s="241" t="str">
        <f>Seeds!AA727</f>
        <v>M3-MyM-12b-A-2</v>
      </c>
      <c r="B617" s="242" t="str">
        <f>Seeds!Z727</f>
        <v>{"id":"M3-MyM-12b-A-2","stimulus":"&lt;p&gt;Un horno de pan reparte su producción entre {{Q1}} panaderías. Si cada una recibe {{Q2}} kg de pan al día, ¿cuántos kilogramos de pan entrega el horno en total?&lt;/p&gt;","template":"&lt;p&gt;El horno reparte {{response}} kg de pan al día.&lt;/p&gt;","hint":"&lt;p&gt;Realiza la multiplicación y comprueba que el resultado está expresado en la misma unidad de masa que la dada.&lt;/p&gt;","feedback":"&lt;p&gt;Para multiplicar una medida de masa por un número, realiza la operación y expresa el resultado en esa misma unidad.&lt;/p&gt;","seed":{"parameters":[{"name":"Q1","label":null,"min":5,"max":12,"step":1},{"name":"Q2","label":null,"min":100,"max":300,"step":1}],"calculated":[{"name":"A1","label":"{{function}}","function":"{{Q1}}*{{Q2}}"}],"uniques":true},"algorithm":{"name":"calculateOperation","params":{"method":"equivLiteral","keyboard":"NUMERICAL"}}}</v>
      </c>
      <c r="C617" s="242" t="str">
        <f t="shared" si="1"/>
        <v>#REF!</v>
      </c>
      <c r="D617" s="243" t="str">
        <f t="shared" si="2"/>
        <v>#REF!</v>
      </c>
    </row>
    <row r="618" ht="15.75" customHeight="1">
      <c r="A618" s="241" t="str">
        <f>Seeds!AA728</f>
        <v>M3-MyM-12b-A-3</v>
      </c>
      <c r="B618" s="242" t="str">
        <f>Seeds!Z728</f>
        <v>{"id":"M3-MyM-12b-A-3","stimulus":"&lt;p&gt;Joaquín tiene {{T1}} g de maíz y los quiere repartir en {{Q2}} tarros iguales. Calcula cuántos gramos de maíz habrá en cada recipiente.&lt;/p&gt;","template":"&lt;p&gt;Cada tarro tendrá &lt;span class=\"no-break\"&gt;{{response}} g&lt;/span&gt; de maíz.&lt;/p&gt;","hint":"&lt;p&gt;Realiza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500,"step":50},{"name":"Q2","label":null,"min":2,"max":9,"step":1}],"calculated":[{"name":"T1","label":"{{function}}","function":"{{Q1}}*{{Q2}}","temp":true},{"name":"A1","label":"{{function}}","function":"{{Q1}}"}],"uniques":true},"algorithm":{"name":"calculateOperation","params":{"method":"equivLiteral","keyboard":"NUMERICAL"}}}</v>
      </c>
      <c r="C618" s="242" t="str">
        <f t="shared" si="1"/>
        <v>#REF!</v>
      </c>
      <c r="D618" s="243" t="str">
        <f t="shared" si="2"/>
        <v>#REF!</v>
      </c>
    </row>
    <row r="619" ht="15.75" customHeight="1">
      <c r="A619" s="241" t="str">
        <f>Seeds!AA729</f>
        <v>M3-MyM-12b-A-4</v>
      </c>
      <c r="B619" s="242" t="str">
        <f>Seeds!Z729</f>
        <v>{"id":"M3-MyM-12b-A-4","stimulus":"&lt;p&gt;Un granjero tiene que distribuir una cosecha de &lt;span class=\"no-break\"&gt;{{T1}} kg&lt;/span&gt; de patatas en {{Q1}} cajones. ¿Cuántos kilogramos habrá en cada cajón?&lt;/p&gt;","template":"&lt;p&gt;Cada cajón tendrá &lt;span class=\"no-break\"&gt;{{response}} kg&lt;/span&gt; de patatas.&lt;/p&gt;","hint":"&lt;p&gt;Realiza la división y comprueba que el resultado está expresado en la misma unidad de masa que la dada.&lt;/p&gt;","feedback":"&lt;p&gt;Para dividir una medida de masa por un número, realiza la operación y expresa el resultado en esa misma unidad.&lt;/p&gt;","seed":{"parameters":[{"name":"Q1","label":null,"min":100,"max":900,"step":10},{"name":"Q2","label":null,"min":5,"max":10,"step":1}],"calculated":[{"name":"T1","label":"{{function}}","function":"{{Q1}}*{{Q2}}","temp":true},{"name":"A1","label":"{{function}}","function":"{{Q2}}"}],"uniques":true},"algorithm":{"name":"calculateOperation","params":{"method":"equivLiteral","keyboard":"NUMERICAL"}}}</v>
      </c>
      <c r="C619" s="242" t="str">
        <f t="shared" si="1"/>
        <v>#REF!</v>
      </c>
      <c r="D619" s="243" t="str">
        <f t="shared" si="2"/>
        <v>#REF!</v>
      </c>
    </row>
    <row r="620" ht="15.75" customHeight="1">
      <c r="A620" s="241" t="str">
        <f>Seeds!AA730</f>
        <v>M3-MyM-12b-A-5</v>
      </c>
      <c r="B620" s="242" t="str">
        <f>Seeds!Z730</f>
        <v>{"id":"M3-MyM-12b-A-5","stimulus":"&lt;p&gt;Los dueños de un refugio alimentan a {{Q1}} perros con &lt;span class=\"no-break\"&gt;{{T1}} g&lt;/span&gt; de comida a la semana. ¿Cuántos gramos de comida recibe cada perro?&lt;/p&gt;","template":"&lt;p&gt;Cada perro recibe &lt;span class=\"no-break\"&gt;{{response}} g&lt;/span&gt; de comida a la semana.&lt;/p&gt;","hint":"&lt;p&gt;Realiza la división y comprueba que el resultado esté expresado en la misma unidad de capacidad que la dada.&lt;/p&gt;","feedback":"&lt;p&gt;Para dividir una medida de capacidad por un número, realiza la operación y expresa el resultado en esa misma unidad.&lt;/p&gt;","seed":{"parameters":[{"name":"Q1","label":null,"min":5,"max":10,"step":1},{"name":"Q2","label":null,"min":350,"max":4500,"step":50}],"calculated":[{"name":"T1","label":"{{function}}","function":"{{Q1}}*{{Q2}}","temp":true},{"name":"A1","label":"{{function}}","function":"{{Q2}}"}],"uniques":true},"algorithm":{"name":"calculateOperation","params":{"method":"equivLiteral","keyboard":"NUMERICAL"}}}</v>
      </c>
      <c r="C620" s="242" t="str">
        <f t="shared" si="1"/>
        <v>#REF!</v>
      </c>
      <c r="D620" s="243" t="str">
        <f t="shared" si="2"/>
        <v>#REF!</v>
      </c>
    </row>
    <row r="621" ht="15.75" customHeight="1">
      <c r="A621" s="241" t="str">
        <f>Seeds!AA731</f>
        <v>M3-MyM-18a-I-1</v>
      </c>
      <c r="B621" s="242" t="str">
        <f>Seeds!Z731</f>
        <v>{"id":"M3-MyM-18a-I-1","stimulus":"&lt;p&gt;Selecciona la figura que mide 6 unidades cuadradas.&lt;/p&gt;","hint":"&lt;p&gt;Las unidades cuadradas tienen que tener todas el mismo tamaño.&lt;/p&gt;","feedback":"&lt;p&gt;Las unidades cuadradas tienen que tener todas el mismo tamaño.&lt;/p&gt;","seed":{"parameters":[],"calculated":[{"name":"A1","label":"&lt;img src=\"https://blueberry-assets.oneclick.es/M3_MyM_18a_1.svg\" width=\"300\"&gt;&lt;/img&gt;"},{"name":"A2","label":"&lt;img src=\"https://blueberry-assets.oneclick.es/M3_MyM_18a_2.svg\" width=\"300\"&gt;&lt;/img&gt;"},{"name":"A3","label":"&lt;img src=\"https://blueberry-assets.oneclick.es/M3_MyM_18a_3.svg\" width=\"300\"&gt;&lt;/img&gt;","incorrect":true},{"name":"A4","label":"&lt;img src=\"https://blueberry-assets.oneclick.es/M3_MyM_18a_4.svg\" width=\"300\"&gt;&lt;/img&gt;","incorrect":true},{"name":"A5","label":"&lt;img src=\"https://blueberry-assets.oneclick.es/M3_MyM_18a_5.svg\" width=\"300\"&gt;&lt;/img&gt;","incorrect":true},{"name":"A6","label":"&lt;img src=\"https://blueberry-assets.oneclick.es/M3_MyM_18a_6.svg\" width=\"300\"&gt;&lt;/img&gt;","incorrect":true}],"uniques":true},"algorithm":{"name":"trueFalse","template":"Multiple choice – standard","params":{"countCorrect":1,"countIncorrect":2,"showCheckIcon":false,"columns":3}}}</v>
      </c>
      <c r="C621" s="242" t="str">
        <f t="shared" si="1"/>
        <v>#REF!</v>
      </c>
      <c r="D621" s="243" t="str">
        <f t="shared" si="2"/>
        <v>#REF!</v>
      </c>
    </row>
    <row r="622" ht="15.75" customHeight="1">
      <c r="A622" s="241" t="str">
        <f>Seeds!AA732</f>
        <v>M3-MyM-18a-I-2</v>
      </c>
      <c r="B622" s="242" t="str">
        <f>Seeds!Z732</f>
        <v>{"id":"M3-MyM-18a-I-2","stimulus":"&lt;p&gt;Selecciona la figura que mide 7 unidades cuadradas.&lt;/p&gt;","hint":"&lt;p&gt;Las unidades cuadradas tienen que tener todas el mismo tamaño.&lt;/p&gt;","feedback":"&lt;p&gt;Las unidades cuadradas tienen que tener todas el mismo tamaño.&lt;/p&gt;","seed":{"parameters":[],"calculated":[{"name":"A1","label":"&lt;img src=\"https://blueberry-assets.oneclick.es/M3_MyM_18a_7.svg\" width=\"300\"&gt;&lt;/img&gt;"},{"name":"A2","label":"&lt;img src=\"https://blueberry-assets.oneclick.es/M3_MyM_18a_8.svg\" width=\"300\"&gt;&lt;/img&gt;"},{"name":"A3","label":"&lt;img src=\"https://blueberry-assets.oneclick.es/M3_MyM_18a_9.svg\" width=\"300\"&gt;&lt;/img&gt;","incorrect":true},{"name":"A4","label":"&lt;img src=\"https://blueberry-assets.oneclick.es/M3_MyM_18a_10.svg\" width=\"300\"&gt;&lt;/img&gt;","incorrect":true},{"name":"A5","label":"&lt;img src=\"https://blueberry-assets.oneclick.es/M3_MyM_18a_11.svg\" width=\"300\"&gt;&lt;/img&gt;","incorrect":true},{"name":"A6","label":"&lt;img src=\"https://blueberry-assets.oneclick.es/M3_MyM_18a_12.svg\" width=\"300\"&gt;&lt;/img&gt;","incorrect":true}],"uniques":true},"algorithm":{"name":"trueFalse","template":"Multiple choice – standard","params":{"countCorrect":1,"countIncorrect":2,"showCheckIcon":false,"columns":3}}}</v>
      </c>
      <c r="C622" s="242" t="str">
        <f t="shared" si="1"/>
        <v>#REF!</v>
      </c>
      <c r="D622" s="243" t="str">
        <f t="shared" si="2"/>
        <v>#REF!</v>
      </c>
    </row>
    <row r="623" ht="15.75" customHeight="1">
      <c r="A623" s="241" t="str">
        <f>Seeds!AA733</f>
        <v>M3-MyM-18a-I-3</v>
      </c>
      <c r="B623" s="242" t="str">
        <f>Seeds!Z733</f>
        <v>{"id":"M3-MyM-18a-I-3","stimulus":"&lt;p&gt;Selecciona la figura que mide 8 unidades cuadradas.&lt;/p&gt;","hint":"&lt;p&gt;Las unidades cuadradas tienen que tener todas el mismo tamaño.&lt;/p&gt;","feedback":"&lt;p&gt;Las unidades cuadradas tienen que tener todas el mismo tamaño.&lt;/p&gt;","seed":{"parameters":[],"calculated":[{"name":"A1","label":"&lt;img src=\"https://blueberry-assets.oneclick.es/M3_MyM_18a_13.svg\" width=\"300\"&gt;&lt;/img&gt;"},{"name":"A2","label":"&lt;img src=\"https://blueberry-assets.oneclick.es/M3_MyM_18a_14.svg\" width=\"300\"&gt;&lt;/img&gt;"},{"name":"A3","label":"&lt;img src=\"https://blueberry-assets.oneclick.es/M3_MyM_18a_15.svg\" width=\"300\"&gt;&lt;/img&gt;","incorrect":true},{"name":"A4","label":"&lt;img src=\"https://blueberry-assets.oneclick.es/M3_MyM_18a_16.svg\" width=\"300\"&gt;&lt;/img&gt;","incorrect":true},{"name":"A5","label":"&lt;img src=\"https://blueberry-assets.oneclick.es/M3_MyM_18a_17.svg\" width=\"300\"&gt;&lt;/img&gt;","incorrect":true},{"name":"A6","label":"&lt;img src=\"https://blueberry-assets.oneclick.es/M3_MyM_18a_18.svg\" width=\"300\"&gt;&lt;/img&gt;","incorrect":true}],"uniques":true},"algorithm":{"name":"trueFalse","template":"Multiple choice – standard","params":{"countCorrect":1,"countIncorrect":2,"showCheckIcon":false,"columns":3}}}</v>
      </c>
      <c r="C623" s="242" t="str">
        <f t="shared" si="1"/>
        <v>#REF!</v>
      </c>
      <c r="D623" s="243" t="str">
        <f t="shared" si="2"/>
        <v>#REF!</v>
      </c>
    </row>
    <row r="624" ht="15.75" customHeight="1">
      <c r="A624" s="241" t="str">
        <f>Seeds!AA734</f>
        <v>M3-MyM-13a-I-1</v>
      </c>
      <c r="B624" s="242" t="str">
        <f>Seeds!Z734</f>
        <v>{"id":"M3-MyM-13a-I-1","stimulus":"&lt;p&gt;Si cada cuadrado de la imagen mide 1 cm&lt;sup&gt;2&lt;/sup&gt;, ¿cuánto mide el área total de la figura?&lt;/p&gt;&lt;div style=\"display:flex; justify-content:center;\"&gt;&lt;img src=\"https://blueberry-assets.oneclick.es/M3_MyM_13a_1.svg\" width=\"300\"&gt;&lt;/img&gt;&lt;/div&gt;","hint":"&lt;p&gt;Para obtener el área de la figura, cuenta el número de cuadrados.&lt;/p&gt;","feedback":"&lt;p&gt;Para obtener el área de la figura, hay que contar el número de cuadrados.&lt;/p&gt;","seed":{"parameters":[],"calculated":[{"name":"A1","label":"9 cm&lt;sup&gt;2&lt;/sup&gt;"},{"name":"A2","label":"10 cm&lt;sup&gt;2&lt;/sup&gt;","incorrect":true},{"name":"A3","label":"8 cm&lt;sup&gt;2&lt;/sup&gt;","incorrect":true},{"name":"A4","label":"11 cm&lt;sup&gt;2&lt;/sup&gt;","incorrect":true}],"uniques":true},"algorithm":{"name":"trueFalse","template":"Multiple choice – standard","params":{"countCorrect":1,"countIncorrect":2,"showCheckIcon":false,
            "columns": 3
        }
    }
}</v>
      </c>
      <c r="C624" s="242" t="str">
        <f t="shared" si="1"/>
        <v>#REF!</v>
      </c>
      <c r="D624" s="243" t="str">
        <f t="shared" si="2"/>
        <v>#REF!</v>
      </c>
    </row>
    <row r="625" ht="15.75" customHeight="1">
      <c r="A625" s="241" t="str">
        <f>Seeds!AA735</f>
        <v>M3-MyM-13a-I-2</v>
      </c>
      <c r="B625" s="242" t="str">
        <f>Seeds!Z735</f>
        <v>{"id":"M3-MyM-13a-I-2","stimulus":"&lt;p&gt;Si cada cuadrado de la imagen mide 1 m&lt;sup&gt;2&lt;/sup&gt;, ¿cuánto mide el área total de la figura?&lt;/p&gt;&lt;div style=\"display:flex; justify-content:center;\"&gt;&lt;img src=\"https://blueberry-assets.oneclick.es/M3_MyM_13a_2.svg\" width=\"300\"&gt;&lt;/img&gt;&lt;/div&gt;","hint":"&lt;p&gt;Para obtener el área de la figura, cuenta el número de cuadrados.&lt;/p&gt;","feedback":"&lt;p&gt;Para obtener el área de la figura, hay que contar el número de cuadrados.&lt;/p&gt;","seed":{"parameters":[],"calculated":[{"name":"A1","label":"4 m&lt;sup&gt;2&lt;/sup&gt;"},{"name":"A2","label":"5 m&lt;sup&gt;2&lt;/sup&gt;","incorrect":true},{"name":"A3","label":"3 m&lt;sup&gt;2&lt;/sup&gt;","incorrect":true},{"name":"A4","label":"6 m&lt;sup&gt;2&lt;/sup&gt;","incorrect":true}],"uniques":true},"algorithm":{"name":"trueFalse","template":"Multiple choice – standard","params":{"countCorrect":1,"countIncorrect":2,"showCheckIcon":false,
            "columns": 3
        }
    }
}</v>
      </c>
      <c r="C625" s="242" t="str">
        <f t="shared" si="1"/>
        <v>#REF!</v>
      </c>
      <c r="D625" s="243" t="str">
        <f t="shared" si="2"/>
        <v>#REF!</v>
      </c>
    </row>
    <row r="626" ht="15.75" customHeight="1">
      <c r="A626" s="241" t="str">
        <f>Seeds!AA736</f>
        <v>M3-MyM-13a-I-3</v>
      </c>
      <c r="B626" s="242" t="str">
        <f>Seeds!Z736</f>
        <v>{"id":"M3-MyM-13a-I-3","stimulus":"&lt;p&gt;Si cada cuadrado de la imagen mide 1 cm&lt;sup&gt;2&lt;/sup&gt;, ¿cuánto mide el área total de la figura?&lt;/p&gt;&lt;div style=\"display:flex; justify-content:center;\"&gt;&lt;img src=\"https://blueberry-assets.oneclick.es/M3_MyM_13a_3.svg\" width=\"300\"&gt;&lt;/img&gt;&lt;/div&gt;","hint":"&lt;p&gt;Para obtener el área de la figura, cuenta el número de cuadrados.&lt;/p&gt;","feedback":"&lt;p&gt;Para obtener el área de la figura, hay que contar el número de cuadrados.&lt;/p&gt;","seed":{"parameters":[],"calculated":[{"name":"A1","label":"20 cm&lt;sup&gt;2&lt;/sup&gt;"},{"name":"A2","label":"21 cm&lt;sup&gt;2&lt;/sup&gt;","incorrect":true},{"name":"A3","label":"19 cm&lt;sup&gt;2&lt;/sup&gt;","incorrect":true},{"name":"A4","label":"22 cm&lt;sup&gt;2&lt;/sup&gt;","incorrect":true}],"uniques":true},"algorithm":{"name":"trueFalse","template":"Multiple choice – standard","params":{"countCorrect":1,"countIncorrect":2,"showCheckIcon":false,
            "columns": 3
        }
    }
}</v>
      </c>
      <c r="C626" s="242" t="str">
        <f t="shared" si="1"/>
        <v>#REF!</v>
      </c>
      <c r="D626" s="243" t="str">
        <f t="shared" si="2"/>
        <v>#REF!</v>
      </c>
    </row>
    <row r="627" ht="15.75" customHeight="1">
      <c r="A627" s="241" t="str">
        <f>Seeds!AA737</f>
        <v>M3-MyM-13a-E-1</v>
      </c>
      <c r="B627" s="242" t="str">
        <f>Seeds!Z737</f>
        <v>{"id":"M3-MyM-13a-E-1","stimulus":"&lt;p&gt;Calcula el área total de la imagen si cada cuadrado mide 1 cm&lt;sup&gt;2&lt;/sup&gt;.&lt;/p&gt;&lt;div style=\"display:flex; justify-content:center;\"&gt;&lt;img src=\"https://blueberry-assets.oneclick.es/M3_MyM_13a_4.svg\"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cuadrados.&lt;/p&gt;","seed":{"parameters":[],"calculated":[{"name":"A1","label":"{{function}}","function":"9"}],"uniques":true},"algorithm":{"name":"calculateOperation","params":{"method":"equivLiteral","keyboard":"NUMERICAL"}}}</v>
      </c>
      <c r="C627" s="242" t="str">
        <f t="shared" si="1"/>
        <v>#REF!</v>
      </c>
      <c r="D627" s="243" t="str">
        <f t="shared" si="2"/>
        <v>#REF!</v>
      </c>
    </row>
    <row r="628" ht="15.75" customHeight="1">
      <c r="A628" s="241" t="str">
        <f>Seeds!AA738</f>
        <v>M3-MyM-13a-E-2</v>
      </c>
      <c r="B628" s="242" t="str">
        <f>Seeds!Z738</f>
        <v>{"id":"M3-MyM-13a-E-2","stimulus":"&lt;p&gt;Calcula el área total de la imagen si cada cuadrado mide 1 cm&lt;sup&gt;2&lt;/sup&gt;.&lt;/p&gt;&lt;div style=\"display:flex; justify-content:center;\"&gt;&lt;img src=\"https://blueberry-assets.oneclick.es/M3_MyM_13a_5.svg\"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v>
      </c>
      <c r="C628" s="242" t="str">
        <f t="shared" si="1"/>
        <v>#REF!</v>
      </c>
      <c r="D628" s="243" t="str">
        <f t="shared" si="2"/>
        <v>#REF!</v>
      </c>
    </row>
    <row r="629" ht="15.75" customHeight="1">
      <c r="A629" s="241" t="str">
        <f>Seeds!AA739</f>
        <v>M3-MyM-13a-E-3</v>
      </c>
      <c r="B629" s="242" t="str">
        <f>Seeds!Z739</f>
        <v>{"id":"M3-MyM-13a-E-3","stimulus":"&lt;p&gt;Calcula el área total de la imagen si cada cuadrado mide 1 cm&lt;sup&gt;2&lt;/sup&gt;.&lt;/p&gt;&lt;div style=\"display:flex; justify-content:center;\"&gt;&lt;img src=\"https://blueberry-assets.oneclick.es/M3_MyM_13a_6.svg\"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cuadrados.&lt;/p&gt;","seed":{"parameters":[],"calculated":[{"name":"A1","label":"{{function}}","function":"12"}],"uniques":true},"algorithm":{"name":"calculateOperation","params":{"method":"equivLiteral","keyboard":"NUMERICAL"}}}</v>
      </c>
      <c r="C629" s="242" t="str">
        <f t="shared" si="1"/>
        <v>#REF!</v>
      </c>
      <c r="D629" s="243" t="str">
        <f t="shared" si="2"/>
        <v>#REF!</v>
      </c>
    </row>
    <row r="630" ht="15.75" customHeight="1">
      <c r="A630" s="241" t="str">
        <f>Seeds!AA740</f>
        <v>M3-MyM-13a-E-4</v>
      </c>
      <c r="B630" s="242" t="str">
        <f>Seeds!Z740</f>
        <v>{"id":"M3-MyM-13a-E-4","stimulus":"&lt;p&gt;Calcula el área total de la imagen si cada cuadrado mide 1 cm&lt;sup&gt;2&lt;/sup&gt;.&lt;/p&gt;&lt;div style=\"display:flex; justify-content:center;\"&gt;&lt;img src=\"https://blueberry-assets.oneclick.es/M3_MyM_13a_7.svg\"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cuadrados.&lt;/p&gt;","seed":{"parameters":[],"calculated":[{"name":"A1","label":"{{function}}","function":"7"}],"uniques":true},"algorithm":{"name":"calculateOperation","params":{"method":"equivLiteral","keyboard":"NUMERICAL"}}}</v>
      </c>
      <c r="C630" s="242" t="str">
        <f t="shared" si="1"/>
        <v>#REF!</v>
      </c>
      <c r="D630" s="243" t="str">
        <f t="shared" si="2"/>
        <v>#REF!</v>
      </c>
    </row>
    <row r="631" ht="15.75" customHeight="1">
      <c r="A631" s="241" t="str">
        <f>Seeds!AA741</f>
        <v>M3-MyM-13a-E-5</v>
      </c>
      <c r="B631" s="242" t="str">
        <f>Seeds!Z741</f>
        <v>{"id":"M3-MyM-13a-E-5","stimulus":"&lt;p&gt;Calcula el área total de la imagen si cada cuadrado mide 1 cm&lt;sup&gt;2&lt;/sup&gt;.&lt;/p&gt;&lt;div style=\"display:flex; justify-content:center;\"&gt;&lt;img src=\"https://blueberry-assets.oneclick.es/M3_MyM_13a_8.svg\"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cuadrados.&lt;/p&gt;","seed":{"parameters":[],"calculated":[{"name":"A1","label":"{{function}}","function":"10"}],"uniques":true},"algorithm":{"name":"calculateOperation","params":{"method":"equivLiteral","keyboard":"NUMERICAL"}}}</v>
      </c>
      <c r="C631" s="242" t="str">
        <f t="shared" si="1"/>
        <v>#REF!</v>
      </c>
      <c r="D631" s="243" t="str">
        <f t="shared" si="2"/>
        <v>#REF!</v>
      </c>
    </row>
    <row r="632" ht="15.75" customHeight="1">
      <c r="A632" s="241" t="str">
        <f>Seeds!AA742</f>
        <v>M3-MyM-13a-E-6</v>
      </c>
      <c r="B632" s="242" t="str">
        <f>Seeds!Z742</f>
        <v>{"id":"M3-MyM-13a-E-6","stimulus":"&lt;p&gt;Calcula el área total de la imagen si cada cuadrado mide 1 cm&lt;sup&gt;2&lt;/sup&gt;.&lt;/p&gt;&lt;div style=\"display:flex; justify-content:center;\"&gt;&lt;img src=\"https://blueberry-assets.oneclick.es/M3_MyM_13a_9.svg\" width=\"300\"&gt;&lt;/img&gt;&lt;/div&gt;","template":"&lt;p&gt;Área = {{response}} cm&lt;sup&gt;2&lt;/sup&gt;&lt;/p&gt;","hint":"&lt;p&gt;Para obtener el área de la figura, cuenta el número de cuadrados.&lt;/p&gt;","feedback":"&lt;p&gt;Para obtener el área de la figura, hay que contar el número de cuadrados.&lt;/p&gt;","seed":{"parameters":[],"calculated":[{"name":"A1","label":"{{function}}","function":"6"}],"uniques":true},"algorithm":{"name":"calculateOperation","params":{"method":"equivLiteral","keyboard":"NUMERICAL"}}}</v>
      </c>
      <c r="C632" s="242" t="str">
        <f t="shared" si="1"/>
        <v>#REF!</v>
      </c>
      <c r="D632" s="243" t="str">
        <f t="shared" si="2"/>
        <v>#REF!</v>
      </c>
    </row>
    <row r="633" ht="15.75" customHeight="1">
      <c r="A633" s="241" t="str">
        <f>Seeds!AA743</f>
        <v>M3-MyM-13b-I-1</v>
      </c>
      <c r="B633" s="242" t="str">
        <f>Seeds!Z743</f>
        <v>{"id":"M3-MyM-13b-I-1","stimulus":"&lt;p&gt;¿Cuál es el área de este rectángulo?&lt;/p&gt;&lt;div style=\"display:flex; justify-content:center;\"&gt;&lt;div class=\"lemo-fixed-to-responsive\" style=\"max-width: 300px;max-height: 200px;position: relative;width: 100%;display: inline-block;\"&gt;&lt;img src=\"https://blueberry-assets.oneclick.es/M3_MyM_13b_1.svg\" alt=\"\" tabindex=\"0\"&gt;&lt;/img&gt;&lt;div class=\"lemo-graphie-container\" style=\"position: absolute;top: 0;left: 0;width: 110%;height: 100%;\"&gt;&lt;div class=\"lemo-graphie\" style=\"position: relative; width: 100%; height: 100%;\"&gt;&lt;span class=\"lemo-graphie-label\" style=\"position: absolute; left: 41.8173%; top: 3.6510%;\"&gt;{{T0}} m&lt;/span&gt;&lt;span class=\"lemo-graphie-label\" style=\"position: absolute; left: 86.8365%; top: 41.8682%;\"&gt;{{Q1}} m&lt;/span&gt;&lt;/div&gt;&lt;/div&gt;&lt;/div&gt;&lt;/div&gt;","hint":"&lt;p&gt;El área de un rectángulo se calcula multiplicando la base por la altura.&lt;/p&gt;","feedback":"&lt;p&gt;El área de un rectángulo se calcula multiplicando la base por la altura:&lt;/p&gt;&lt;p style=\"text-align: center\"&gt;Área de un rectángulo = {{Q1}} m × {{T0}} m = {{A1}} m&lt;sup&gt;2&lt;/sup&gt;&lt;/p&gt;","seed":{"parameters":[{"name":"Q1","label":null,"min":2,"max":10,"step":1}],"calculated":[{"name":"T0","label":"{{function}}","function":"2*{{Q1}}","temp":true},{"name":"A1","label":"{{function}} m&lt;sup&gt;2&lt;/sup&gt;","function":"{{Q1}}*{{T0}}"},{"name":"A2","label":"{{function}} m&lt;sup&gt;2&lt;/sup&gt;","function":"{{Q1}}+{{T0}}","incorrect":true},{"name":"A3","label":"{{function}} m&lt;sup&gt;2&lt;/sup&gt;","function":"3*{{Q1}}+2*{{T0}}","incorrect":true},{"name":"A4","label":"{{function}} m&lt;sup&gt;2&lt;/sup&gt;","function":"{{Q1}}*{{T0}}+1","incorrect":true},{"name":"A5","label":"{{function}} m&lt;sup&gt;2&lt;/sup&gt;","function":"{{Q1}}*{{T0}}-1","incorrect":true}],"uniques":true},"algorithm":{"name":"trueFalse","template":"Multiple choice – standard","params":{"countCorrect":1,"countIncorrect":2,"showCheckIcon":true}}}</v>
      </c>
      <c r="C633" s="242" t="str">
        <f t="shared" si="1"/>
        <v>#REF!</v>
      </c>
      <c r="D633" s="243" t="str">
        <f t="shared" si="2"/>
        <v>#REF!</v>
      </c>
    </row>
    <row r="634" ht="15.75" customHeight="1">
      <c r="A634" s="241" t="str">
        <f>Seeds!AA744</f>
        <v>M3-MyM-13b-I-2</v>
      </c>
      <c r="B634" s="242" t="str">
        <f>Seeds!Z744</f>
        <v>{"id":"M3-MyM-13b-I-2","stimulus":"&lt;p&gt;¿Cuál es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3.6510%;\"&gt;{{T0}} cm&lt;/span&gt;\n\t\t\t&lt;span class=\"lemo-graphie-label\" style=\"position: absolute; left: 83.8365%; top: 41.8682%;\"&gt;{{Q1}} cm&lt;/span&gt;\n\t\t&lt;/div&gt;\n\t&lt;/div&gt;\n&lt;/div&gt;&lt;/div&gt;","hint":"&lt;p&gt;El área de un rectángulo se calcula multiplicando la base por la altura.&lt;/p&gt;","feedback":"&lt;p&gt;El área de un rectángulo se calcula multiplicando la base por la altura:&lt;/p&gt;&lt;p style=\"text-align: center\"&gt;Área de un rectángulo = {{Q1}} cm × {{T0}} cm = {{A1}} cm&lt;sup&gt;2&lt;/sup&gt;&lt;/p&gt;","seed":{"parameters":[{"name":"Q1","label":null,"min":2,"max":16,"step":2}],"calculated":[{"name":"T0","label":"{{function}}","function":"1.5*{{Q1}}","temp":true},{"name":"A1","label":"{{function}} cm&lt;sup&gt;2&lt;/sup&gt;","function":"{{Q1}}*{{T0}}"},{"name":"A2","label":"{{function}} cm&lt;sup&gt;2&lt;/sup&gt;","function":"{{Q1}}+{{T0}}","incorrect":true},{"name":"A3","label":"{{function}} cm&lt;sup&gt;2&lt;/sup&gt;","function":"3*{{Q1}}+2*{{T0}}","incorrect":true},{"name":"A4","label":"{{function}} cm&lt;sup&gt;2&lt;/sup&gt;","function":"{{Q1}}*{{T0}}+1","incorrect":true},{"name":"A5","label":"{{function}} cm&lt;sup&gt;2&lt;/sup&gt;","function":"{{Q1}}*{{T0}}-1","incorrect":true}],"uniques":true},"algorithm":{"name":"trueFalse","template":"Multiple choice – standard","params":{"countCorrect":1,"countIncorrect":2,"showCheckIcon":false,
            "columns": 3
        }
    }
}</v>
      </c>
      <c r="C634" s="242" t="str">
        <f t="shared" si="1"/>
        <v>#REF!</v>
      </c>
      <c r="D634" s="243" t="str">
        <f t="shared" si="2"/>
        <v>#REF!</v>
      </c>
    </row>
    <row r="635" ht="15.75" customHeight="1">
      <c r="A635" s="241" t="str">
        <f>Seeds!AA745</f>
        <v>M3-MyM-13b-E-1</v>
      </c>
      <c r="B635" s="242" t="str">
        <f>Seeds!Z745</f>
        <v>{"id":"M3-MyM-13b-E-1","seed":{"parameters":[{"name":"Q1","label":null,"min":2,"max":10,"step":1}],"uniques":true},"scaffolding":[{"id":"step-0","stimulus":"&lt;p&gt;Calcula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src=\"https://blueberry-assets.oneclick.es/M3_MyM_13b_1.svg\" alt=\"\" tabindex=\"0\"&gt;&lt;/img&gt;\n\t&lt;div class=\"lemo-graphie-container\" style=\"position: absolute;top: 0;left: 0;width: 110%;height: 100%;\"&gt;\n\t\t&lt;div class=\"lemo-graphie\" style=\"position: relative; width: 100%; height: 100%;\"&gt;\n\t\t\t&lt;span class=\"lemo-graphie-label\" style=\"position: absolute; left: 39.8173%; top: 3.6510%;\"&gt;{{T1}} cm&lt;/span&gt;\n\t\t\t&lt;span class=\"lemo-graphie-label\" style=\"position: absolute; left: 85.8365%; top: 41.8682%;\"&gt;{{Q1}} cm&lt;/span&gt;\n\t\t&lt;/div&gt;\n\t&lt;/div&gt;\n&lt;/div&gt;&lt;/div&gt;","template":"&lt;p&gt;Su área mide {{response}} cm&lt;sup&gt;2&lt;/sup&gt;.&lt;/p&gt;","seed":{"calculated":[{"name":"T1","label":"{{function}}","function":"2*{{Q1}}","temp":true},{"name":"0-A1","label":"{{function}}","function":"{{Q1}}*{{T1}}"}]},"algorithm":{"name":"calculateOperation","params":{"method":"equivLiteral","keyboard":"NUMERICAL"}}},{"id":"step-1","stimulus":"&lt;p&gt;¿Cuáles son las medidas del rectángulo?&lt;/p&gt;","template":"&lt;p&gt;Base = {{response}} cm&lt;/p&gt;&lt;p&gt;Altura = {{response}} cm&lt;/p&gt;","seed":{"calculated":[{"name":"T1","label":"{{function}}","function":"2*{{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2*{{Q1}}","temp":true},{"name":"3-A1","label":"{{function}}","function":"{{Q1}}*{{T1}}"}]},"algorithm":{"name":"calculateOperation","params":{"method":"equivLiteral","keyboard":"NUMERICAL"}}}]}</v>
      </c>
      <c r="C635" s="242" t="str">
        <f t="shared" si="1"/>
        <v>#REF!</v>
      </c>
      <c r="D635" s="243" t="str">
        <f t="shared" si="2"/>
        <v>#REF!</v>
      </c>
    </row>
    <row r="636" ht="15.75" customHeight="1">
      <c r="A636" s="241" t="str">
        <f>Seeds!AA746</f>
        <v>M3-MyM-13b-E-2</v>
      </c>
      <c r="B636" s="242" t="str">
        <f>Seeds!Z746</f>
        <v>{"id":"M3-MyM-13b-E-2","seed":{"parameters":[{"name":"Q1","label":null,"min":2,"max":16,"step":2}],"uniques":true},"scaffolding":[{"id":"step-0","stimulus":"&lt;p&gt;Calcula el área de este rectángulo.&lt;/p&gt;&lt;div style=\"display:flex; justify-content:center;\"&gt;&lt;div class=\"lemo-fixed-to-responsive\" style=\"max-width: 300px;max-height: 200px;position: relative;width: 100%;display: inline-block;\"&gt;\n\t&lt;img src=\"https://blueberry-assets.oneclick.es/M3_MyM_13b_2.svg\" alt=\"\" tabindex=\"0\"&gt;&lt;/img&gt;\n\t&lt;div class=\"lemo-graphie-container\" style=\"position: absolute;top: 0;left: 0;width: 100%;height: 100%;\"&gt;\n\t\t&lt;div class=\"lemo-graphie\" style=\"position: relative; width: 100%; height: 100%;\"&gt;\n\t\t\t&lt;span class=\"lemo-graphie-label\" style=\"position: absolute; left: 44.8173%; top: 3.6510%;\"&gt;{{T1}} m&lt;/span&gt;\n\t\t\t&lt;span class=\"lemo-graphie-label\" style=\"position: absolute; left: 83.8365%; top: 41.8682%;\"&gt;{{Q1}} m&lt;/span&gt;\n\t\t&lt;/div&gt;\n\t&lt;/div&gt;\n&lt;/div&gt;&lt;/div&gt;","template":"&lt;p&gt;Su área mide {{response}} m&lt;sup&gt;2&lt;/sup&gt;.&lt;/p&gt;","seed":{"calculated":[{"name":"T1","label":"{{function}}","function":"1.5*{{Q1}}","temp":true},{"name":"0-A1","label":"{{function}}","function":"{{Q1}}*{{T1}}"}]},"algorithm":{"name":"calculateOperation","params":{"method":"equivLiteral","keyboard":"NUMERICAL"}}},{"id":"step-1","stimulus":"&lt;p&gt;¿Cuáles son las medidas del rectángulo?&lt;/p&gt;","template":"&lt;p&gt;Base = {{response}} m&lt;/p&gt;&lt;p&gt;Altura = {{response}} m&lt;/p&gt;","seed":{"calculated":[{"name":"T1","label":"{{function}}","function":"1.5*{{Q1}}","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m × {{Q1}} m = {{response}} m&lt;sup&gt;2&lt;/sup&gt;&lt;/p&gt;","seed":{"calculated":[{"name":"T1","label":"{{function}}","function":"1.5*{{Q1}}","temp":true},{"name":"3-A1","label":"{{function}}","function":"{{Q1}}*{{T1}}"}]},"algorithm":{"name":"calculateOperation","params":{"method":"equivLiteral","keyboard":"NUMERICAL"}}}]}</v>
      </c>
      <c r="C636" s="242" t="str">
        <f t="shared" si="1"/>
        <v>#REF!</v>
      </c>
      <c r="D636" s="243" t="str">
        <f t="shared" si="2"/>
        <v>#REF!</v>
      </c>
    </row>
    <row r="637" ht="15.75" customHeight="1">
      <c r="A637" s="241" t="str">
        <f>Seeds!AA747</f>
        <v>M3-MyM-13b-A-1</v>
      </c>
      <c r="B637" s="242" t="str">
        <f>Seeds!Z747</f>
        <v>{"id":"M3-MyM-13b-A-1","seed":{"parameters":[{"name":"Q1","label":null,"min":50,"max":90,"step":1}],"uniques":true},"scaffolding":[{"id":"step-0","stimulus":"&lt;p&gt;Calcula el área de este mapa.&lt;/p&gt;&lt;div style=\"display:flex; justify-content:center;\"&gt;&lt;div class=\"lemo-fixed-to-responsive\" style=\"max-width: 300px;max-height: 300px;position: relative;width: 100%;display: inline-block;\"&gt;\n\t&lt;img src=\"https://blueberry-assets.oneclick.es/M3_MyM_13b_3.svg\" alt=\"\" tabindex=\"0\"&gt;&lt;/img&gt;\n\t&lt;div class=\"lemo-graphie-container\" style=\"position: absolute;top: 0;left: 0;width: 100%;height: 100%;\"&gt;\n\t\t&lt;div class=\"lemo-graphie\" style=\"position: relative; width: 100%; height: 100%;\"&gt;\n\t\t\t&lt;span class=\"lemo-graphie-label\" style=\"position: absolute; left: 43.9259%; top: 3.5648%;\"&gt;{{T1}} cm&lt;/span&gt;\n\t\t\t&lt;span class=\"lemo-graphie-label\" style=\"position: absolute; left: 79%; top: 44.7434%;\"&gt;{{Q1}} cm&lt;/span&gt;\n\t\t&lt;/div&gt;\n\t&lt;/div&gt;\n&lt;/div&gt;&lt;/div&gt;","template":"&lt;p&gt;Su área mide {{response}} cm&lt;sup&gt;2&lt;/sup&gt;.&lt;/p&gt;","seed":{"calculated":[{"name":"T1","label":"{{function}}","function":"math.floor(5*{{Q1}}/7)","temp":true},{"name":"0-A1","label":"{{function}}","function":"{{Q1}}*{{T1}}"}]},"algorithm":{"name":"calculateOperation","params":{"method":"equivLiteral","keyboard":"NUMERICAL"}}},{"id":"step-1","stimulus":"&lt;p&gt;¿Cuáles son las medidas del mapa?&lt;/p&gt;","template":"&lt;p&gt;Base = {{response}} cm&lt;/p&gt;&lt;p&gt;Altura = {{response}} cm&lt;/p&gt;","seed":{"calculated":[{"name":"T1","label":"{{function}}","function":"math.floor(5*{{Q1}}/7)","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(5*{{Q1}}/7)","temp":true},{"name":"3-A1","label":"{{function}}","function":"{{Q1}}*{{T1}}"}]},"algorithm":{"name":"calculateOperation","params":{"method":"equivLiteral","keyboard":"NUMERICAL"}}}]}</v>
      </c>
      <c r="C637" s="242" t="str">
        <f t="shared" si="1"/>
        <v>#REF!</v>
      </c>
      <c r="D637" s="243" t="str">
        <f t="shared" si="2"/>
        <v>#REF!</v>
      </c>
    </row>
    <row r="638" ht="15.75" customHeight="1">
      <c r="A638" s="241" t="str">
        <f>Seeds!AA748</f>
        <v>M3-MyM-13b-A-2</v>
      </c>
      <c r="B638" s="242" t="str">
        <f>Seeds!Z748</f>
        <v>{"id":"M3-MyM-13b-A-2","seed":{"parameters":[{"name":"Q1","label":null,"min":50,"max":90,"step":1}],"uniques":true},"scaffolding":[{"id":"step-0","stimulus":"&lt;p&gt;Calcula el área de este cuadro.&lt;/p&gt;&lt;div style=\"display:flex; justify-content:center;\"&gt;&lt;div class=\"lemo-fixed-to-responsive\" style=\"max-width: 300px;max-height: 300px;position: relative;width: 100%;display: inline-block;\"&gt;\n\t&lt;img src=\"https://blueberry-assets.oneclick.es/M3_MyM_13b_4.svg\" alt=\"\" tabindex=\"0\"&gt;&lt;/img&gt;\n\t&lt;div class=\"lemo-graphie-container\" style=\"position: absolute;top: 0;left: 0;width: 100%;height: 100%;\"&gt;\n\t\t&lt;div class=\"lemo-graphie\" style=\"position: relative; width: 100%; height: 100%;\"&gt;\n\t\t\t&lt;span class=\"lemo-graphie-label\" style=\"position: absolute; left: 41.3131%; top: 3%;\"&gt;{{T1}} cm&lt;/span&gt;\n\t\t\t&lt;span class=\"lemo-graphie-label\" style=\"position: absolute; left: 66.5%; top: 48%;\"&gt;{{Q1}} cm&lt;/span&gt;\n\t\t&lt;/div&gt;\n\t&lt;/div&gt;\n&lt;/div&gt;&lt;/div&gt;","template":"&lt;p&gt;Su área mide {{response}} cm&lt;sup&gt;2&lt;/sup&gt;.&lt;/p&gt;","seed":{"calculated":[{"name":"T1","label":"{{function}}","function":"math.floor({{Q1}}/3)","temp":true},{"name":"0-A1","label":"{{function}}","function":"{{Q1}}*{{T1}}"}]},"algorithm":{"name":"calculateOperation","params":{"method":"equivLiteral","keyboard":"NUMERICAL"}}},{"id":"step-1","stimulus":"&lt;p&gt;¿Cuáles son las medidas del cuadro?&lt;/p&gt;","template":"&lt;p&gt;Base = {{response}} cm&lt;/p&gt;&lt;p&gt;Altura = {{response}} cm&lt;/p&gt;","seed":{"calculated":[{"name":"T1","label":"{{function}}","function":"math.floor({{Q1}}/3)","temp":true},{"name":"1-A2","label":"{{function}}","function":"{{T1}}"},{"name":"1-A3","label":"{{function}}","function":"{{Q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{{T1}} cm × {{Q1}} cm = {{response}} cm&lt;sup&gt;2&lt;/sup&gt;&lt;/p&gt;","seed":{"calculated":[{"name":"T1","label":"{{function}}","function":"math.floor({{Q1}}/3)","temp":true},{"name":"3-A1","label":"{{function}}","function":"{{Q1}}*{{T1}}"}]},"algorithm":{"name":"calculateOperation","params":{"method":"equivLiteral","keyboard":"NUMERICAL"}}}]}</v>
      </c>
      <c r="C638" s="242" t="str">
        <f t="shared" si="1"/>
        <v>#REF!</v>
      </c>
      <c r="D638" s="243" t="str">
        <f t="shared" si="2"/>
        <v>#REF!</v>
      </c>
    </row>
    <row r="639" ht="15.75" customHeight="1">
      <c r="A639" s="241" t="str">
        <f>Seeds!AA749</f>
        <v>M3-MyM-13b-A-3</v>
      </c>
      <c r="B639" s="242" t="str">
        <f>Seeds!Z749</f>
        <v>{"id":"M3-MyM-13b-A-3","seed":{"parameters":[{"name":"Q1","label":null,"min":50,"max":90,"step":1}],"uniques":true},"scaffolding":[{"id":"step-0","stimulus":"&lt;p&gt;Calcula el área de este mantel.&lt;/p&gt;&lt;div style=\"display:flex; justify-content:center;\"&gt;&lt;div class=\"lemo-fixed-to-responsive\" style=\"max-width: 400px;max-height: 300px;position: relative;width: 100%;display: inline-block;\"&gt;\n\t&lt;img src=\"https://blueberry-assets.oneclick.es/M3_MyM_13b_5.svg\" alt=\"\" tabindex=\"0\"&gt;&lt;/img&gt;\n\t&lt;div class=\"lemo-graphie-container\" style=\"position: absolute;top: 0;left: 0;width: 110%;height: 100%;\"&gt;\n\t\t&lt;div class=\"lemo-graphie\" style=\"position: relative; width: 100%; height: 100%;\"&gt;\n\t\t\t&lt;span class=\"lemo-graphie-label\" style=\"position: absolute; left: 77%; top: 51%;\"&gt;{{T1}} cm&lt;/span&gt;\n\t\t\t&lt;span class=\"lemo-graphie-label\" style=\"position: absolute; left: 37%; top: 13%;\"&gt;{{Q1}} cm&lt;/span&gt;\n\t\t&lt;/div&gt;\n\t&lt;/div&gt;\n&lt;/div&gt;&lt;/div&gt;","template":"&lt;p&gt;Su área mide {{response}} cm&lt;sup&gt;2&lt;/sup&gt;.&lt;/p&gt;","seed":{"calculated":[{"name":"T1","label":"{{function}}","function":"math.floor(3*{{Q1}}/7)","temp":true},{"name":"0-A1","label":"{{function}}","function":"{{Q1}}*{{T1}}"}]},"algorithm":{"name":"calculateOperation","params":{"method":"equivLiteral","keyboard":"NUMERICAL"}}},{"id":"step-1","stimulus":"&lt;p&gt;¿Cuáles son las medidas del mantel?&lt;/p&gt;","template":"&lt;p&gt;Base = {{response}} cm&lt;/p&gt;&lt;p&gt;Altura = {{response}} cm&lt;/p&gt;","seed":{"calculated":[{"name":"T1","label":"{{function}}","function":"math.floor(3*{{Q1}}/7)","temp":true},{"name":"1-A2","label":"{{function}}","function":"{{Q1}}"},{"name":"1-A3","label":"{{function}}","function":"{{T1}}"}]},"algorithm":{"name":"calculateOperation","params":{"method":"equivLiteral","keyboard":"NUMERICAL"}}},{"id":"step-2","stimulus":"&lt;p&gt;¿Cuál es la fórmula del área de un rectángulo?&lt;/p&gt;","seed":{"calculated":[{"name":"2-A1","label":"&lt;p style=\"text-align: center\"&gt;Área del rectángulo = base × altura&lt;/p&gt;"},{"name":"2-A2","label":"&lt;p style=\"text-align: center\"&gt;Área del rectángulo = &lt;span class=\"fr-math-v2 fr-draggable\" contenteditable=\"false\" data-original-math=\"\\(\\frac{{{\\text{base × altura}}}}{{{2}}}\\)\" draggable=\"true\"&gt;\\(\\frac{{{\\text{base × altura}}}}{{{2}}}\\)&lt;/span&gt;&lt;/p&gt;","incorrect":true},{"name":"2-A3","label":"&lt;p style=\"text-align: center\"&gt;Área del rectángulo = lado × lado&lt;/p&gt;","incorrect":true}]},"algorithm":{"name":"trueFalse","template":"Multiple choice – standard"}},{"id":"step-3","stimulus":"&lt;p&gt;Ahora calcula el área del rectángulo.&lt;/p&gt;","template":"&lt;p style=\"text-align: center\"&gt;Área del rectángulo = base × altura = {{Q1}} cm × {{T1}} cm = {{response}} cm&lt;sup&gt;2&lt;/sup&gt;&lt;/p&gt;","seed":{"calculated":[{"name":"T1","label":"{{function}}","function":"math.floor(3*{{Q1}}/7)","temp":true},{"name":"3-A1","label":"{{function}}","function":"{{Q1}}*{{T1}}"}]},"algorithm":{"name":"calculateOperation","params":{"method":"equivLiteral","keyboard":"NUMERICAL"}}}]}</v>
      </c>
      <c r="C639" s="242" t="str">
        <f t="shared" si="1"/>
        <v>#REF!</v>
      </c>
      <c r="D639" s="243" t="str">
        <f t="shared" si="2"/>
        <v>#REF!</v>
      </c>
    </row>
    <row r="640" ht="15.75" customHeight="1">
      <c r="A640" s="241" t="str">
        <f>Seeds!AA750</f>
        <v>M3-MyM-13c-I-1</v>
      </c>
      <c r="B640" s="242" t="str">
        <f>Seeds!Z750</f>
        <v>{
    "id": "M3-MyM-13c-I-1",
    "stimulus": "&lt;p&gt;Selecciona la igualdad con la que se puede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
    "hint": "&lt;p&gt;El área de un rectángulo se calcula multiplicando la base por la altura.&lt;/p&gt;",
    "feedback": "&lt;p&gt;El área de un rectángulo se calcula multiplicando la base por la altura. En este caso:&lt;/p&gt;&lt;p&gt;Área = altura × base = {{T1}} × ({{Q1}} + {{T1}}) cm&lt;sup&gt;2&lt;/sup&gt;&lt;/p&gt;&lt;p&gt;Para resolver estos cálculos, aplica la propiedad distributiva:&lt;/p&gt;&lt;p&gt;Área = base × altura = {{T1}} × ({{Q1}} + {{T1}}) = {{T1}} × {{Q1}} + {{T1}} × {{T1}} = {{T2}} + {{T3}} = {{T4}} cm&lt;sup&gt;2&lt;/sup&gt;&lt;/p&gt;",
    "seed": {
        "parameters": [
            {
                "name": "Q1",
                "label": null,
                "min": 5,
                "max": 40,
                "step": 1
            }
        ],
        "calculated": [
            {
                "name": "T1",
                "label": "{{function}}",
                "function": "2*{{Q1}}",
                "temp": true
            },
            {
                "name": "T2",
                "label": "{{function}}",
                "function": "{{T1}}*{{Q1}}",
                "temp": true
            },
            {
                "name": "T3",
                "label": "{{function}}",
                "function": "{{T1}}*{{T1}}",
                "temp": true
            },
            {
                "name": "T4",
                "label": "{{function}}",
                "function": "{{T1}}*({{Q1}}+{{T1}})",
                "temp": true
            },
            {
                "name": "A1",
                "label": "Área = {{T1}} × ({{Q1}} + {{T1}}) = {{T1}} × {{Q1}} + {{T1}} × {{T1}} cm&lt;sup&gt;2&lt;/sup&gt;"
            },
            {
                "name": "A2",
                "label": "Área = {{T1}} × ({{Q1}} + {{T1}}) = {{T1}} + {{Q1}} × {{T1}} + {{T1}} cm&lt;sup&gt;2&lt;/sup&gt;",
                "incorrect": true
            },
            {
                "name": "A3",
                "label": "Área = {{T1}} × ({{Q1}} + {{T1}}) = {{T1}} + {{Q1}} + {{T1}} + {{T1}} cm&lt;sup&gt;2&lt;/sup&gt;",
                "incorrect": true
            },
            {
                "name": "A4",
                "label": "Área = {{T1}} × ({{Q1}} + {{T1}}) = {{T1}} × {{Q1}} × {{T1}} × {{T1}} cm&lt;sup&gt;2&lt;/sup&gt;",
                "incorrect": true
            },
            {
                "name": "A5",
                "label": "Área = {{T1}} × ({{Q1}} + {{T1}}) = {{T1}} × {{Q1}} − {{T1}} × {{T1}} cm&lt;sup&gt;2&lt;/sup&gt;",
                "incorrect": true
            }
        ],
        "uniques": true
    },
    "algorithm": {
        "name": "trueFalse",
        "template": "Multiple choice – standard",
        "params": {
            "countCorrect": 1,
            "countIncorrect": 2,
            "showCheckIcon":true
        }
    }
}</v>
      </c>
      <c r="C640" s="242" t="str">
        <f t="shared" si="1"/>
        <v>#REF!</v>
      </c>
      <c r="D640" s="243" t="str">
        <f t="shared" si="2"/>
        <v>#REF!</v>
      </c>
    </row>
    <row r="641" ht="15.75" customHeight="1">
      <c r="A641" s="241" t="str">
        <f>Seeds!AA751</f>
        <v>M3-MyM-13c-I-2</v>
      </c>
      <c r="B641" s="242" t="str">
        <f>Seeds!Z751</f>
        <v>{
    "id": "M3-MyM-13c-I-2",
    "stimulus": "&lt;p&gt;Selecciona la igualdad con la que se puede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
    "hint": "&lt;p&gt;El área de un rectángulo se calcula multiplicando la base por la altura.&lt;/p&gt;",
    "feedback": "&lt;p&gt;El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{{T3}} + {{T4}} = {{T5}} cm&lt;sup&gt;2&lt;/sup&gt;&lt;/p&gt;",
    "seed": {
        "parameters": [
            {
                "name": "Q1",
                "label": null,
                "min": 5,
                "max": 20,
                "step": 1
            }
        ],
        "calculated": [
            {
                "name": "T1",
                "label": "{{function}}",
                "function": "2*{{Q1}}",
                "temp": true
            },
            {
                "name": "T2",
                "label": "{{function}}",
                "function": "3*{{Q1}}",
                "temp": true
            },
            {
                "name": "T3",
                "label": "{{function}}",
                "function": "{{T1}}*{{Q1}}",
                "temp": true
            },
            {
                "name": "T4",
                "label": "{{function}}",
                "function": "{{T1}}*{{T2}}",
                "temp": true
            },
            {
                "name": "T5",
                "label": "{{function}}",
                "function": "{{T1}}*({{Q1}}+{{T2}})",
                "temp": true
            },
            {
                "name": "A1",
                "label": "Área = {{T1}} × ({{Q1}} + {{T2}}) = {{T1}} × {{Q1}} + {{T1}} × {{T2}} cm&lt;sup&gt;2&lt;/sup&gt;"
            },
            {
                "name": "A2",
                "label": "Área = {{T1}} × ({{Q1}} + {{T2}}) = {{T1}} + {{Q1}} × {{T1}} + {{T2}} cm&lt;sup&gt;2&lt;/sup&gt;",
                "incorrect": true
            },
            {
                "name": "A3",
                "label": "Área = {{T1}} × ({{Q1}} + {{T2}}) = {{T1}} + {{Q1}} + {{T1}} + {{T2}} cm&lt;sup&gt;2&lt;/sup&gt;",
                "incorrect": true
            },
            {
                "name": "A4",
                "label": "Área = {{T1}} × ({{Q1}} + {{T2}}) = {{T1}} × {{Q1}} × {{T1}} × {{T2}} cm&lt;sup&gt;2&lt;/sup&gt;",
                "incorrect": true
            },
            {
                "name": "A5",
                "label": "Área = {{T1}} × ({{Q1}} + {{T2}}) = {{T1}} × {{Q1}} − {{T1}} × {{T2}} cm&lt;sup&gt;2&lt;/sup&gt;",
                "incorrect": true
            }
        ],
        "uniques": true
    },
    "algorithm": {
        "name": "trueFalse",
        "template": "Multiple choice – standard",
        "params": {
            "countCorrect": 1,
            "countIncorrect": 2,
            "showCheckIcon": true
        }
    }
}</v>
      </c>
      <c r="C641" s="242" t="str">
        <f t="shared" si="1"/>
        <v>#REF!</v>
      </c>
      <c r="D641" s="243" t="str">
        <f t="shared" si="2"/>
        <v>#REF!</v>
      </c>
    </row>
    <row r="642" ht="15.75" customHeight="1">
      <c r="A642" s="241" t="str">
        <f>Seeds!AA752</f>
        <v>M3-MyM-13c-E-1</v>
      </c>
      <c r="B642" s="242" t="str">
        <f>Seeds!Z752</f>
        <v>{"id":"M3-MyM-13c-E-1","stimulus":"&lt;p&gt;Completa las siguientes operaciones para calcular el área de este rectángulo.&lt;/p&gt;&lt;div style=\"display:flex; justify-content:center;\"&gt;&lt;div class=\"lemo-fixed-to-responsive\" style=\"max-width: 300px;max-height: 200px;position: relative;width: 100%;display: inline-block;\"&gt;\n\t&lt;img src=\"https://blueberry-assets.oneclick.es/M3_MyM_13c_1.svg\" alt=\"\" tabindex=\"0\"&gt;&lt;/img&gt;\n\t&lt;div class=\"lemo-graphie-container\" style=\"position: absolute;top: 0;left: 0;width: 100%;height: 100%;\"&gt;\n\t\t&lt;div class=\"lemo-graphie\" style=\"position: relative; width: 100%; height: 100%;\"&gt;\n\t\t\t&lt;span class=\"lemo-graphie-label\" style=\"position: absolute; left: 57.6159%; top: 86.4171%;\"&gt;{{T1}} cm&lt;/span&gt;\n\t\t\t&lt;span class=\"lemo-graphie-label\" style=\"position: absolute; left: 19.5313%; top: 87.4072%;\"&gt;{{Q1}} cm&lt;/span&gt;\n\t\t\t&lt;span class=\"lemo-graphie-label\" style=\"position: absolute; left: 84.9%; top: 47%; transform: rotate(-90deg);\"&gt;{{T1}} cm&lt;/span&gt;\n\t\t&lt;/div&gt;\n\t&lt;/div&gt;\n&lt;/div&gt;&lt;/div&gt;","template":"&lt;p style=\"text-align: center\"&gt;Área = {{T1}} × ({{Q1}} + {{T1}}) = {{T1}} × {{Q1}} + {{T1}} × {{T1}} = {{response}} + {{T2}}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{{T1}}) cm&lt;sup&gt;2&lt;/sup&gt;&lt;/p&gt;&lt;p&gt;Para resolver estos cálculos, aplica la propiedad distributiva:&lt;/p&gt;&lt;p style=\"text-align: center\"&gt;Área = base × altura = {{T1}} × ({{Q1}} + {{T1}}) = {{T1}} × {{Q1}} + {{T1}} × {{T1}} = {{A1}} + {{T2}} = {{A2}} cm&lt;sup&gt;2&lt;/sup&gt;&lt;/p&gt;","seed":{"parameters":[{"name":"Q1","label":null,"min":5,"max":20,"step":1}],"calculated":[{"name":"T1","label":"{{function}}","function":"2*{{Q1}}","temp":true},{"name":"T2","label":"{{function}}","function":"4*{{Q1}}*{{Q1}}","temp":true},{"name":"A1","label":"{{function}}","function":"{{Q1}}*{{T1}}"},{"name":"A2","label":"{{function}}","function":"{{T1}}*({{Q1}}+{{T1}})"}],"uniques":true},"algorithm":{"name":"calculateOperation","params":{"method":"equivLiteral","keyboard":"NUMERICAL"}}}</v>
      </c>
      <c r="C642" s="242" t="str">
        <f t="shared" si="1"/>
        <v>#REF!</v>
      </c>
      <c r="D642" s="243" t="str">
        <f t="shared" si="2"/>
        <v>#REF!</v>
      </c>
    </row>
    <row r="643" ht="15.75" customHeight="1">
      <c r="A643" s="241" t="str">
        <f>Seeds!AA753</f>
        <v>M3-MyM-13c-E-2</v>
      </c>
      <c r="B643" s="242" t="str">
        <f>Seeds!Z753</f>
        <v>{"id":"M3-MyM-13c-E-2","stimulus":"&lt;p&gt;Completa las siguientes operaciones para calcular el área de este rectángulo.&lt;/p&gt;&lt;div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84.5%; top: 46%;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5,"max":20,"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3" s="242" t="str">
        <f t="shared" si="1"/>
        <v>#REF!</v>
      </c>
      <c r="D643" s="243" t="str">
        <f t="shared" si="2"/>
        <v>#REF!</v>
      </c>
    </row>
    <row r="644" ht="15.75" customHeight="1">
      <c r="A644" s="241" t="str">
        <f>Seeds!AA754</f>
        <v>M3-MyM-13c-A-1</v>
      </c>
      <c r="B644" s="242" t="str">
        <f>Seeds!Z754</f>
        <v>{"id":"M3-MyM-13c-A-1","stimulus":"&lt;p&gt;Para preparar una reunión familiar, Enric ha juntado dos mesas con las medidas de la siguiente imagen. Completa estas operaciones para calcular el área total de las mesas.&lt;/p&gt;&lt;div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105%;height: 100%;\"&gt;\n\t\t&lt;div class=\"lemo-graphie\" style=\"position: relative; width: 100%; height: 100%;\"&gt;\n\t\t\t&lt;span class=\"lemo-graphie-label\" style=\"position: absolute; left: 14%; top: 92%;\"&gt;{{Q1}} cm&lt;/span&gt;\n\t\t\t&lt;span class=\"lemo-graphie-label\" style=\"position: absolute; left: 52%; top: 92%;\"&gt;{{T2}} cm&lt;/span&gt;\n\t\t\t&lt;span class=\"lemo-graphie-label\" style=\"position: absolute; left: 79.5%; top: 47%; transform: rotate(-90deg);\"&gt;{{T1}} cm&lt;/span&gt;\n\t\t&lt;/div&gt;\n\t&lt;/div&gt;\n&lt;/div&gt;&lt;/div&gt;","template":"&lt;p style=\"text-align: center\"&gt;Área = {{T1}} × ({{Q1}} + {{T2}}) = {{T1}} × {{Q1}} + {{T1}} × {{T2}} = {{response}} + {{T3}} = {{response}} cm&lt;sup&gt;2&lt;/sup&gt;&lt;/p&gt;","hint":"&lt;p&gt;El área de un rectángulo se calcula multiplicando la base por la altura.&lt;/p&gt;","feedback":"&lt;p&gt;El área de un rectángulo se calcula multiplicando la base por la altura. En este caso:&lt;/p&gt;&lt;p style=\"text-align: center\"&gt;Área = altura × base = {{T1}} × ({{Q1}} + {{T2}}) cm&lt;sup&gt;2&lt;/sup&gt;&lt;/p&gt;&lt;p&gt;Para resolver estos cálculos, aplica la propiedad distributiva:&lt;/p&gt;&lt;p style=\"text-align: center\"&gt;Área = base × altura = {{T1}} × ({{Q1}} + {{T2}}) = {{T1}} × {{Q1}} + {{T1}} × {{T2}} = {{A1}} + {{T3}} = {{A2}} cm&lt;sup&gt;2&lt;/sup&gt;&lt;/p&gt;","seed":{"parameters":[{"name":"Q1","label":null,"min":45,"max":65,"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4" s="242" t="str">
        <f t="shared" si="1"/>
        <v>#REF!</v>
      </c>
      <c r="D644" s="243" t="str">
        <f t="shared" si="2"/>
        <v>#REF!</v>
      </c>
    </row>
    <row r="645" ht="15.75" customHeight="1">
      <c r="A645" s="241" t="str">
        <f>Seeds!AA755</f>
        <v>M3-MyM-13c-A-2</v>
      </c>
      <c r="B645" s="242" t="str">
        <f>Seeds!Z755</f>
        <v>{"id":"M3-MyM-13c-A-2","stimulus":"&lt;p&gt;Durante la reforma de su casa, Micaela ha ampliado su habitación para que tenga las medidas de la siguiente imagen. Completa estas operaciones para calcular la nueva área de la habitación.&lt;/p&gt;&lt;div style=\"display:flex; justify-content:center;\"&gt;&lt;div class=\"lemo-fixed-to-responsive\" style=\"max-width: 300px;max-height: 160px;position: relative;width: 100%;display: inline-block;\"&gt;\n\t&lt;img src=\"https://blueberry-assets.oneclick.es/M3_MyM_13c_2.svg\" alt=\"\" tabindex=\"0\"&gt;&lt;/img&gt;\n\t&lt;div class=\"lemo-graphie-container\" style=\"position: absolute;top: 0;left: 0;width: 100%;height: 100%;\"&gt;\n\t\t&lt;div class=\"lemo-graphie\" style=\"position: relative; width: 100%; height: 100%;\"&gt;\n\t\t\t&lt;span class=\"lemo-graphie-label\" style=\"position: absolute; left: 20%; top: 79.5%;\"&gt;{{Q1}} m&lt;/span&gt;\n\t\t\t&lt;span class=\"lemo-graphie-label\" style=\"position: absolute; left: 59%; top: 79.5%;\"&gt;{{T1}} m&lt;/span&gt;\n\t\t\t&lt;span class=\"lemo-graphie-label\" style=\"position: absolute; left: 87%; top: 44%; transform: rotate(-90deg);\"&gt;{{Q1}} m&lt;/span&gt;\n\t\t&lt;/div&gt;\n\t&lt;/div&gt;\n&lt;/div&gt;&lt;/div&gt;","template":"&lt;p style=\"text-align: center\"&gt;Área = {{Q1}} × ({{Q1}} + {{T1}}) = {{Q1}} × {{Q1}} + {{Q1}} × {{T1}} = {{T2}} + {{response}} = {{response}} m&lt;sup&gt;2&lt;/sup&gt;&lt;/p&gt;","hint":"&lt;p&gt;El área de un rectángulo se calcula multiplicando la base por la altura.&lt;/p&gt;","feedback":"&lt;p&gt;El área de un rectángulo se calcula multiplicando la base por la altura. En este caso:&lt;/p&gt;&lt;p style=\"text-align: center\"&gt;Área = altura × base = {{Q1}} × ({{Q1}} + {{T1}}) m&lt;sup&gt;2&lt;/sup&gt;&lt;/p&gt;&lt;p&gt;Para resolver estos cálculos, aplica la propiedad distributiva:&lt;/p&gt;&lt;p style=\"text-align: center\"&gt;Área = {{Q1}} × ({{Q1}} + {{T1}}) = {{Q1}} × {{Q1}} + {{Q1}} × {{T1}} = {{T2}} + {{A1}} = {{A2}} m&lt;sup&gt;2&lt;/sup&gt;&lt;/p&gt;","seed":{"parameters":[{"name":"Q1","label":null,"min":3,"max":6,"step":1}],"calculated":[{"name":"T1","label":"{{function}}","function":"2*{{Q1}}","temp":true},{"name":"T2","label":"{{function}}","function":"{{Q1}}*{{Q1}}","temp":true},{"name":"A1","label":"{{function}}","function":"{{Q1}}*{{T1}}"},{"name":"A2","label":"{{function}}","function":"{{Q1}}*({{Q1}}+{{T1}})"}],"uniques":true},"algorithm":{"name":"calculateOperation","params":{"method":"equivLiteral","keyboard":"NUMERICAL"}}}</v>
      </c>
      <c r="C645" s="242" t="str">
        <f t="shared" si="1"/>
        <v>#REF!</v>
      </c>
      <c r="D645" s="243" t="str">
        <f t="shared" si="2"/>
        <v>#REF!</v>
      </c>
    </row>
    <row r="646" ht="15.75" customHeight="1">
      <c r="A646" s="241" t="str">
        <f>Seeds!AA756</f>
        <v>M3-MyM-13c-A-3</v>
      </c>
      <c r="B646" s="242" t="str">
        <f>Seeds!Z756</f>
        <v>{"id":"M3-MyM-13c-A-3","stimulus":"&lt;p&gt;Como la piscina que iba a construir le parecía pequeña, Darío ha mandado ensancharla para que tenga las medidas de la siguiente imagen. Completa estas operaciones para calcular la nueva área de la piscina.&lt;/p&gt;&lt;div style=\"display:flex; justify-content:center;\"&gt;&lt;div class=\"lemo-fixed-to-responsive\" style=\"max-width: 300px;max-height: 160px;position: relative;width: 100%;display: inline-block;\"&gt;\n\t&lt;img src=\"https://blueberry-assets.oneclick.es/M3_MyM_13c_3.svg\" alt=\"\" tabindex=\"0\"&gt;&lt;/img&gt;\n\t&lt;div class=\"lemo-graphie-container\" style=\"position: absolute;top: 0;left: 0;width: 100%;height: 100%;\"&gt;\n\t\t&lt;div class=\"lemo-graphie\" style=\"position: relative; width: 100%; height: 100%;\"&gt;\n\t\t\t&lt;span class=\"lemo-graphie-label\" style=\"position: absolute; left: 16%; top: 92%;\"&gt;{{Q1}} m&lt;/span&gt;\n\t\t\t&lt;span class=\"lemo-graphie-label\" style=\"position: absolute; left: 53%; top: 92%;\"&gt;{{T2}} m&lt;/span&gt;\n\t\t\t&lt;span class=\"lemo-graphie-label\" style=\"position: absolute; left: 87.5%; top: 47%; transform: rotate(-90deg);\"&gt;{{T1}} m&lt;/span&gt;\n\t\t&lt;/div&gt;\n\t&lt;/div&gt;\n&lt;/div&gt;&lt;/div&gt;","template":"&lt;p style=\"text-align: center\"&gt;Área = {{T1}} × ({{Q1}} + {{T2}}) = {{T1}} × {{Q1}} + {{T1}} × {{T2}} = {{response}} + {{T3}} = {{response}} m&lt;sup&gt;2&lt;/sup&gt;&lt;/p&gt;","hint":"&lt;p&gt;El área de un rectángulo se calcula multiplicando la base por la altura.&lt;/p&gt;","feedback":"&lt;p&gt;El área de un rectángulo se calcula multiplicando la base por la altura. En este caso:&lt;/p&gt;&lt;p style=\"text-align: center\"&gt;Área = altura × base = {{T1}} × ({{Q1}} + {{T2}}) m&lt;sup&gt;2&lt;/sup&gt;&lt;/p&gt;&lt;p&gt;Para resolver estos cálculos, aplica la propiedad distributiva:&lt;/p&gt;&lt;p style=\"text-align: center\"&gt;Área = base × altura = {{T1}} × ({{Q1}} + {{T2}}) = {{T1}} × {{Q1}} + {{T1}} × {{T2}} = {{A1}} + {{T3}} = {{A2}} m&lt;sup&gt;2&lt;/sup&gt;&lt;/p&gt;","seed":{"parameters":[{"name":"Q1","label":null,"min":1,"max":4,"step":1}],"calculated":[{"name":"T1","label":"{{function}}","function":"2*{{Q1}}","temp":true},{"name":"T2","label":"{{function}}","function":"3*{{Q1}}","temp":true},{"name":"T3","label":"{{function}}","function":"{{T1}}*{{T2}}","temp":true},{"name":"A1","label":"{{function}}","function":"{{Q1}}*{{T1}}"},{"name":"A2","label":"{{function}}","function":"{{T1}}*({{Q1}}+{{T2}})"}],"uniques":true},"algorithm":{"name":"calculateOperation","params":{"method":"equivLiteral","keyboard":"NUMERICAL"}}}</v>
      </c>
      <c r="C646" s="242" t="str">
        <f t="shared" si="1"/>
        <v>#REF!</v>
      </c>
      <c r="D646" s="243" t="str">
        <f t="shared" si="2"/>
        <v>#REF!</v>
      </c>
    </row>
    <row r="647" ht="15.75" customHeight="1">
      <c r="A647" s="241" t="str">
        <f>Seeds!AA757</f>
        <v>M3-MyM-13d-I-1</v>
      </c>
      <c r="B647" s="242" t="str">
        <f>Seeds!Z757</f>
        <v>{
    "id": "M3-MyM-13d-I-1",
    "seed": {
        "parameters": [
            {
                "name": "Q1",
                "label": null,
                "list": [
                    2,
                    3,
                    4,
                    5
                ]
            },
            {
                "name": "Q2",
                "label": null,
                "min": 1,
                "max": 10,
                "step": 1
            },
            {
                "name": "Q3",
                "label": null,
                "min": 1,
                "max": 10,
                "step": 1
            },
            {
                "name": "Q4",
                "label": null,
                "min": 1,
                "max": 10,
                "step": 1
            },
            {
                "name": "Q5",
                "label": null,
                "min": 1,
                "max": 10,
                "step": 1
            }
        ],
        "uniques": true
    },
    "scaffolding": [
        {
            "id": "step-0",
            "stimulus": "&lt;p&gt;Selecciona el área de la siguiente figura.&lt;/p&gt;&lt;div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21.4151%; top: 2.5766%;\"&gt;{{T1}} cm&lt;/span&gt;\n\t\t\t&lt;span class=\"lemo-graphie-label\" style=\"position: absolute; left: 42.1364%; top: 86.8384%;\"&gt;{{T3}} cm&lt;/span&gt;\n\t\t\t&lt;span class=\"lemo-graphie-label\" style=\"position: absolute; left: 82.9543%; top: 69.8502%;transform:rotate(-90deg)\"&gt;{{Q1}} cm&lt;/span&gt;\n\t\t\t&lt;span class=\"lemo-graphie-label\" style=\"position: absolute; left: 2.5%; top: 43.9682%;transform:rotate(-90deg)\"&gt;{{T2}} cm&lt;/span&gt;\n\t\t&lt;/div&gt;\n\t&lt;/div&gt;\n&lt;/div&gt;&lt;/div&gt;",
            "seed": {
                "calculated": [
                    {
                        "name": "T1",
                        "label": "{{function}}",
                        "function": "2*{{Q1}}",
                        "temp": true
                    },
                    {
                        "name": "T2",
                        "label": "{{function}}",
                        "function": "4*{{Q1}}",
                        "temp": true
                    },
                    {
                        "name": "T3",
                        "label": "{{function}}",
                        "function": "5*{{Q1}}",
                        "temp": true
                    },
                    {
                        "name": "T4",
                        "label": "{{function}}",
                        "function": "11*{{Q1}}*{{Q1}}",
                        "temp": true
                    },
                    {
                        "name": "T5",
                        "label": "{{function}}",
                        "function": "11*{{Q1}}*{{Q1}}+{{Q2}}",
                        "temp": true
                    },
                    {
                        "name": "T6",
                        "label": "{{function}}",
                        "function": "11*{{Q1}}*{{Q1}}+{{Q3}}",
                        "temp": true
                    },
                    {
                        "name": "T7",
                        "label": "{{function}}",
                        "function": "11*{{Q1}}*{{Q1}}-{{Q4}}",
                        "temp": true
                    },
                    {
                        "name": "T8",
                        "label": "{{function}}",
                        "function": "11*{{Q1}}*{{Q1}}-{{Q5}}",
                        "temp": true
                    },
                    {
                        "name": "A1",
                        "label": "Área = {{T4}} cm&lt;sup&gt;2&lt;/sup&gt;"
                    },
                    {
                        "name": "A2",
                        "label": "Área = {{T5}} cm&lt;sup&gt;2&lt;/sup&gt;",
                        "incorrect": true
                    },
                    {
                        "name": "A3",
                        "label": "Área = {{T6}} cm&lt;sup&gt;2&lt;/sup&gt;",
                        "incorrect": true
                    },
                    {
                        "name": "A4",
                        "label": "Área = {{T7}} cm&lt;sup&gt;2&lt;/sup&gt;",
                        "incorrect": true
                    },
                    {
                        "name": "A5",
                        "label": "Área = {{T8}} cm&lt;sup&gt;2&lt;/sup&gt;",
                        "incorrect": true
                    }
                ]
            },
            "algorithm": {
                "name": "trueFalse",
                "template": "Multiple choice – standard",
                "params": {
                    "countCorrect": 1,
                    "countIncorrect": 2,
                    "showCheckIcon": false,
                    "columns": 3
                }
            }
        },
        {
            "id": "step-1",
            "stimulus": "&lt;p&gt;Primero hay que dividir la figura en dos rectángulos. ¿Cuánto mide el lado con un signo de interrogación?&lt;/p&gt;",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47.4079%; top: 86.4870%;\"&gt;&lt;b&gt;?&lt;/b&gt;&lt;/span&gt;\n\t\t&lt;/div&gt;\n\t&lt;/div&gt;\n&lt;/div&gt;&lt;/div&gt;&lt;/td&gt;&lt;/tr&gt;&lt;tr&gt;&lt;td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cm&lt;/span&gt;&lt;/div&gt;&lt;/td&gt;&lt;/tr&gt;&lt;/tbody&gt;&lt;/table&gt;",
            "seed": {
                "calculated": [
                    {
                        "name": "T1",
                        "label": "{{function}}",
                        "function": "2*{{Q1}}",
                        "temp": true
                    },
                    {
                        "name": "T2",
                        "label": "{{function}}",
                        "function": "4*{{Q1}}",
                        "temp": true
                    },
                    {
                        "name": "1-A1",
                        "label": "{{function}}",
                        "function": "3*{{Q1}}"
                    }
                ]
            },
            "algorithm": {
                "name": "calculateOperation",
                "params": {
                    "method": "equivLiteral",
                    "keyboard": "NUMERICAL"
                }
            }
        },
        {
            "id": "step-2",
            "stimulus": "&lt;p&gt;A continuación, calcula las áreas de los dos rectángulos.&lt;/p&gt;",
            "template": "&lt;table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
            "seed": {
                "calculated": [
                    {
                        "name": "T1",
                        "label": "{{function}}",
                        "function": "2*{{Q1}}",
                        "temp": true
                    },
                    {
                        "name": "T2",
                        "label": "{{function}}",
                        "function": "4*{{Q1}}",
                        "temp": true
                    },
                    {
                        "name": "T11",
                        "label": "{{function}}",
                        "function": "3*{{Q1}}",
                        "temp": true
                    },
                    {
                        "name": "2-A2",
                        "label": "{{function}}",
                        "function": "8*{{Q1}}*{{Q1}}"
                    },
                    {
                        "name": "2-A3",
                        "label": "{{function}}",
                        "function": "3*{{Q1}}*{{Q1}}"
                    }
                ]
            },
            "algorithm": {
                "name": "calculateOperation",
                "params": {
                    "method": "equivLiteral",
                    "keyboard": "NUMERICAL"
                }
            }
        },
        {
            "id": "step-3",
            "stimulus": "&lt;p&gt;Por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43%; top: 2.4704%;\"&gt;{{T1}} cm&lt;/span&gt;\n\t\t\t&lt;span class=\"lemo-graphie-label\" style=\"position: absolute; left: 24%; top: 43.1664%;transform:rotate(-90deg)\"&gt;{{T2}} cm&lt;/span&gt;\n\t\t&lt;/div&gt;\n\t&lt;/div&gt;\n&lt;/div&gt;&lt;/div&gt;&lt;/td&gt;&lt;td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70%; top: 70%;transform:rotate(-90deg)\"&gt;{{Q1}} cm&lt;/span&gt;\n\t\t\t&lt;span class=\"lemo-graphie-label\" style=\"position: absolute; left: 44.4079%; top: 86.4870%;\"&gt;{{T11}} cm&lt;/span&gt;\n\t\t&lt;/div&gt;\n\t&lt;/div&gt;\n&lt;/div&gt;&lt;/div&gt;&lt;/td&gt;&lt;/tr&gt;&lt;/tbody&gt;&lt;/table&gt;",
            "template": "&lt;p style=\"text-align: center\"&gt;Área = {{T9}} cm&lt;sup&gt;2&lt;/sup&gt; + {{T10}} cm&lt;sup&gt;2&lt;/sup&gt; = {{response}} cm&lt;sup&gt;2&lt;/sup&gt;&lt;/p&gt;",
            "seed": {
                "calculated": [
                    {
                        "name": "T1",
                        "label": "{{function}}",
                        "function": "2*{{Q1}}",
                        "temp": true
                    },
                    {
                        "name": "T2",
                        "label": "{{function}}",
                        "function": "4*{{Q1}}",
                        "temp": true
                    },
                    {
                        "name": "T9",
                        "label": "{{function}}",
                        "function": "8*{{Q1}}*{{Q1}}",
                        "temp": true
                    },
                    {
                        "name": "T10",
                        "label": "{{function}}",
                        "function": "3*{{Q1}}*{{Q1}}",
                        "temp": true
                    },
                    {
                        "name": "T11",
                        "label": "{{function}}",
                        "function": "3*{{Q1}}",
                        "temp": true
                    },
                    {
                        "name": "3-A4",
                        "label": "{{function}}",
                        "function": "11*{{Q1}}*{{Q1}}"
                    }
                ]
            },
            "algorithm": {
                "name": "calculateOperation",
                "params": {
                    "method": "equivLiteral",
                    "keyboard": "NUMERICAL"
                }
            }
        }
    ]
}</v>
      </c>
      <c r="C647" s="242" t="str">
        <f t="shared" si="1"/>
        <v>#REF!</v>
      </c>
      <c r="D647" s="243" t="str">
        <f t="shared" si="2"/>
        <v>#REF!</v>
      </c>
    </row>
    <row r="648" ht="15.75" customHeight="1">
      <c r="A648" s="241" t="str">
        <f>Seeds!AA758</f>
        <v>M3-MyM-13d-I-2</v>
      </c>
      <c r="B648" s="242" t="str">
        <f>Seeds!Z758</f>
        <v>{"id":"M3-MyM-13d-I-2","seed":{"parameters":[{"name":"Q1","label":null,"list":[2,3,4,5]},{"name":"Q2","label":null,"min":1,"max":10,"step":1},{"name":"Q3","label":null,"min":1,"max":10,"step":1},{"name":"Q4","label":null,"min":1,"max":10,"step":1},{"name":"Q5","label":null,"min":1,"max":10,"step":1}],"uniques":true},"scaffolding":[{"id":"step-0","stimulus":"&lt;p&gt;Selecciona el área de la siguiente figura.&lt;/p&gt;&lt;div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74%; top: 7%;\"&gt;{{Q1}} cm&lt;/span&gt;\n\t\t\t&lt;span class=\"lemo-graphie-label\" style=\"position: absolute; left: 47%; top: 86.5%;\"&gt;{{T2}} cm&lt;/span&gt;\n\t\t\t&lt;span class=\"lemo-graphie-label\" style=\"position: absolute; left: 2%; top: 59.5%; transform: rotate(-90deg);\"&gt;{{T1}} cm&lt;/span&gt;\n\t\t\t&lt;span class=\"lemo-graphie-label\" style=\"position: absolute; left: 88%; top: 50%; transform: rotate(-90deg);\"&gt;{{T3}} cm&lt;/span&gt;\n\t\t&lt;/div&gt;\n\t&lt;/div&gt;\n&lt;/div&gt;&lt;/div&gt;","seed":{"calculated":[{"name":"T1","label":"{{function}}","function":"2*{{Q1}}","temp":true},{"name":"T2","label":"{{function}}","function":"4*{{Q1}}","temp":true},{"name":"T3","label":"{{function}}","function":"3*{{Q1}}","temp":true},{"name":"T4","label":"{{function}}","function":"9*{{Q1}}*{{Q1}}","temp":true},{"name":"T5","label":"{{function}}","function":"9*{{Q1}}*{{Q1}}+{{Q2}}","temp":true},{"name":"T6","label":"{{function}}","function":"9*{{Q1}}*{{Q1}}+{{Q3}}","temp":true},{"name":"T7","label":"{{function}}","function":"9*{{Q1}}*{{Q1}}-{{Q4}}","temp":true},{"name":"T8","label":"{{function}}","function":"9*{{Q1}}*{{Q1}}-{{Q5}}","temp":true},{"name":"A1","label":"Área = {{T4}} cm&lt;sup&gt;2&lt;/sup&gt;"},{"name":"A2","label":"Área = {{T5}} cm&lt;sup&gt;2&lt;/sup&gt;","incorrect":true},{"name":"A3","label":"Área = {{T6}} cm&lt;sup&gt;2&lt;/sup&gt;","incorrect":true},{"name":"A4","label":"Área = {{T7}} cm&lt;sup&gt;2&lt;/sup&gt;","incorrect":true},{"name":"A5","label":"Área = {{T8}} cm&lt;sup&gt;2&lt;/sup&gt;","incorrect":true}]},"algorithm":{"name":"trueFalse","template":"Multiple choice – standard","params":{"countCorrect":1,"countIncorrect":2,"showCheckIcon":false,
                    "columns": 3}}},{"id":"step-1","stimulus":"&lt;p&gt;Primero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48.4547%; top: 86.2755%;\"&gt;&lt;strong&gt;?&lt;/strong&gt;&lt;/span&gt;\n\t\t\t&lt;span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 = {{response}} cm&lt;/span&gt;&lt;/td&gt;&lt;td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11","label":"{{function}}","function":"3*{{Q1}}","temp":true},{"name":"T1","label":"{{function}}","function":"2*{{Q1}}","temp":true},{"name":"T3","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86%;\"&gt;{{T11}} cm&lt;/span&gt;\n\t\t\t&lt;span class=\"lemo-graphie-label\" style=\"position: absolute; left: 11.8575%; top: 60.5336%; transform: rotate(-90deg);\"&gt;{{T1}}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59%; top: 48%; transform: rotate(-90deg);\"&gt;{{T3}} cm&lt;/span&gt;\n\t\t\t&lt;span class=\"lemo-graphie-label\" style=\"position: absolute; left: 45.5%; top: 7%;\"&gt;{{Q1}} cm&lt;/span&gt;\n\t\t&lt;/div&gt;\n\t&lt;/div&gt;\n&lt;/div&gt;&lt;/div&gt;&lt;/td&gt;&lt;/tr&gt;&lt;/tbody&gt;&lt;/table&gt;","template":"&lt;p style=\"text-align: center\"&gt;Área = {{T9}} cm&lt;sup&gt;2&lt;/sup&gt; + {{T10}} cm&lt;sup&gt;2&lt;/sup&gt; = {{response}} c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C648" s="242" t="str">
        <f t="shared" si="1"/>
        <v>#REF!</v>
      </c>
      <c r="D648" s="243" t="str">
        <f t="shared" si="2"/>
        <v>#REF!</v>
      </c>
    </row>
    <row r="649" ht="15.75" customHeight="1">
      <c r="A649" s="241" t="str">
        <f>Seeds!AA759</f>
        <v>M3-MyM-13d-E-1</v>
      </c>
      <c r="B649" s="242" t="str">
        <f>Seeds!Z759</f>
        <v>{"id":"M3-MyM-13d-E-1","seed":{"parameters":[{"name":"Q1","label":null,"list":[2,3,4,5]}],"uniques":true},"scaffolding":[{"id":"step-0","stimulus":"&lt;p&gt;Calcula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44%; top: 19.5%; transform: rotate(-90deg);\"&gt;{{Q1}} cm&lt;/span&gt;\n\t\t\t&lt;span class=\"lemo-graphie-label\" style=\"position: absolute; left: 30.5%; top: 1.5%;\"&gt;{{Q1}} cm&lt;/span&gt;&lt;span class=\"lemo-graphie-label\" style=\"position: absolute; left: 74%; top: 47%; transform: rotate(-90deg);\"&gt;{{Q1}} cm&lt;/span&gt;\n\t\t\t&lt;span class=\"lemo-graphie-label\" style=\"position: absolute; left: 44%; top: 75%; transform: rotate(-90deg);\"&gt;{{Q1}} cm&lt;/span&gt;\n\t\t\t&lt;span class=\"lemo-graphie-label\" style=\"position: absolute; left: 56%; top: 64.5%;\"&gt;{{T1}} cm&lt;/span&gt;\n\t\t&lt;/div&gt;\n\t&lt;/div&gt;\n&lt;/div&gt;&lt;/div&gt;","template":"Su área mide {{response}} cm&lt;sup&gt;2&lt;/su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31%; top: 46%; transform: rotate(-90deg);\"&gt;{{T2}} cm&lt;/span&gt;\n\t\t\t&lt;span class=\"lemo-graphie-label\" style=\"position: absolute; left: 45%; top: 1%;\"&gt;{{Q1}}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C649" s="242" t="str">
        <f t="shared" si="1"/>
        <v>#REF!</v>
      </c>
      <c r="D649" s="243" t="str">
        <f t="shared" si="2"/>
        <v>#REF!</v>
      </c>
    </row>
    <row r="650" ht="15.75" customHeight="1">
      <c r="A650" s="241" t="str">
        <f>Seeds!AA760</f>
        <v>M3-MyM-13d-E-2</v>
      </c>
      <c r="B650" s="242" t="str">
        <f>Seeds!Z760</f>
        <v>{"id":"M3-MyM-13d-E-2","seed":{"parameters":[{"name":"Q1","label":null,"list":[2,3,4,5]}],"uniques":true},"scaffolding":[{"id":"step-0","stimulus":"&lt;p&gt;Calcula el área del siguiente polígono.&lt;/p&gt;&lt;div style=\"display:flex; justify-content:center;\"&gt;&lt;div class=\"lemo-fixed-to-responsive\" style=\"max-width: 400px;max-height: 733px;position: relative;width: 100%;display: inline-block;\"&gt;\n\t&lt;img src=\"https://blueberry-assets.oneclick.es/M3_MyM_13d_4.svg\" alt=\"\" tabindex=\"0\"&gt;&lt;/img&gt;\n\t&lt;div class=\"lemo-graphie-container\" style=\"position: absolute;top: 0;left: 0;width: 100%;height: 100%;\"&gt;\n\t\t&lt;div class=\"lemo-graphie\" style=\"position: relative; width: 100%; height: 100%;\"&gt;\n\t\t\t&lt;span class=\"lemo-graphie-label\" style=\"position: absolute; left: 45%; top: 4.5%;\"&gt;{{Q1}} cm&lt;/span&gt;\n\t\t\t&lt;span class=\"lemo-graphie-label\" style=\"position: absolute; left: 62%; top: 27%; transform: rotate(-90deg);\"&gt;{{Q1}} cm&lt;/span&gt;\n\t\t\t&lt;span class=\"lemo-graphie-label\" style=\"position: absolute; left: 73%; top: 41.5%;\"&gt;{{Q1}} cm&lt;/span&gt;\n\t\t\t&lt;span class=\"lemo-graphie-label\" style=\"position: absolute; left: 18%; top: 41.5%;\"&gt;{{Q1}} cm&lt;/span&gt;\n\t\t\t&lt;span class=\"lemo-graphie-label\" style=\"position: absolute; left: 89%; top: 64%; transform: rotate(-90deg)\"&gt;{{Q1}} cm&lt;/span&gt;\n\t\t&lt;/div&gt;\n\t&lt;/div&gt;\n&lt;/div&gt;&lt;/div&gt;","template":"Su área mide {{response}} cm&lt;sup&gt;2&lt;/sup&gt;.","seed":{"calculated":[{"name":"A1","label":"{{function}}","function":"4*{{Q1}}*{{Q1}}"}]},"algorithm":{"name":"calculateOperation","params":{"method":"equivLiteral","keyboard":"NUMERICAL"}}},{"id":"step-1","stimulus":"&lt;p&gt;Primero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49%; top: 28%;\"&gt;&lt;strong&gt;?&lt;/strong&gt;&lt;/span&gt;\n\t\t&lt;/div&gt;\n\t&lt;/div&gt;\n&lt;/div&gt;&lt;/div&gt;&lt;/td&gt;&lt;/tr&gt;&lt;tr&gt;&lt;td style=\"width: 50%; text-align: center; border: none;\"&gt;&lt;/td&gt;&lt;td style=\"width: 50%; text-align: center; border: none;\"&gt;&lt;div style=\"display:flex; justify-content:center;\"&gt;&lt;span class=\"no-break\"&gt;? = {{response}} cm&lt;/span&gt;&lt;/div&gt;&lt;/td&gt;&lt;/tr&gt;&lt;/tbody&gt;&lt;/table&gt;","seed":{"calculated":[{"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3*{{Q1}}","temp":true},{"name":"2-A2","label":"{{function}}","function":"{{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src=\"https://blueberry-assets.oneclick.es/M3_MyM_13d_14.svg\" alt=\"\" tabindex=\"0\"&gt;&lt;/img&gt;\n\t&lt;div class=\"lemo-graphie-container\" style=\"position: absolute;top: 0;left: 0;width: 100%;height: 100%;\"&gt;\n\t\t&lt;div class=\"lemo-graphie\" style=\"position: relative; width: 100%; height: 100%;\"&gt;\n\t\t\t&lt;span class=\"lemo-graphie-label\" style=\"position: absolute; left: 45.5%; top: 27.5%;\"&gt;{{Q1}} cm&lt;/span&gt;\n\t\t\t&lt;span class=\"lemo-graphie-label\" style=\"position: absolute; left: 62.5%; top: 57%; transform: rotate(-90deg);\"&gt;{{Q1}} cm&lt;/span&gt;\n\t\t&lt;/div&gt;\n\t&lt;/div&gt;\n&lt;/div&gt;&lt;/div&gt;&lt;/td&gt;&lt;td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src=\"https://blueberry-assets.oneclick.es/M3_MyM_13d_15.svg\" alt=\"\" tabindex=\"0\"&gt;&lt;/img&gt;\n\t&lt;div class=\"lemo-graphie-container\" style=\"position: absolute;top: 0;left: 0;width: 100%;height: 100%;\"&gt;\n\t\t&lt;div class=\"lemo-graphie\" style=\"position: relative; width: 100%; height: 100%;\"&gt;\n\t\t\t&lt;span class=\"lemo-graphie-label\" style=\"position: absolute; left: 89%; top: 59%; transform: rotate(-90deg);\"&gt;{{Q1}} cm&lt;/span&gt;\n\t\t\t&lt;span class=\"lemo-graphie-label\" style=\"position: absolute; left: 46%; top: 28%;\"&gt;{{T1}} cm&lt;/span&gt;\n\t\t&lt;/div&gt;\n\t&lt;/div&gt;\n&lt;/div&gt;&lt;/div&gt;&lt;/td&gt;&lt;/tr&gt;&lt;/tbody&gt;&lt;/table&gt;","template":"&lt;p style=\"text-align: center\"&gt;Área = {{T2}} cm&lt;sup&gt;2&lt;/sup&gt; + {{T3}} cm&lt;sup&gt;2&lt;/sup&gt; = {{response}} cm&lt;sup&gt;2&lt;/sup&gt;&lt;/p&gt;","seed":{"calculated":[{"name":"T1","label":"{{function}}","function":"3*{{Q1}}","temp":true},{"name":"T2","label":"{{function}}","function":"3*{{Q1}}*{{Q1}}","temp":true},{"name":"T3","label":"{{function}}","function":"{{Q1}}*{{Q1}}","temp":true},{"name":"3-A4","label":"{{function}}","function":"4*{{Q1}}*{{Q1}}"}]},"algorithm":{"name":"calculateOperation","params":{"method":"equivLiteral","keyboard":"NUMERICAL"}}}]}</v>
      </c>
      <c r="C650" s="242" t="str">
        <f t="shared" si="1"/>
        <v>#REF!</v>
      </c>
      <c r="D650" s="243" t="str">
        <f t="shared" si="2"/>
        <v>#REF!</v>
      </c>
    </row>
    <row r="651" ht="15.75" customHeight="1">
      <c r="A651" s="241" t="str">
        <f>Seeds!AA761</f>
        <v>M3-MyM-13d-A-1</v>
      </c>
      <c r="B651" s="242" t="str">
        <f>Seeds!Z761</f>
        <v>{"id":"M3-MyM-13d-A-1","seed":{"parameters":[{"name":"Q1","label":null,"list":[2,3,4,5]}],"uniques":true},"scaffolding":[{"id":"step-0","stimulus":"&lt;p&gt;El jardín de la casa de Yolanda es como el que aparece en esta imagen. Calcula su área.&lt;/p&gt;&lt;div style=\"display:flex; justify-content:center;\"&gt;&lt;div class=\"lemo-fixed-to-responsive\" style=\"max-width: 300px;max-height: 220px;position: relative;width: 100%;display: inline-block;\"&gt;\n\t&lt;img src=\"https://blueberry-assets.oneclick.es/M3_MyM_13d_1.svg\" alt=\"\" tabindex=\"0\"&gt;&lt;/img&gt;\n\t&lt;div class=\"lemo-graphie-container\" style=\"position: absolute;top: 0;left: 0;width: 100%;height: 100%;\"&gt;\n\t\t&lt;div class=\"lemo-graphie\" style=\"position: relative; width: 100%; height: 100%;\"&gt;\n\t\t\t&lt;span class=\"lemo-graphie-label\" style=\"position: absolute; left: 22%; top: 3%;\"&gt;{{T1}} m&lt;/span&gt;\n\t\t\t&lt;span class=\"lemo-graphie-label\" style=\"position: absolute; left: 43.5%; top: 87%;\"&gt;{{T3}} m&lt;/span&gt;\n\t\t\t&lt;span class=\"lemo-graphie-label\" style=\"position: absolute; left: 85%; top: 70%;transform:rotate(-90deg)\"&gt;{{Q1}} m&lt;/span&gt;\n\t\t\t&lt;span class=\"lemo-graphie-label\" style=\"position: absolute; left: 4%; top: 43.9682%;transform:rotate(-90deg)\"&gt;{{T2}} m&lt;/span&gt;\n\t\t&lt;/div&gt;\n\t&lt;/div&gt;\n&lt;/div&gt;&lt;/div&gt;","template":"Su área mide &lt;span class=\"no-break\"&gt;{{response}} m&lt;sup&gt;2&lt;/sup&gt;.&lt;/span&gt;","seed":{"calculated":[{"name":"T1","label":"{{function}}","function":"2*{{Q1}}","temp":true},{"name":"T2","label":"{{function}}","function":"4*{{Q1}}","temp":true},{"name":"T3","label":"{{function}}","function":"5*{{Q1}}","temp":true},{"name":"A1","label":"{{function}}","function":"11*{{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48%; top: 87%;\"&gt;&lt;b&gt;?&lt;/b&gt;&lt;/span&gt;\n\t\t&lt;/div&gt;\n\t&lt;/div&gt;\n&lt;/div&gt;&lt;/div&gt;&lt;/td&gt;&lt;/tr&gt;&lt;tr&gt;&lt;td style=\"width: 50%; text-align: center; border: none;\"&gt;&lt;div style=\"display:flex; justify-content:center;\"&gt;&lt;/div&gt;&lt;/td&gt;&lt;td style=\"width: 50%; text-align: center; border: none;\"&gt;&lt;div style=\"display:flex; justify-content:center;\"&gt;&lt;span class=\"no-break\"&gt;? = {{response}} m&lt;/span&gt;&lt;/div&gt;&lt;/td&gt;&lt;/tr&gt;&lt;/tbody&gt;&lt;/table&gt;","seed":{"calculated":[{"name":"T1","label":"{{function}}","function":"2*{{Q1}}","temp":true},{"name":"T2","label":"{{function}}","function":"4*{{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2","label":"{{function}}","function":"4*{{Q1}}","temp":true},{"name":"T11","label":"{{function}}","function":"3*{{Q1}}","temp":true},{"name":"2-A2","label":"{{function}}","function":"8*{{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300px;max-height: 220px;position: relative;width: 100%;display: inline-block;\"&gt;\n\t&lt;img src=\"https://blueberry-assets.oneclick.es/M3_MyM_13d_8.svg\" alt=\"\" tabindex=\"0\"&gt;&lt;/img&gt;\n\t&lt;div class=\"lemo-graphie-container\" style=\"position: absolute;top: 0;left: 0;width: 100%;height: 100%;\"&gt;\n\t\t&lt;div class=\"lemo-graphie\" style=\"position: relative; width: 100%; height: 100%;\"&gt;\n\t\t\t&lt;span class=\"lemo-graphie-label\" style=\"position: absolute; left: 44.5%; top: 2.5%;\"&gt;{{T1}} m&lt;/span&gt;\n\t\t\t&lt;span class=\"lemo-graphie-label\" style=\"position: absolute; left: 26%; top: 43%;transform:rotate(-90deg)\"&gt;{{T2}} m&lt;/span&gt;\n\t\t&lt;/div&gt;\n\t&lt;/div&gt;\n&lt;/div&gt;&lt;/div&gt;&lt;/td&gt;&lt;td style=\"width: 50%; text-align: center; border: none;\"&gt;&lt;div style=\"display:flex; justify-content:center;\"&gt;&lt;div class=\"lemo-fixed-to-responsive\" style=\"max-width: 300px;max-height: 220px;position: relative;width: 100%;display: inline-block;\"&gt;\n\t&lt;img src=\"https://blueberry-assets.oneclick.es/M3_MyM_13d_9.svg\" alt=\"\" tabindex=\"0\"&gt;&lt;/img&gt;\n\t&lt;div class=\"lemo-graphie-container\" style=\"position: absolute;top: 0;left: 0;width: 100%;height: 100%;\"&gt;\n\t\t&lt;div class=\"lemo-graphie\" style=\"position: relative; width: 100%; height: 100%;\"&gt;\n\t\t\t&lt;span class=\"lemo-graphie-label\" style=\"position: absolute; left: 71%; top: 71%;transform:rotate(-90deg)\"&gt;{{Q1}} m&lt;/span&gt;\n\t\t\t&lt;span class=\"lemo-graphie-label\" style=\"position: absolute; left: 45%; top: 87%;\"&gt;{{T11}} m&lt;/span&gt;\n\t\t&lt;/div&gt;\n\t&lt;/div&gt;\n&lt;/div&gt;&lt;/div&gt;&lt;/td&gt;&lt;/tr&gt;&lt;/tbody&gt;&lt;/table&gt;","template":"&lt;p style=\"text-align: center\"&gt;Área = {{T9}} m&lt;sup&gt;2&lt;/sup&gt; + {{T10}} m&lt;sup&gt;2&lt;/sup&gt; = {{response}} m&lt;sup&gt;2&lt;/sup&gt;&lt;/p&gt;","seed":{"calculated":[{"name":"T1","label":"{{function}}","function":"2*{{Q1}}","temp":true},{"name":"T2","label":"{{function}}","function":"4*{{Q1}}","temp":true},{"name":"T9","label":"{{function}}","function":"8*{{Q1}}*{{Q1}}","temp":true},{"name":"T10","label":"{{function}}","function":"3*{{Q1}}*{{Q1}}","temp":true},{"name":"T11","label":"{{function}}","function":"3*{{Q1}}","temp":true},{"name":"3-A4","label":"{{function}}","function":"11*{{Q1}}*{{Q1}}"}]},"algorithm":{"name":"calculateOperation","params":{"method":"equivLiteral","keyboard":"NUMERICAL"}}}]}</v>
      </c>
      <c r="C651" s="242" t="str">
        <f t="shared" si="1"/>
        <v>#REF!</v>
      </c>
      <c r="D651" s="243" t="str">
        <f t="shared" si="2"/>
        <v>#REF!</v>
      </c>
    </row>
    <row r="652" ht="15.75" customHeight="1">
      <c r="A652" s="241" t="str">
        <f>Seeds!AA762</f>
        <v>M3-MyM-13d-A-2</v>
      </c>
      <c r="B652" s="242" t="str">
        <f>Seeds!Z762</f>
        <v>{"id":"M3-MyM-13d-A-2","seed":{"parameters":[{"name":"Q1","label":null,"list":[2,3,4,5]}],"uniques":true},"scaffolding":[{"id":"step-0","stimulus":"&lt;p&gt;Una piscina pública tiene las medidas de esta imagen. Calcula su área.&lt;/p&gt;&lt;div style=\"display:flex; justify-content:center;\"&gt;&lt;div class=\"lemo-fixed-to-responsive\" style=\"max-width: 400px;max-height: 733px;position: relative;width: 100%;display: inline-block;\"&gt;\n\t&lt;img src=\"https://blueberry-assets.oneclick.es/M3_MyM_13d_2.svg\" alt=\"\" tabindex=\"0\"&gt;&lt;/img&gt;\n\t&lt;div class=\"lemo-graphie-container\" style=\"position: absolute;top: 0;left: 0;width: 100%;height: 100%;\"&gt;\n\t\t&lt;div class=\"lemo-graphie\" style=\"position: relative; width: 100%; height: 100%;\"&gt;\n\t\t\t&lt;span class=\"lemo-graphie-label\" style=\"position: absolute; left: 75%; top: 6.5%;\"&gt;{{Q1}} m&lt;/span&gt;\n\t\t\t&lt;span class=\"lemo-graphie-label\" style=\"position: absolute; left: 47%; top: 86.5%;\"&gt;{{T2}} m&lt;/span&gt;\n\t\t\t&lt;span class=\"lemo-graphie-label\" style=\"position: absolute; left: 3.5%; top: 59%; transform: rotate(-90deg);\"&gt;{{T1}} m&lt;/span&gt;\n\t\t\t&lt;span class=\"lemo-graphie-label\" style=\"position: absolute; left: 89%; top: 49%; transform: rotate(-90deg);\"&gt;{{T3}} m&lt;/span&gt;\n\t\t&lt;/div&gt;\n\t&lt;/div&gt;\n&lt;/div&gt;&lt;/div&gt;","template":"Su área mide &lt;span class=\"no-break\"&gt;{{response}} m&lt;sup&gt;2&lt;/sup&gt;.&lt;/span&gt;","seed":{"calculated":[{"name":"T1","label":"{{function}}","function":"2*{{Q1}}","temp":true},{"name":"T2","label":"{{function}}","function":"4*{{Q1}}","temp":true},{"name":"T3","label":"{{function}}","function":"3*{{Q1}}","temp":true},{"name":"A1","label":"{{function}}","function":"9*{{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48.5%; top: 87%;\"&gt;&lt;strong&gt;?&lt;/strong&gt;&lt;/span&gt;\n\t\t\t&lt;span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6%;\"&gt;{{Q1}} m&lt;/span&gt;\n\t\t&lt;/div&gt;\n\t&lt;/div&gt;\n&lt;/div&gt;&lt;/div&gt;&lt;/td&gt;&lt;/tr&gt;&lt;tr&gt;&lt;td style=\"width: 50%; text-align: center; border: none;\"&gt;&lt;div style=\"display:flex; justify-content:center;\"&gt;&lt;span class=\"no-break\"&gt;? = {{response}} m&lt;/span&gt;&lt;/td&gt;&lt;td style=\"width: 50%; text-align: center; border: none;\"&gt;&lt;/div&gt;&lt;/td&gt;&lt;/tr&gt;&lt;/tbody&gt;&lt;/table&gt;","seed":{"calculated":[{"name":"T1","label":"{{function}}","function":"2*{{Q1}}","temp":true},{"name":"T3","label":"{{function}}","function":"3*{{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m&lt;/span&gt;\n\t\t&lt;/div&gt;\n\t&lt;/div&gt;\n&lt;/div&gt;&lt;/div&gt;&lt;/td&gt;&lt;/tr&gt;&lt;tr&gt;&lt;td style=\"width: 50%; text-align: center; border: none;\"&gt;&lt;div style=\"display:flex; justify-content:center;\"&gt;&lt;span class=\"no-break\"&gt;Área = {{response}} m&lt;sup&gt;2&lt;/sup&gt;&lt;/span&gt;&lt;/div&gt;&lt;/td&gt;&lt;td style=\"width: 50%; text-align: center; border: none;\"&gt;&lt;div style=\"display:flex; justify-content:center;\"&gt;&lt;span class=\"no-break\"&gt;Área = {{response}} m&lt;sup&gt;2&lt;/sup&gt;&lt;/span&gt;&lt;/div&gt;&lt;/td&gt;&lt;/tr&gt;&lt;/tbody&gt;&lt;/table&gt;","seed":{"calculated":[{"name":"T1","label":"{{function}}","function":"2*{{Q1}}","temp":true},{"name":"T3","label":"{{function}}","function":"3*{{Q1}}","temp":true},{"name":"T11","label":"{{function}}","function":"3*{{Q1}}","temp":true},{"name":"2-A2","label":"{{function}}","function":"6*{{Q1}}*{{Q1}}"},{"name":"2-A3","label":"{{function}}","function":"3*{{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src=\"https://blueberry-assets.oneclick.es/M3_MyM_13d_10.svg\" alt=\"\" tabindex=\"0\"&gt;&lt;/img&gt;\n\t&lt;div class=\"lemo-graphie-container\" style=\"position: absolute;top: 0;left: 0;width: 100%;height: 100%;\"&gt;\n\t\t&lt;div class=\"lemo-graphie\" style=\"position: relative; width: 100%; height: 100%;\"&gt;\n\t\t\t&lt;span class=\"lemo-graphie-label\" style=\"position: absolute; left: 46.5%; top: 87%;\"&gt;{{T11}} m&lt;/span&gt;\n\t\t\t&lt;span class=\"lemo-graphie-label\" style=\"position: absolute; left: 13%; top: 60.5%; transform: rotate(-90deg);\"&gt;{{T1}} 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src=\"https://blueberry-assets.oneclick.es/M3_MyM_13d_11.svg\" alt=\"\" tabindex=\"0\"&gt;&lt;/img&gt;\n\t&lt;div class=\"lemo-graphie-container\" style=\"position: absolute;top: 0;left: 0;width: 100%;height: 100%;\"&gt;\n\t\t&lt;div class=\"lemo-graphie\" style=\"position: relative; width: 100%; height: 100%;\"&gt;\n\t\t\t&lt;span class=\"lemo-graphie-label\" style=\"position: absolute; left: 60%; top: 48%; transform: rotate(-90deg);\"&gt;{{T3}} m&lt;/span&gt;\n\t\t\t&lt;span class=\"lemo-graphie-label\" style=\"position: absolute; left: 45.5%; top: 7%;\"&gt;{{Q1}} m&lt;/span&gt;\n\t\t&lt;/div&gt;\n\t&lt;/div&gt;\n&lt;/div&gt;&lt;/div&gt;&lt;/td&gt;&lt;/tr&gt;&lt;/tbody&gt;&lt;/table&gt;","template":"&lt;p style=\"text-align: center\"&gt;Área = {{T9}} m&lt;sup&gt;2&lt;/sup&gt; + {{T10}} m&lt;sup&gt;2&lt;/sup&gt; = {{response}} m&lt;sup&gt;2&lt;/sup&gt;&lt;/p&gt;","seed":{"calculated":[{"name":"T1","label":"{{function}}","function":"2*{{Q1}}","temp":true},{"name":"T3","label":"{{function}}","function":"3*{{Q1}}","temp":true},{"name":"T9","label":"{{function}}","function":"6*{{Q1}}*{{Q1}}","temp":true},{"name":"T10","label":"{{function}}","function":"3*{{Q1}}*{{Q1}}","temp":true},{"name":"T11","label":"{{function}}","function":"3*{{Q1}}","temp":true},{"name":"3-A4","label":"{{function}}","function":"9*{{Q1}}*{{Q1}}"}]},"algorithm":{"name":"calculateOperation","params":{"method":"equivLiteral","keyboard":"NUMERICAL"}}}]}</v>
      </c>
      <c r="C652" s="242" t="str">
        <f t="shared" si="1"/>
        <v>#REF!</v>
      </c>
      <c r="D652" s="243" t="str">
        <f t="shared" si="2"/>
        <v>#REF!</v>
      </c>
    </row>
    <row r="653" ht="15.75" customHeight="1">
      <c r="A653" s="241" t="str">
        <f>Seeds!AA763</f>
        <v>M3-MyM-13d-A-3</v>
      </c>
      <c r="B653" s="242" t="str">
        <f>Seeds!Z763</f>
        <v>{"id":"M3-MyM-13d-A-3","seed":{"parameters":[{"name":"Q1","label":null,"list":[2,3,4,5]}],"uniques":true},"scaffolding":[{"id":"step-0","stimulus":"&lt;p&gt;Un trozo de tela tiene las medidas de esta imagen. Calcula su área.&lt;/p&gt;&lt;div style=\"display:flex; justify-content:center;\"&gt;&lt;div class=\"lemo-fixed-to-responsive\" style=\"max-width: 400px;max-height: 733px;position: relative;width: 100%;display: inline-block;\"&gt;\n\t&lt;img src=\"https://blueberry-assets.oneclick.es/M3_MyM_13d_3.svg\" alt=\"\" tabindex=\"0\"&gt;&lt;/img&gt;\n\t&lt;div class=\"lemo-graphie-container\" style=\"position: absolute;top: 0;left: 0;width: 100%;height: 100%;\"&gt;\n\t\t&lt;div class=\"lemo-graphie\" style=\"position: relative; width: 100%; height: 100%;\"&gt;\n\t\t\t&lt;span class=\"lemo-graphie-label\" style=\"position: absolute; left: 43.5%; top: 19.5%; transform: rotate(-90deg);\"&gt;{{Q1}} cm&lt;/span&gt;\n\t\t\t&lt;span class=\"lemo-graphie-label\" style=\"position: absolute; left: 30.5%; top: 1.5%;\"&gt;{{Q1}} cm&lt;/span&gt;&lt;span class=\"lemo-graphie-label\" style=\"position: absolute; left: 73.5%; top: 46%; transform: rotate(-90deg);\"&gt;{{Q1}} cm&lt;/span&gt;\n\t\t\t&lt;span class=\"lemo-graphie-label\" style=\"position: absolute; left: 43.5%; top: 75%; transform: rotate(-90deg);\"&gt;{{Q1}} cm&lt;/span&gt;\n\t\t\t&lt;span class=\"lemo-graphie-label\" style=\"position: absolute; left: 56%; top: 64.5%;\"&gt;{{T1}} cm&lt;/span&gt;\n\t\t&lt;/div&gt;\n\t&lt;/div&gt;\n&lt;/div&gt;&lt;/div&gt;","template":"&lt;p&gt;Su área mide &lt;span class=\"no-break\"&gt;{{response}} cm&lt;sup&gt;2&lt;/sup&gt;.&lt;/span&gt;&lt;/p&gt;","seed":{"calculated":[{"name":"T1","label":"{{function}}","function":"2*{{Q1}}","temp":true},{"name":"A1","label":"{{function}}","function":"5*{{Q1}}*{{Q1}}"}]},"algorithm":{"name":"calculateOperation","params":{"method":"equivLiteral","keyboard":"NUMERICAL"}}},{"id":"step-1","stimulus":"&lt;p&gt;Primero hay que dividir la figura en dos rectángulos. ¿Cuánto mide el lado con un signo de interrogación?&lt;/p&gt;","template":"&lt;table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34%; top: 47%;\"&gt;&lt;strong&gt;?&lt;/strong&gt;&lt;/span&gt;\n\t\t\t&lt;span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 = {{response}} cm&lt;/span&gt;&lt;/div&gt;&lt;/td&gt;&lt;td style=\"width: 50%; text-align: center; border: none;\"&gt;&lt;/td&gt;&lt;/tr&gt;&lt;/tbody&gt;&lt;/table&gt;","seed":{"calculated":[{"name":"T1","label":"{{function}}","function":"2*{{Q1}}","temp":true},{"name":"1-A1","label":"{{function}}","function":"3*{{Q1}}"}]},"algorithm":{"name":"calculateOperation","params":{"method":"equivLiteral","keyboard":"NUMERICAL"}}},{"id":"step-2","stimulus":"&lt;p&gt;A continuación, calcula las áreas de los dos rectángulos.&lt;/p&gt;","template":"&lt;table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cm&lt;/span&gt;\n\t\t&lt;/div&gt;\n\t&lt;/div&gt;\n&lt;/div&gt;&lt;/div&gt;&lt;/td&gt;&lt;/tr&gt;&lt;tr&gt;&lt;td style=\"width: 50%; text-align: center; border: none;\"&gt;&lt;div style=\"display:flex; justify-content:center;\"&gt;&lt;span class=\"no-break\"&gt;Área = {{response}} cm&lt;sup&gt;2&lt;/sup&gt;&lt;/span&gt;&lt;/div&gt;&lt;/td&gt;&lt;td style=\"width: 50%; text-align: center; border: none;\"&gt;&lt;div style=\"display:flex; justify-content:center;\"&gt;&lt;span class=\"no-break\"&gt;Área = {{response}} cm&lt;sup&gt;2&lt;/sup&gt;&lt;/span&gt;&lt;/div&gt;&lt;/td&gt;&lt;/tr&gt;&lt;/tbody&gt;&lt;/table&gt;","seed":{"calculated":[{"name":"T1","label":"{{function}}","function":"2*{{Q1}}","temp":true},{"name":"T2","label":"{{function}}","function":"3*{{Q1}}","temp":true},{"name":"2-A2","label":"{{function}}","function":"3*{{Q1}}*{{Q1}}"},{"name":"2-A3","label":"{{function}}","function":"2*{{Q1}}*{{Q1}}"}]},"algorithm":{"name":"calculateOperation","params":{"method":"equivLiteral","keyboard":"NUMERICAL"}}},{"id":"step-3","stimulus":"&lt;p&gt;Por último, calcula el área total.&lt;/p&gt;&lt;table style=\"width: 100%;\"&gt;&lt;tbody&gt;&lt;tr&gt;&lt;td style=\"width: 50%; text-align: center; border: none;\"&gt;&lt;div style=\"display:flex; justify-content:center;\"&gt;&lt;div class=\"lemo-fixed-to-responsive\" style=\"max-width: 400px;max-height: 733px;position: relative;width: 100%;display: inline-block;\"&gt;\n\t&lt;img src=\"https://blueberry-assets.oneclick.es/M3_MyM_13d_12.svg\" alt=\"\" tabindex=\"0\"&gt;&lt;/img&gt;\n\t&lt;div class=\"lemo-graphie-container\" style=\"position: absolute;top: 0;left: 0;width: 100%;height: 100%;\"&gt;\n\t\t&lt;div class=\"lemo-graphie\" style=\"position: relative; width: 100%; height: 100%;\"&gt;\n\t\t\t&lt;span class=\"lemo-graphie-label\" style=\"position: absolute; left: 32%; top: 46%; transform: rotate(-90deg);\"&gt;{{T2}} cm&lt;/span&gt;\n\t\t\t&lt;span class=\"lemo-graphie-label\" style=\"position: absolute; left: 45%; top: 1.5%;\"&gt;{{Q1}} cm&lt;/span&gt;&lt;/div&gt;\n\t&lt;/div&gt;\n&lt;/div&gt;&lt;/div&gt;&lt;/td&gt;&lt;td style=\"width: 50%; text-align: center; border: none;\"&gt;&lt;div style=\"display:flex; justify-content:center;\"&gt;&lt;div class=\"lemo-fixed-to-responsive\" style=\"max-width: 400px;max-height: 733px;position: relative;width: 100%;display: inline-block;\"&gt;\n\t&lt;img src=\"https://blueberry-assets.oneclick.es/M3_MyM_13d_13.svg\" alt=\"\" tabindex=\"0\"&gt;&lt;/img&gt;\n\t&lt;div class=\"lemo-graphie-container\" style=\"position: absolute;top: 0;left: 0;width: 100%;height: 100%;\"&gt;\n\t\t&lt;div class=\"lemo-graphie\" style=\"position: relative; width: 100%; height: 100%;\"&gt;\n\t\t\t&lt;span class=\"lemo-graphie-label\" style=\"position: absolute; left: 64%; top: 45.5%; transform: rotate(-90deg);\"&gt;{{Q1}} cm&lt;/span&gt;\n\t\t\t&lt;span class=\"lemo-graphie-label\" style=\"position: absolute; left: 45.5%; top: 64%;\"&gt;{{T1}} cm&lt;/span&gt;\n\t\t&lt;/div&gt;\n\t&lt;/div&gt;\n&lt;/div&gt;&lt;/div&gt;&lt;/td&gt;&lt;/tr&gt;&lt;/tbody&gt;&lt;/table&gt;","template":"&lt;p style=\"text-align: center\"&gt;Área = {{T3}} cm&lt;sup&gt;2&lt;/sup&gt; + {{T4}} cm&lt;sup&gt;2&lt;/sup&gt; = {{response}} cm&lt;sup&gt;2&lt;/sup&gt;&lt;/p&gt;","seed":{"calculated":[{"name":"T1","label":"{{function}}","function":"2*{{Q1}}","temp":true},{"name":"T2","label":"{{function}}","function":"3*{{Q1}}","temp":true},{"name":"T3","label":"{{function}}","function":"3*{{Q1}}*{{Q1}}","temp":true},{"name":"T4","label":"{{function}}","function":"2*{{Q1}}*{{Q1}}","temp":true},{"name":"3-A4","label":"{{function}}","function":"5*{{Q1}}*{{Q1}}"}]},"algorithm":{"name":"calculateOperation","params":{"method":"equivLiteral","keyboard":"NUMERICAL"}}}]}</v>
      </c>
      <c r="C653" s="242" t="str">
        <f t="shared" si="1"/>
        <v>#REF!</v>
      </c>
      <c r="D653" s="243" t="str">
        <f t="shared" si="2"/>
        <v>#REF!</v>
      </c>
    </row>
    <row r="654" ht="15.75" customHeight="1">
      <c r="A654" s="241" t="str">
        <f>Seeds!AA764</f>
        <v>M3-MyM-14a-I-1</v>
      </c>
      <c r="B654" s="242" t="str">
        <f>Seeds!Z764</f>
        <v>{
    "id": "M3-MyM-14a-I-1",
    "stimulus": "&lt;p&gt;Selecciona los meses que tienen 31 días.&lt;/p&gt;",
    "hint": "&lt;p&gt;De los 12 meses que componen un año, 7 tienen 31 días.&lt;/p&gt;",
    "feedback": "&lt;p&gt;Utiliza los nudillos de ambos puños para ver qué meses tienen 31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
    "seed": {
        "parameters": [
            {
                "name": "Q1",
                "label": null,
                "list": [
                    "Enero",
                    "Mayo",
                    "Marzo",
                    "Julio",
                    "Octubre",
                    "Agosto",
                    "Diciembre"
                ]
            },
            {
                "name": "Q2",
                "label": null,
                "list": [
                    "Enero",
                    "Mayo",
                    "Marzo",
                    "Julio",
                    "Octubre",
                    "Agosto",
                    "Diciembre"
                ]
            },
            {
                "name": "Q3",
                "label": null,
                "list": [
                    "Febrero",
                    "Abril",
                    "Junio",
                    "Septiembre",
                    "Noviembre"
                ]
            }
        ],
        "calculated": [
            {
                "name": "A1",
                "label": "{{Q1}}"
            },
            {
                "name": "A2",
                "label": "{{Q2}}"
            },
            {
                "name": "A3",
                "label": "{{Q3}}",
                "incorrect": true
            }
        ],
        "uniques": true
    },
    "algorithm": {
        "name": "trueFalse",
        "template": "Multiple choice – multiple response",
        "params": {
            "countCorrect": 2,
            "countIncorrect": 1,
            "showCheckIcon": false,
            "columns": 3
        }
    }
}</v>
      </c>
      <c r="C654" s="242" t="str">
        <f t="shared" si="1"/>
        <v>#REF!</v>
      </c>
      <c r="D654" s="243" t="str">
        <f t="shared" si="2"/>
        <v>#REF!</v>
      </c>
    </row>
    <row r="655" ht="15.75" customHeight="1">
      <c r="A655" s="241" t="str">
        <f>Seeds!AA765</f>
        <v>M3-MyM-14a-I-2</v>
      </c>
      <c r="B655" s="242" t="str">
        <f>Seeds!Z765</f>
        <v>{"id":"M3-MyM-14a-I-2","stimulus":"&lt;p&gt;Selecciona los meses que tienen 30 días.&lt;/p&gt;","hint":"&lt;p&gt;De los 12 meses que componen un año, 4 tienen 30 días.&lt;/p&gt;","feedback":"&lt;p&gt;Utiliza los nudillos de ambos puños para ver qué meses tienen 30 días. Los meses que queden sobre los nudillos tienen 31 días, el resto, 30 días. Febrero es la excepción ya que se compone de 28 o 29 días según sea o no año bisiesto.&lt;/p&gt;&lt;div style=\"display:flex; justify-content:center;\"&gt;&lt;img src=\"https://blueberry-assets.oneclick.es/M3_MyM_14a_1a.svg\" width=\"300\"&gt;&lt;/img&gt;&lt;/div&gt;","seed":{"parameters":[{"name":"Q1","label":null,"list":["Abril","Junio","Septiembre","Noviembre"]},{"name":"Q2","label":null,"list":["Abril","Junio","Septiembre","Noviembre"]},{"name":"Q3","label":null,"list":["Enero","Febrero","Mayo","Marzo","Julio","Octubre","Agosto","Diciembre"]}],"calculated":[{"name":"A1","label":"{{Q1}}"},{"name":"A2","label":"{{Q2}}"},{"name":"A3","label":"{{Q3}}","incorrect":true}],"uniques":true},"algorithm":{"name":"trueFalse","template":"Multiple choice – multiple response","params":{"countCorrect":2,"countIncorrect":1,"showCheckIcon":false,
            "columns": 3
        }
    }
}</v>
      </c>
      <c r="C655" s="242" t="str">
        <f t="shared" si="1"/>
        <v>#REF!</v>
      </c>
      <c r="D655" s="243" t="str">
        <f t="shared" si="2"/>
        <v>#REF!</v>
      </c>
    </row>
    <row r="656" ht="15.75" customHeight="1">
      <c r="A656" s="241" t="str">
        <f>Seeds!AA766</f>
        <v>M3-MyM-14a-I-3</v>
      </c>
      <c r="B656" s="242" t="str">
        <f>Seeds!Z766</f>
        <v>{"id":"M3-MyM-14a-I-3","stimulus":"&lt;p&gt;Selecciona las afirmaciones correctas.&lt;/p&gt;","hint":"&lt;p&gt;El calendario permite organizar los días del año en períodos llamados semanas y meses.&lt;/p&gt;","feedback":"&lt;p&gt;Cada &lt;b&gt;año&lt;/b&gt; tiene &lt;b&gt;365 días&lt;/b&gt;, excepto cuando es &lt;b&gt;bisiesto,&lt;/b&gt; que tiene &lt;b&gt;366 días.&lt;/b&gt;&lt;/p&gt;&lt;p&gt;Un año está formado por &lt;b&gt;12 meses.&lt;/b&gt;&lt;/p&gt;","seed":{"parameters":[],"calculated":[{"name":"A1","label":"Cada 4 años, febrero tiene 29 días."},{"name":"A7","label":"Los años son bisiestos cada 4 años."},{"name":"A2","label":"Un año bisiesto tiene 366 días."},{"name":"A3","label":"Excepto febrero, un mes puede tener 30 o 31 días."},{"name":"A4","label":"Un mes puede tener 7 o 14 días.","incorrect":true,"feedback":"&lt;p&gt;Excepto febrero, un mes puede tener 30 o 31 días.&lt;/p&gt;"},{"name":"A5","label":"En los años bisiestos, febrero tiene un día menos.","incorrect":true,"feedback":"&lt;p&gt;En los años bisiestos, febrero tiene un día más.&lt;/p&gt;"},{"name":"A6","label":"Un año equivale a 365 días o a 11 meses.","incorrect":true,"feedback":"&lt;p&gt;En un año hay 12 meses.&lt;/p&gt;"}],"uniques":true},"algorithm":{"name":"trueFalse","template":"Multiple choice – multiple response","params":{"countCorrect":2,"countIncorrect":1,"showCheckIcon":true}}}</v>
      </c>
      <c r="C656" s="242" t="str">
        <f t="shared" si="1"/>
        <v>#REF!</v>
      </c>
      <c r="D656" s="243" t="str">
        <f t="shared" si="2"/>
        <v>#REF!</v>
      </c>
    </row>
    <row r="657" ht="15.75" customHeight="1">
      <c r="A657" s="241" t="str">
        <f>Seeds!AA767</f>
        <v>M3-MyM-14a-E-1</v>
      </c>
      <c r="B657" s="242" t="str">
        <f>Seeds!Z767</f>
        <v>{"id":"M3-MyM-14a-E-1","stimulus":"&lt;p&gt;Hoy es {{Q1}} de mayo. ¿Cuántas noches habrá antes del {{Q2}} de julio?&lt;/p&gt;","template":"&lt;p&gt;Habrá {{response}} noches.&lt;/p&gt;","hint":"&lt;p&gt;Ayúdate de un calendario:&lt;/p&gt;&lt;div style=\"display:flex; justify-content:center;\"&gt;&lt;img src=\"https://blueberry-assets.oneclick.es/M3_MyM_14a_1.svg\" width=\"150%\"&gt;&lt;/img&gt;&lt;/div&gt;","feedback":"&lt;p&gt;Para calcular las noches de este período, suma los {{T1}} días que quedan de mayo, los 30 días del mes de junio y los {{Q2}} días de julio.&lt;/p&gt;&lt;p&gt;{{T1}} + 30 + {{Q2}} = {{A1}} noches&lt;/p&gt;&lt;div style=\"display:flex; justify-content:center;\"&gt;&lt;img src=\"https://blueberry-assets.oneclick.es/M3_MyM_14a_1.svg\" width=\"150%\"&gt;&lt;/img&gt;&lt;/div&gt;","seed":{"parameters":[{"name":"Q1","label":null,"min":2,"max":31,"step":1},{"name":"Q2","label":null,"min":1,"max":31,"step":1}],"calculated":[{"name":"T1","label":"{{function}}","function":"31-{{Q1}}","temp":true},{"name":"A1","label":"{{function}}","function":"61-{{Q1}}+{{Q2}}"}],"uniques":true},"algorithm":{"name":"calculateOperation","params":{"method":"equivLiteral","keyboard":"NUMERICAL"}}}</v>
      </c>
      <c r="C657" s="242" t="str">
        <f t="shared" si="1"/>
        <v>#REF!</v>
      </c>
      <c r="D657" s="243" t="str">
        <f t="shared" si="2"/>
        <v>#REF!</v>
      </c>
    </row>
    <row r="658" ht="15.75" customHeight="1">
      <c r="A658" s="241" t="str">
        <f>Seeds!AA768</f>
        <v>M3-MyM-14a-E-2</v>
      </c>
      <c r="B658" s="242" t="str">
        <f>Seeds!Z768</f>
        <v>{"id":"M3-MyM-14a-E-2","stimulus":"&lt;p&gt;Las vacaciones de Damián en la playa empiezan el {{Q1}} de julio. Sus padres han reservado {{Q2}} noches en un hotel. ¿Cuál será el último día en el hotel?&lt;/p&gt;","template":"&lt;p&gt;El último día será el {{response}} de agosto.&lt;/p&gt;","hint":"&lt;p&gt;Ayúdate de un calendario:&lt;/p&gt;&lt;div style=\"display:flex; justify-content:center;\"&gt;&lt;img src=\"https://blueberry-assets.oneclick.es/M3_MyM_14a_2.svg\" width=\"100%\"&gt;&lt;/img&gt;&lt;/div&gt;","feedback":"&lt;p&gt;Para saber cuál será el último día, reparte las {{Q2}} noches: {{T1}} en julio y {{T2}} en agosto.&lt;/p&gt;&lt;div style=\"display:flex; justify-content:center;\"&gt;&lt;img src=\"https://blueberry-assets.oneclick.es/M3_MyM_14a_2.svg\" width=\"85%\"&gt;&lt;/img&gt;&lt;/div&gt;","seed":{"parameters":[{"name":"Q1","label":null,"min":26,"max":31,"step":1},{"name":"Q2","label":null,"min":7,"max":14,"step":1}],"calculated":[{"name":"T1","label":"{{function}}","function":"32-{{Q1}}","temp":true},{"name":"T2","label":"{{function}}","function":"{{Q1}} + {{Q2}}-32","temp":true},{"name":"A1","label":"{{function}}","function":"{{Q1}} + {{Q2}}-32"}],"uniques":true},"algorithm":{"name":"calculateOperation","params":{"method":"equivLiteral","keyboard":"NUMERICAL"}}}</v>
      </c>
      <c r="C658" s="242" t="str">
        <f t="shared" si="1"/>
        <v>#REF!</v>
      </c>
      <c r="D658" s="243" t="str">
        <f t="shared" si="2"/>
        <v>#REF!</v>
      </c>
    </row>
    <row r="659" ht="15.75" customHeight="1">
      <c r="A659" s="241" t="str">
        <f>Seeds!AA769</f>
        <v>M3-MyM-14a-E-3</v>
      </c>
      <c r="B659" s="242" t="str">
        <f>Seeds!Z769</f>
        <v>{"id":"M3-MyM-14a-E-3","stimulus":"&lt;p&gt;Hoy es {{Q1}} de noviembre y hace {{Q2}} días fue el cumpleaños de Andrea. ¿Qué día cumple años Andrea?&lt;/p&gt;","template":"&lt;p&gt;Cumple años el {{response}} de octubre.&lt;/p&gt;","hint":"&lt;p&gt;Ayúdate de un calendario:&lt;/p&gt;&lt;div style=\"display:flex; justify-content:center;\"&gt;&lt;img src=\"https://blueberry-assets.oneclick.es/M3_MyM_14a_3.svg\" width=\"100%\"&gt;&lt;/img&gt;&lt;/div&gt;","feedback":"&lt;p&gt;Para saber cuándo fue su cumpleaños, reparte los {{Q2}} días: {{Q1}} en noviembre y {{T1}} en octubre. Como octubre tiene 31 días, el cumpleaños fue el {{A1}}.&lt;/p&gt;&lt;div style=\"display:flex; justify-content:center;\"&gt;&lt;img src=\"https://blueberry-assets.oneclick.es/M3_MyM_14a_3.svg\" width=\"85%\"&gt;&lt;/img&gt;&lt;/div&gt;","seed":{"parameters":[{"name":"Q1","label":null,"min":5,"max":15,"step":1},{"name":"Q2","label":null,"min":16,"max":30,"step":1}],"calculated":[{"name":"T1","label":"{{function}}","function":"{{Q2}}-{{Q1}}","temp":true},{"name":"A1","label":"{{function}}","function":"31-{{Q2}}+{{Q1}}"}],"uniques":true},"algorithm":{"name":"calculateOperation","params":{"method":"equivLiteral","keyboard":"NUMERICAL"}}}</v>
      </c>
      <c r="C659" s="242" t="str">
        <f t="shared" si="1"/>
        <v>#REF!</v>
      </c>
      <c r="D659" s="243" t="str">
        <f t="shared" si="2"/>
        <v>#REF!</v>
      </c>
    </row>
    <row r="660" ht="15.75" customHeight="1">
      <c r="A660" s="241" t="str">
        <f>Seeds!AA770</f>
        <v>M3-MyM-14b-I-1</v>
      </c>
      <c r="B660" s="242" t="str">
        <f>Seeds!Z770</f>
        <v>{"id":"M3-MyM-14b-I-1","stimulus":"&lt;p&gt;Arrastra cada expresión de tiempo hasta su equivalente.&lt;/p&gt;","hint":"&lt;p&gt;Un &lt;b&gt;año&lt;/b&gt; equivale a 365 días o 12 meses. Una &lt;b&gt;semana&lt;/b&gt; equivale a 7 días.&lt;/p&gt;","feedback":"&lt;p&gt;Un &lt;b&gt;año&lt;/b&gt; equivale a 365 días o 12 meses.&lt;/p&gt;&lt;p&gt;Una &lt;b&gt;semana&lt;/b&gt; equivale a 7 días.&lt;/p&gt;","seed":{"parameters":[{"name":"Q1","label":null,"min":2,"max":7,"step":1},{"name":"Q2","label":null,"list":[2,3,4]},{"name":"Q3","label":null,"min":2,"max":11,"step":1}],"calculated":[{"name":"A1","label":"{{Q1}} años","function":"{{Q1}}*12 + ' meses'"},{"name":"A2","label":"{{Q2}} años","function":"{{Q2}}*365 + ' días'"},{"name":"A3","label":"{{Q3}} semanas","function":"{{Q3}}*7 + ' días'"}],"isNumToWords":true,"uniques":true},"algorithm":{"name":"linkOperationResult","params":{"invert":true},"template":"Match list"}}</v>
      </c>
      <c r="C660" s="242" t="str">
        <f t="shared" si="1"/>
        <v>#REF!</v>
      </c>
      <c r="D660" s="243" t="str">
        <f t="shared" si="2"/>
        <v>#REF!</v>
      </c>
    </row>
    <row r="661" ht="15.75" customHeight="1">
      <c r="A661" s="241" t="str">
        <f>Seeds!AA771</f>
        <v>M3-MyM-14b-I-2</v>
      </c>
      <c r="B661" s="242" t="str">
        <f>Seeds!Z771</f>
        <v>{"id":"M3-MyM-14b-I-2","stimulus":"&lt;p&gt;Indica si estas frases son verdaderas o falsas.&lt;/p&gt;","hint":"&lt;p&gt;Un &lt;b&gt;año&lt;/b&gt; equivale a 12 meses. Una &lt;b&gt;semana,&lt;/b&gt; a 7 días.&lt;/p&gt;","feedback":"&lt;p&gt;Un &lt;b&gt;año&lt;/b&gt; equivale a 12 meses. Una &lt;b&gt;semana,&lt;/b&gt; a 7 días.&lt;/p&gt;","seed":{"parameters":[{"name":"Q1","label":null,"min":2,"max":10,"step":1},{"name":"Q2","label":null,"list":[2,3,4]},{"name":"Q3","label":null,"min":2,"max":9,"step":1},{"name":"Q4","label":null,"list":[1,2,3,4]},{"name":"Q5","label":null,"min":1,"max":7,"step":1},{"name":"Q6","label":null,"min":1,"max":7,"step":1}],"calculated":[{"name":"T1","function":"7*{{Q1}}","temp":true},{"name":"T2","function":"12*{{Q2}}","temp":true},{"name":"T3","function":"{{Q3}}*7","temp":true},{"name":"T4","function":"{{Q4}}*12","temp":true},{"name":"T5","function":"{{Q4}}+1","temp":true},{"name":"T6","function":"{{Q5}}*7","temp":true},{"name":"T7","function":"{{Q5}}+1","temp":true},{"name":"T8","function":"{{Q6}}*7","temp":true},{"name":"T9","function":"{{Q6}}+3","temp":true},{"name":"A1","label":"{{Q1}} semanas son {{T1}} días."},{"name":"A2","label":"{{T2}} meses son {{Q2}} años."},{"name":"A3","label":"{{T3}} días son {{Q3}} semanas."},{"name":"A4","label":"{{T4}} meses son {{T5}} años.","incorrect":true,"feedback":"&lt;p&gt;{{T4}} meses son {{Q4}} años.&lt;/p&gt;"},{"name":"A5","label":"{{T6}} días son {{T7}} semanas.","incorrect":true,"feedback":"&lt;p&gt;{{T6}} días son {{Q5}} semanas.&lt;/p&gt;"},{"name":"A6","label":"{{T8}} días son {{T9}} semanas.","incorrect":true,"feedback":"&lt;p&gt;{{T8}} días son {{Q6}} semanas.&lt;/p&gt;"}],"uniques":true},"algorithm":{"name":"trueFalse","template":"Choice matrix – inline","params":{"countCorrect":2,"countIncorrect":1,"options":["Verdadero","Falso"]}}}</v>
      </c>
      <c r="C661" s="242" t="str">
        <f t="shared" si="1"/>
        <v>#REF!</v>
      </c>
      <c r="D661" s="243" t="str">
        <f t="shared" si="2"/>
        <v>#REF!</v>
      </c>
    </row>
    <row r="662" ht="15.75" customHeight="1">
      <c r="A662" s="241" t="str">
        <f>Seeds!AA772</f>
        <v>M3-MyM-14b-E-1</v>
      </c>
      <c r="B662" s="242" t="str">
        <f>Seeds!Z772</f>
        <v>{"id":"M3-MyM-14b-E-1","stimulus":"&lt;p&gt;¿A cuántos meses equivalen {{Q1}} años y medio?&lt;/p&gt;","template":"&lt;p&gt;A {{response}} meses.&lt;/p&gt;","hint":"&lt;p&gt;Un año equivale a 12 meses.&lt;/p&gt;","feedback":"&lt;p&gt;Un año equivale a 12 meses. Por tanto:&lt;/p&gt;&lt;p&gt;{{Q1}} × 12 + 6 = {{A1}} meses&lt;/p&gt;","seed":{"parameters":[{"name":"Q1","label":null,"min":2,"max":9,"step":1}],"calculated":[{"name":"A1","label":"{{function}}","function":"{{Q1}}*12+6"}],"uniques":true},"algorithm":{"name":"calculateOperation","params":{"method":"equivLiteral","keyboard":"NUMERICAL"}}}</v>
      </c>
      <c r="C662" s="242" t="str">
        <f t="shared" si="1"/>
        <v>#REF!</v>
      </c>
      <c r="D662" s="243" t="str">
        <f t="shared" si="2"/>
        <v>#REF!</v>
      </c>
    </row>
    <row r="663" ht="15.75" customHeight="1">
      <c r="A663" s="241" t="str">
        <f>Seeds!AA773</f>
        <v>M3-MyM-14b-E-2</v>
      </c>
      <c r="B663" s="242" t="str">
        <f>Seeds!Z773</f>
        <v>{"id":"M3-MyM-14b-E-2","stimulus":"&lt;p&gt;¿A cuántas semanas equivalen {{T1}} días?&lt;/p&gt;","template":"&lt;p&gt;A {{response}} semanas.&lt;/p&gt;","hint":"&lt;p&gt;Una semana equivale a 7 días.&lt;/p&gt;","feedback":"&lt;p&gt;Una semana equivale a 7 días. Por tanto:&lt;/p&gt;&lt;p&gt;{{T1}} : 7 = {{Q1}} semanas&lt;/p&gt;","seed":{"parameters":[{"name":"Q1","label":null,"min":2,"max":9,"step":1}],"calculated":[{"name":"T1","label":"{{function}}","function":"{{Q1}}*7","temp":"true"},{"name":"A1","label":"{{function}}","function":"{{Q1}}"}],"uniques":true},"algorithm":{"name":"calculateOperation","params":{"method":"equivLiteral","keyboard":"NUMERICAL"}}}</v>
      </c>
      <c r="C663" s="242" t="str">
        <f t="shared" si="1"/>
        <v>#REF!</v>
      </c>
      <c r="D663" s="243" t="str">
        <f t="shared" si="2"/>
        <v>#REF!</v>
      </c>
    </row>
    <row r="664" ht="15.75" customHeight="1">
      <c r="A664" s="241" t="str">
        <f>Seeds!AA774</f>
        <v>M3-MyM-14b-E-3</v>
      </c>
      <c r="B664" s="242" t="str">
        <f>Seeds!Z774</f>
        <v>{"id":"M3-MyM-14b-E-3","stimulus":"&lt;p&gt;¿Cuántos meses son {{Q2}} años?&lt;/p&gt;","template":"&lt;p&gt;Son {{response}} meses.&lt;/p&gt;","hint":"&lt;p&gt;Un año equivale a 12 meses.&lt;/p&gt;","feedback":"&lt;p&gt;Un año equivale a 12 meses. Por tanto:&lt;/p&gt;&lt;p&gt;{{Q2}} × 12 = {{A1}} meses&lt;/p&gt;","seed":{"parameters":[{"name":"Q2","label":null,"min":2,"max":5,"step":1}],"calculated":[{"name":"A1","label":"{{function}}","function":"{{Q2}}*12"}],"uniques":true},"algorithm":{"name":"calculateOperation","params":{"method":"equivLiteral","keyboard":"NUMERICAL"}}}</v>
      </c>
      <c r="C664" s="242" t="str">
        <f t="shared" si="1"/>
        <v>#REF!</v>
      </c>
      <c r="D664" s="243" t="str">
        <f t="shared" si="2"/>
        <v>#REF!</v>
      </c>
    </row>
    <row r="665" ht="15.75" customHeight="1">
      <c r="A665" s="241" t="str">
        <f>Seeds!AA775</f>
        <v>M3-MyM-15a-I-1</v>
      </c>
      <c r="B665" s="242" t="str">
        <f>Seeds!Z775</f>
        <v>{"id":"M3-MyM-15a-I-1","stimulus":"&lt;p&gt;Selecciona la hora que marca este reloj.&lt;/p&gt;&lt;div style=\"display:flex; justify-content:center;\"&gt;&lt;img src=\"https://blueberry-assets.oneclick.es/M3_MyM_15a_1.svg\" width=\"300\"&gt;&lt;/img&gt;&lt;/div&gt;","hint":"&lt;p&gt;En un reloj analógico, la manecilla corta señala las horas y la larga, los minutos.&lt;/p&gt;","feedback":"&lt;p&gt;En un reloj analógico, la manecilla corta señala las horas y la larga, los minutos.&lt;/p&gt;","seed":{"parameters":[],"calculated":[{"name":"A1","label":"Las siete y cuarto."},{"name":"A2","label":"Las once menos veinte.","incorrect":true},{"name":"A3","label":"La una y media.","incorrect":true},{"name":"A4","label":"Las ocho y veinte.","incorrect":true}],"uniques":true},"algorithm":{"name":"trueFalse","template":"Multiple choice – standard","params":{"countCorrect":1,"countIncorrect":2,"showCheckIcon":false,"columns":3
        }
    }
}</v>
      </c>
      <c r="C665" s="242" t="str">
        <f t="shared" si="1"/>
        <v>#REF!</v>
      </c>
      <c r="D665" s="243" t="str">
        <f t="shared" si="2"/>
        <v>#REF!</v>
      </c>
    </row>
    <row r="666" ht="15.75" customHeight="1">
      <c r="A666" s="241" t="str">
        <f>Seeds!AA776</f>
        <v>M3-MyM-15a-I-2</v>
      </c>
      <c r="B666" s="242" t="str">
        <f>Seeds!Z776</f>
        <v>{"id":"M3-MyM-15a-I-2","stimulus":"&lt;p&gt;Selecciona la hora que marca este reloj.&lt;/p&gt;&lt;div style=\"display:flex; justify-content:center;\"&gt;&lt;img src=\"https://blueberry-assets.oneclick.es/M3_MyM_15a_2.svg\"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veinte."},{"name":"A3","label":"La una y media.","incorrect":true},{"name":"A4","label":"Las ocho y veinte.","incorrect":true}],"uniques":true},"algorithm":{"name":"trueFalse","template":"Multiple choice – standard","params":{"countCorrect":1,"countIncorrect":2,"showCheckIcon":false,"columns":3
        }
    }
}</v>
      </c>
      <c r="C666" s="242" t="str">
        <f t="shared" si="1"/>
        <v>#REF!</v>
      </c>
      <c r="D666" s="243" t="str">
        <f t="shared" si="2"/>
        <v>#REF!</v>
      </c>
    </row>
    <row r="667" ht="15.75" customHeight="1">
      <c r="A667" s="241" t="str">
        <f>Seeds!AA777</f>
        <v>M3-MyM-15a-I-3</v>
      </c>
      <c r="B667" s="242" t="str">
        <f>Seeds!Z777</f>
        <v>{"id":"M3-MyM-15a-I-3","stimulus":"&lt;p&gt;Selecciona la hora que marca este reloj.&lt;/p&gt;&lt;div style=\"display:flex; justify-content:center;\"&gt;&lt;img src=\"https://blueberry-assets.oneclick.es/M3_MyM_15a_3.svg\"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media."},{"name":"A4","label":"Las ocho y veinte.","incorrect":true}],"uniques":true},"algorithm":{"name":"trueFalse","template":"Multiple choice – standard","params":{"countCorrect":1,"countIncorrect":2,"showCheckIcon":false,"columns":3
        }
    }
}</v>
      </c>
      <c r="C667" s="242" t="str">
        <f t="shared" si="1"/>
        <v>#REF!</v>
      </c>
      <c r="D667" s="243" t="str">
        <f t="shared" si="2"/>
        <v>#REF!</v>
      </c>
    </row>
    <row r="668" ht="15.75" customHeight="1">
      <c r="A668" s="241" t="str">
        <f>Seeds!AA778</f>
        <v>M3-MyM-15a-I-4</v>
      </c>
      <c r="B668" s="242" t="str">
        <f>Seeds!Z778</f>
        <v>{"id":"M3-MyM-15a-I-4","stimulus":"&lt;p&gt;Selecciona la hora que marca este reloj.&lt;/p&gt;&lt;div style=\"display:flex; justify-content:center;\"&gt;&lt;img src=\"https://blueberry-assets.oneclick.es/M3_MyM_15a_4.svg\" width=\"300\"&gt;&lt;/img&gt;&lt;/div&gt;","hint":"&lt;p&gt;En un reloj analógico, la manecilla corta señala las horas y la larga, los minutos.&lt;/p&gt;","feedback":"&lt;p&gt;En un reloj analógico, la manecilla corta señala las horas y la larga, los minutos.&lt;/p&gt;","seed":{"parameters":[],"calculated":[{"name":"A1","label":"Las siete y cuarto.","incorrect":true},{"name":"A2","label":"Las once menos veinte.","incorrect":true},{"name":"A3","label":"La una y media.","incorrect":true},{"name":"A4","label":"Las ocho y veinte."}],"uniques":true},"algorithm":{"name":"trueFalse","template":"Multiple choice – standard","params":{"countCorrect":1,"countIncorrect":2,"showCheckIcon":false,"columns":3
        }
    }
}</v>
      </c>
      <c r="C668" s="242" t="str">
        <f t="shared" si="1"/>
        <v>#REF!</v>
      </c>
      <c r="D668" s="243" t="str">
        <f t="shared" si="2"/>
        <v>#REF!</v>
      </c>
    </row>
    <row r="669" ht="15.75" customHeight="1">
      <c r="A669" s="241" t="str">
        <f>Seeds!AA779</f>
        <v>M3-MyM-15a-I-5</v>
      </c>
      <c r="B669" s="242" t="str">
        <f>Seeds!Z779</f>
        <v>{"id":"M3-MyM-15a-I-5","stimulus":"&lt;p&gt;Selecciona la hora que marca este reloj.&lt;/p&gt;&lt;div style=\"display:flex; justify-content:center;\"&gt;&lt;img src=\"https://blueberry-assets.oneclick.es/M3_MyM_15a_5.svg\"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cuarto."},{"name":"A2","label":"Las seis y veinticinco.","incorrect":true},{"name":"A3","label":"Las dos en punto.","incorrect":true},{"name":"A4","label":"Las cuatro y media.","incorrect":true}],"uniques":true},"algorithm":{"name":"trueFalse","template":"Multiple choice – standard","params":{"countCorrect":1,"countIncorrect":2,"showCheckIcon":false,"columns":3
        }
    }
}</v>
      </c>
      <c r="C669" s="242" t="str">
        <f t="shared" si="1"/>
        <v>#REF!</v>
      </c>
      <c r="D669" s="243" t="str">
        <f t="shared" si="2"/>
        <v>#REF!</v>
      </c>
    </row>
    <row r="670" ht="15.75" customHeight="1">
      <c r="A670" s="241" t="str">
        <f>Seeds!AA780</f>
        <v>M3-MyM-15a-I-6</v>
      </c>
      <c r="B670" s="242" t="str">
        <f>Seeds!Z780</f>
        <v>{"id":"M3-MyM-15a-I-6","stimulus":"&lt;p&gt;Selecciona la hora que marca este reloj.&lt;/p&gt;&lt;div style=\"display:flex; justify-content:center;\"&gt;&lt;img src=\"https://blueberry-assets.oneclick.es/M3_MyM_15a_6.svg\"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veinticinco."},{"name":"A3","label":"Las dos en punto.","incorrect":true},{"name":"A4","label":"Las cuatro y media.","incorrect":true}],"uniques":true},"algorithm":{"name":"trueFalse","template":"Multiple choice – standard","params":{"countCorrect":1,"countIncorrect":2,"showCheckIcon":false,"columns":3
        }
    }
}</v>
      </c>
      <c r="C670" s="242" t="str">
        <f t="shared" si="1"/>
        <v>#REF!</v>
      </c>
      <c r="D670" s="243" t="str">
        <f t="shared" si="2"/>
        <v>#REF!</v>
      </c>
    </row>
    <row r="671" ht="15.75" customHeight="1">
      <c r="A671" s="241" t="str">
        <f>Seeds!AA781</f>
        <v>M3-MyM-15a-I-7</v>
      </c>
      <c r="B671" s="242" t="str">
        <f>Seeds!Z781</f>
        <v>{"id":"M3-MyM-15a-I-7","stimulus":"&lt;p&gt;Selecciona la hora que marca este reloj.&lt;/p&gt;&lt;div style=\"display:flex; justify-content:center;\"&gt;&lt;img src=\"https://blueberry-assets.oneclick.es/M3_MyM_15a_7.svg\"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punto."},{"name":"A4","label":"Las cuatro y media.","incorrect":true}],"uniques":true},"algorithm":{"name":"trueFalse","template":"Multiple choice – standard","params":{"countCorrect":1,"countIncorrect":2,"showCheckIcon":false,"columns":3
        }
    }
}</v>
      </c>
      <c r="C671" s="242" t="str">
        <f t="shared" si="1"/>
        <v>#REF!</v>
      </c>
      <c r="D671" s="243" t="str">
        <f t="shared" si="2"/>
        <v>#REF!</v>
      </c>
    </row>
    <row r="672" ht="15.75" customHeight="1">
      <c r="A672" s="241" t="str">
        <f>Seeds!AA782</f>
        <v>M3-MyM-15a-I-8</v>
      </c>
      <c r="B672" s="242" t="str">
        <f>Seeds!Z782</f>
        <v>{"id":"M3-MyM-15a-I-8","stimulus":"&lt;p&gt;Selecciona la hora que marca este reloj.&lt;/p&gt;&lt;div style=\"display:flex; justify-content:center;\"&gt;&lt;img src=\"https://blueberry-assets.oneclick.es/M3_MyM_15a_8.svg\" width=\"300\"&gt;&lt;/img&gt;&lt;/div&gt;","hint":"&lt;p&gt;En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cuarto.","incorrect":true},{"name":"A2","label":"Las seis y veinticinco.","incorrect":true},{"name":"A3","label":"Las dos en punto.","incorrect":true},{"name":"A4","label":"Las cuatro y media."}],"uniques":true},"algorithm":{"name":"trueFalse","template":"Multiple choice – standard","params":{"countCorrect":1,"countIncorrect":2,"showCheckIcon":false,"columns":3
        }
    }
}</v>
      </c>
      <c r="C672" s="242" t="str">
        <f t="shared" si="1"/>
        <v>#REF!</v>
      </c>
      <c r="D672" s="243" t="str">
        <f t="shared" si="2"/>
        <v>#REF!</v>
      </c>
    </row>
    <row r="673" ht="15.75" customHeight="1">
      <c r="A673" s="241" t="str">
        <f>Seeds!AA783</f>
        <v>M3-MyM-15a-E-1</v>
      </c>
      <c r="B673" s="242" t="str">
        <f>Seeds!Z783</f>
        <v>{"id":"M3-MyM-15a-E-1","stimulus":"&lt;p&gt;¿Qué hora marca este reloj? Escríbela con palabras.&lt;/p&gt;&lt;div style=\"display:flex; justify-content:center;\"&gt;&lt;img src=\"https://blueberry-assets.oneclick.es/M3_MyM_15a_1.svg\"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siete y cuarto"}],"uniques":true},"algorithm":{"name":"calculateOperation","template":"Cloze with text"}}</v>
      </c>
      <c r="C673" s="242" t="str">
        <f t="shared" si="1"/>
        <v>#REF!</v>
      </c>
      <c r="D673" s="243" t="str">
        <f t="shared" si="2"/>
        <v>#REF!</v>
      </c>
    </row>
    <row r="674" ht="15.75" customHeight="1">
      <c r="A674" s="241" t="str">
        <f>Seeds!AA784</f>
        <v>M3-MyM-15a-E-2</v>
      </c>
      <c r="B674" s="242" t="str">
        <f>Seeds!Z784</f>
        <v>{"id":"M3-MyM-15a-E-2","stimulus":"&lt;p&gt;¿Qué hora marca este reloj? Escríbela con palabras.&lt;/p&gt;&lt;div style=\"display:flex; justify-content:center;\"&gt;&lt;img src=\"https://blueberry-assets.oneclick.es/M3_MyM_15a_2.svg\"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once menos veinte"}],"uniques":true},"algorithm":{"name":"calculateOperation","template":"Cloze with text"}}</v>
      </c>
      <c r="C674" s="242" t="str">
        <f t="shared" si="1"/>
        <v>#REF!</v>
      </c>
      <c r="D674" s="243" t="str">
        <f t="shared" si="2"/>
        <v>#REF!</v>
      </c>
    </row>
    <row r="675" ht="15.75" customHeight="1">
      <c r="A675" s="241" t="str">
        <f>Seeds!AA785</f>
        <v>M3-MyM-15a-E-3</v>
      </c>
      <c r="B675" s="242" t="str">
        <f>Seeds!Z785</f>
        <v>{"id":"M3-MyM-15a-E-3","stimulus":"&lt;p&gt;¿Qué hora marca este reloj? Escríbela con palabras.&lt;/p&gt;&lt;div style=\"display:flex; justify-content:center;\"&gt;&lt;img src=\"https://blueberry-assets.oneclick.es/M3_MyM_15a_3.svg\"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 una y media"}],"uniques":true},"algorithm":{"name":"calculateOperation","template":"Cloze with text"}}</v>
      </c>
      <c r="C675" s="242" t="str">
        <f t="shared" si="1"/>
        <v>#REF!</v>
      </c>
      <c r="D675" s="243" t="str">
        <f t="shared" si="2"/>
        <v>#REF!</v>
      </c>
    </row>
    <row r="676" ht="15.75" customHeight="1">
      <c r="A676" s="241" t="str">
        <f>Seeds!AA786</f>
        <v>M3-MyM-15a-E-4</v>
      </c>
      <c r="B676" s="242" t="str">
        <f>Seeds!Z786</f>
        <v>{"id":"M3-MyM-15a-E-4","stimulus":"&lt;p&gt;¿Qué hora marca este reloj? Escríbela con palabras.&lt;/p&gt;&lt;div style=\"display:flex; justify-content:center;\"&gt;&lt;img src=\"https://blueberry-assets.oneclick.es/M3_MyM_15a_4.svg\" width=\"300\"&gt;&lt;/img&gt;&lt;/div&gt;","template":"&lt;p&gt;El reloj marca {{response}}.&lt;/p&gt;","hint":"&lt;p&gt;En un reloj analógico, la manecilla corta señala las horas y la larga, los minutos.&lt;/p&gt;","feedback":"&lt;p&gt;En un reloj analógico, la manecilla corta señala las horas y la larga, los minutos.&lt;/p&gt;","seed":{"parameters":[],"calculated":[{"name":"A1","label":"las ocho y veinte"}],"uniques":true},"algorithm":{"name":"calculateOperation","template":"Cloze with text"}}</v>
      </c>
      <c r="C676" s="242" t="str">
        <f t="shared" si="1"/>
        <v>#REF!</v>
      </c>
      <c r="D676" s="243" t="str">
        <f t="shared" si="2"/>
        <v>#REF!</v>
      </c>
    </row>
    <row r="677" ht="15.75" customHeight="1">
      <c r="A677" s="241" t="str">
        <f>Seeds!AA787</f>
        <v>M3-MyM-15a-E-5</v>
      </c>
      <c r="B677" s="242" t="str">
        <f>Seeds!Z787</f>
        <v>{"id":"M3-MyM-15a-E-5","stimulus":"&lt;p&gt;¿Qué hora marca este reloj? Escríbela con palabras.&lt;/p&gt;&lt;div style=\"display:flex; justify-content:center;\"&gt;&lt;img src=\"https://blueberry-assets.oneclick.es/M3_MyM_15a_5.svg\"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menos cuarto"}],"uniques":true},"algorithm":{"name":"calculateOperation","template":"Cloze with text"}}</v>
      </c>
      <c r="C677" s="242" t="str">
        <f t="shared" si="1"/>
        <v>#REF!</v>
      </c>
      <c r="D677" s="243" t="str">
        <f t="shared" si="2"/>
        <v>#REF!</v>
      </c>
    </row>
    <row r="678" ht="15.75" customHeight="1">
      <c r="A678" s="241" t="str">
        <f>Seeds!AA788</f>
        <v>M3-MyM-15a-E-6</v>
      </c>
      <c r="B678" s="242" t="str">
        <f>Seeds!Z788</f>
        <v>{"id":"M3-MyM-15a-E-6","stimulus":"&lt;p&gt;¿Qué hora marca este reloj? Escríbela con palabras.&lt;/p&gt;&lt;div style=\"display:flex; justify-content:center;\"&gt;&lt;img src=\"https://blueberry-assets.oneclick.es/M3_MyM_15a_6.svg\"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seis y veinticinco"}],"uniques":true},"algorithm":{"name":"calculateOperation","template":"Cloze with text"}}</v>
      </c>
      <c r="C678" s="242" t="str">
        <f t="shared" si="1"/>
        <v>#REF!</v>
      </c>
      <c r="D678" s="243" t="str">
        <f t="shared" si="2"/>
        <v>#REF!</v>
      </c>
    </row>
    <row r="679" ht="15.75" customHeight="1">
      <c r="A679" s="241" t="str">
        <f>Seeds!AA789</f>
        <v>M3-MyM-15a-E-7</v>
      </c>
      <c r="B679" s="242" t="str">
        <f>Seeds!Z789</f>
        <v>{"id":"M3-MyM-15a-E-7","stimulus":"&lt;p&gt;¿Qué hora marca este reloj? Escríbela con palabras.&lt;/p&gt;&lt;div style=\"display:flex; justify-content:center;\"&gt;&lt;img src=\"https://blueberry-assets.oneclick.es/M3_MyM_15a_7.svg\"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dos en punto"}],"uniques":true},"algorithm":{"name":"calculateOperation","template":"Cloze with text"}}</v>
      </c>
      <c r="C679" s="242" t="str">
        <f t="shared" si="1"/>
        <v>#REF!</v>
      </c>
      <c r="D679" s="243" t="str">
        <f t="shared" si="2"/>
        <v>#REF!</v>
      </c>
    </row>
    <row r="680" ht="15.75" customHeight="1">
      <c r="A680" s="241" t="str">
        <f>Seeds!AA790</f>
        <v>M3-MyM-15a-E-8</v>
      </c>
      <c r="B680" s="242" t="str">
        <f>Seeds!Z790</f>
        <v>{"id":"M3-MyM-15a-E-8","stimulus":"&lt;p&gt;¿Qué hora marca este reloj? Escríbela con palabras.&lt;/p&gt;&lt;div style=\"display:flex; justify-content:center;\"&gt;&lt;img src=\"https://blueberry-assets.oneclick.es/M3_MyM_15a_8.svg\" width=\"300\"&gt;&lt;/img&gt;&lt;/div&gt;","template":"&lt;p&gt;El reloj marca {{response}}.&lt;/p&gt;","hint":"&lt;p&gt;En un reloj digital, el número antes de los dos puntos marca la hora y el de después, los minutos.&lt;/p&gt;","feedback":"&lt;p&gt;En un reloj digital, el número antes de los dos puntos marca la hora y el de después, los minutos.&lt;/p&gt;","seed":{"parameters":[],"calculated":[{"name":"A1","label":"las cuatro y media"}],"uniques":true},"algorithm":{"name":"calculateOperation","template":"Cloze with text"}}</v>
      </c>
      <c r="C680" s="242" t="str">
        <f t="shared" si="1"/>
        <v>#REF!</v>
      </c>
      <c r="D680" s="243" t="str">
        <f t="shared" si="2"/>
        <v>#REF!</v>
      </c>
    </row>
    <row r="681" ht="15.75" customHeight="1">
      <c r="A681" s="241" t="str">
        <f>Seeds!AA791</f>
        <v>M3-MyM-15b-I-1</v>
      </c>
      <c r="B681" s="242" t="str">
        <f>Seeds!Z791</f>
        <v>{"id":"M3-MyM-15b-I-1","stimulus":"&lt;p&gt;Arrastra la solución de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name":"A2","label":"{{function}}","function":"{{Q1}}*30","incorrect":true},{"name":"A3","label":"{{function}}","function":"{{Q1}}*60","incorrect":true}],"uniques":true},"algorithm":{"name":"calculateOperation","template":"Cloze with drag &amp; drop","params":{"keyboard":"NUMERICAL"}}}</v>
      </c>
      <c r="C681" s="242" t="str">
        <f t="shared" si="1"/>
        <v>#REF!</v>
      </c>
      <c r="D681" s="243" t="str">
        <f t="shared" si="2"/>
        <v>#REF!</v>
      </c>
    </row>
    <row r="682" ht="15.75" customHeight="1">
      <c r="A682" s="241" t="str">
        <f>Seeds!AA792</f>
        <v>M3-MyM-15b-I-2</v>
      </c>
      <c r="B682" s="242" t="str">
        <f>Seeds!Z792</f>
        <v>{"id":"M3-MyM-15b-I-2","stimulus":"&lt;p&gt;Arrastra la solución de esta equivalencia.&lt;/p&gt;","template":"&lt;p style=\"text-align: center\"&gt;{{Q1}} medias horas = {{response}} minutos&lt;/p&gt;","hint":"&lt;p&gt;Media hora es la mitad de 60 minutos.&lt;/p&gt;","feedback":"&lt;p&gt;Media hora son 30 minutos. Por tanto:&lt;/p&gt;&lt;p style=\"text-align: center\"&gt;{{Q1}} medias horas = {{Q1}} × 30 minutos = {{A2}} minutos&lt;/p&gt;","seed":{"parameters":[{"name":"Q1","label":null,"list":[2,3,4,5]}],"calculated":[{"name":"A1","label":"{{function}}","function":"{{Q1}}*15","incorrect":true},{"name":"A2","label":"{{function}}","function":"{{Q1}}*30"},{"name":"A3","label":"{{function}}","function":"{{Q1}}*60","incorrect":true}],"uniques":true},"algorithm":{"name":"calculateOperation","template":"Cloze with drag &amp; drop","params":{"keyboard":"NUMERICAL"}}}</v>
      </c>
      <c r="C682" s="242" t="str">
        <f t="shared" si="1"/>
        <v>#REF!</v>
      </c>
      <c r="D682" s="243" t="str">
        <f t="shared" si="2"/>
        <v>#REF!</v>
      </c>
    </row>
    <row r="683" ht="15.75" customHeight="1">
      <c r="A683" s="241" t="str">
        <f>Seeds!AA793</f>
        <v>M3-MyM-15b-E-1</v>
      </c>
      <c r="B683" s="242" t="str">
        <f>Seeds!Z793</f>
        <v>{"id":"M3-MyM-15b-E-1","stimulus":"&lt;p&gt;Completa esta equivalencia.&lt;/p&gt;","template":"&lt;p style=\"text-align: center\"&gt;{{Q1}} cuartos de hora = {{response}} minutos&lt;/p&gt;","hint":"&lt;p&gt;Un cuarto de hora es la cuarta parte de 60 minutos.&lt;/p&gt;","feedback":"&lt;p&gt;Un cuarto de hora son 15 minutos. Por tanto:&lt;/p&gt;&lt;p style=\"text-align: center\"&gt;{{Q1}} cuartos de hora = {{Q1}} × 15 minutos = {{A1}} minutos&lt;/p&gt;","seed":{"parameters":[{"name":"Q1","label":null,"list":[2,3,4,5]}],"calculated":[{"name":"A1","label":"{{function}}","function":"{{Q1}}*15"}],"uniques":true},"algorithm":{"name":"calculateOperation","params":{"method":"equivLiteral","keyboard":"NUMERICAL"}}}</v>
      </c>
      <c r="C683" s="242" t="str">
        <f t="shared" si="1"/>
        <v>#REF!</v>
      </c>
      <c r="D683" s="243" t="str">
        <f t="shared" si="2"/>
        <v>#REF!</v>
      </c>
    </row>
    <row r="684" ht="15.75" customHeight="1">
      <c r="A684" s="241" t="str">
        <f>Seeds!AA794</f>
        <v>M3-MyM-15b-E-2</v>
      </c>
      <c r="B684" s="242" t="str">
        <f>Seeds!Z794</f>
        <v>{"id":"M3-MyM-15b-E-2","stimulus":"&lt;p&gt;Completa esta equivalencia.&lt;/p&gt;","template":"&lt;p style=\"text-align: center\"&gt;{{Q1}} medias horas = {{response}} minutos&lt;/p&gt;","hint":"&lt;p&gt;Media hora es la mitad de 60 minutos.&lt;/p&gt;","feedback":"&lt;p&gt;Media hora son 30 minutos. Por tanto:&lt;/p&gt;&lt;p style=\"text-align: center\"&gt;{{Q1}} medias horas = {{Q1}} × 30 minutos = {{A1}} minutos&lt;/p&gt;","seed":{"parameters":[{"name":"Q1","label":null,"list":[2,3,4,5]}],"calculated":[{"name":"A1","label":"{{function}}","function":"{{Q1}}*30"}],"uniques":true},"algorithm":{"name":"calculateOperation","params":{"method":"equivLiteral","keyboard":"NUMERICAL"}}}</v>
      </c>
      <c r="C684" s="242" t="str">
        <f t="shared" si="1"/>
        <v>#REF!</v>
      </c>
      <c r="D684" s="243" t="str">
        <f t="shared" si="2"/>
        <v>#REF!</v>
      </c>
    </row>
    <row r="685" ht="15.75" customHeight="1">
      <c r="A685" s="241" t="str">
        <f>Seeds!AA795</f>
        <v>M3-MyM-15b-A-1</v>
      </c>
      <c r="B685" s="242" t="str">
        <f>Seeds!Z795</f>
        <v>{"id":"M3-MyM-15b-A-1","stimulus":"&lt;p&gt;Ángela y Sergio han jugado al pádel durante {{T1}} minutos. ¿Cómo se puede reescribir esta duración?&lt;/p&gt;","template":"&lt;p&gt;Han jugado durante {{response}} cuartos de hora y {{response}} minutos.&lt;/p&gt;","hint":"&lt;p&gt;Un cuarto de hora es la cuarta parte de 60 minutos.&lt;/p&gt;","feedback":"&lt;p&gt;Un cuarto de hora son 15 minutos. Por tanto:&lt;/p&gt;&lt;p&gt;{{T1}} minutos : 15 minutos = {{Q1}} cuartos de hora, resto = {{Q2}} minutos&lt;/p&gt;","seed":{"parameters":[{"name":"Q1","label":null,"list":[2,3,4,5]},{"name":"Q2","label":null,"min":1,"max":14,"step":1}],"calculated":[{"name":"T1","label":"{{function}}","function":"15*{{Q1}}+{{Q2}}","temp":true},{"name":"A1","label":"{{function}}","function":"{{Q1}}"},{"name":"A2","label":"{{function}}","function":"{{Q2}}"}],"uniques":true},"algorithm":{"name":"calculateOperation","params":{"method":"equivLiteral","keyboard":"NUMERICAL"}}}</v>
      </c>
      <c r="C685" s="242" t="str">
        <f t="shared" si="1"/>
        <v>#REF!</v>
      </c>
      <c r="D685" s="243" t="str">
        <f t="shared" si="2"/>
        <v>#REF!</v>
      </c>
    </row>
    <row r="686" ht="15.75" customHeight="1">
      <c r="A686" s="241" t="str">
        <f>Seeds!AA796</f>
        <v>M3-MyM-15b-A-2</v>
      </c>
      <c r="B686" s="242" t="str">
        <f>Seeds!Z796</f>
        <v>{"id":"M3-MyM-15b-A-2","stimulus":"&lt;p&gt;En el cine se está proyectando una película cuya duración es de {{T1}} minutos. ¿Cómo se puede reescribir esta duración?&lt;/p&gt;","template":"&lt;p&gt;La película dura {{response}} medias horas y {{response}} minutos.&lt;/p&gt;","hint":"&lt;p&gt;Media hora es la mitad de 60 minutos.&lt;/p&gt;","feedback":"&lt;p&gt;Media hora son 30 minutos. Por tanto:&lt;/p&gt;&lt;p&gt;{{T1}} minutos : 30 minutos = {{Q1}} medias horas, resto = {{Q2}} minutos&lt;/p&gt;","seed":{"parameters":[{"name":"Q1","label":null,"list":[2,3,4]},{"name":"Q2","label":null,"min":1,"max":29,"step":1}],"calculated":[{"name":"T1","label":"{{function}}","function":"30*{{Q1}}+{{Q2}}","temp":true},{"name":"A1","label":"{{function}}","function":"{{Q1}}"},{"name":"A2","label":"{{function}}","function":"{{Q2}}"}],"uniques":true},"algorithm":{"name":"calculateOperation","params":{"method":"equivLiteral","keyboard":"NUMERICAL"}}}</v>
      </c>
      <c r="C686" s="242" t="str">
        <f t="shared" si="1"/>
        <v>#REF!</v>
      </c>
      <c r="D686" s="243" t="str">
        <f t="shared" si="2"/>
        <v>#REF!</v>
      </c>
    </row>
    <row r="687" ht="15.75" customHeight="1">
      <c r="A687" s="241" t="str">
        <f>Seeds!AA797</f>
        <v>M3-MyM-15b-A-3</v>
      </c>
      <c r="B687" s="242" t="str">
        <f>Seeds!Z797</f>
        <v>{"id":"M3-MyM-15b-A-3","stimulus":"&lt;p&gt;Esther asiste a un curso de inglés cuyas clases duran tres cuartos de hora. Si en el último mes ha asistido a {{Q1}} clases, calcula los minutos totales que ha recibido clase.&lt;/p&gt;","template":"&lt;p&gt;Ha recibido {{response}} minutos de clase.&lt;/p&gt;","hint":"&lt;p&gt;Tres cuartos de hora son 45 minutos.&lt;/p&gt;","feedback":"&lt;p&gt;Tres cuartos de hora son 45 minutos. Por tanto:&lt;/p&gt;&lt;p&gt;45 minutos × {{Q1}} clases = {{A1}} minutos&lt;/p&gt;","seed":{"parameters":[{"name":"Q1","label":null,"min":4,"max":8,"step":1}],"calculated":[{"name":"A1","label":"{{function}}","function":"{{Q1}}*45"}],"uniques":true},"algorithm":{"name":"calculateOperation","params":{"method":"equivLiteral","keyboard":"NUMERICAL"}}}</v>
      </c>
      <c r="C687" s="242" t="str">
        <f t="shared" si="1"/>
        <v>#REF!</v>
      </c>
      <c r="D687" s="243" t="str">
        <f t="shared" si="2"/>
        <v>#REF!</v>
      </c>
    </row>
    <row r="688" ht="15.75" customHeight="1">
      <c r="A688" s="241" t="str">
        <f>Seeds!AA798</f>
        <v>M3-MyM-15c-I-1</v>
      </c>
      <c r="B688" s="242" t="str">
        <f>Seeds!Z798</f>
        <v>{"id":"M3-MyM-15c-I-1","stimulus":"&lt;p&gt;Selecciona si las siguientes equivalencias son correctas o no.&lt;/p&gt;","hint":"&lt;p&gt;Las equivalencias entre las unidades de tiempo son:&lt;/p&gt;&lt;p style=\"text-align: center\"&gt;1 h = 60 min&lt;/p&gt;&lt;p style=\"text-align: center\"&gt;1 min = 60 s&lt;/p&gt;","feedback":"&lt;p&gt;Las equivalencias entre las unidades de tiempo son:&lt;/p&gt;&lt;p style=\"text-align: center\"&gt;1 h = 60 min&lt;/p&gt;&lt;p style=\"text-align: center\"&gt;1 min = 60 s&lt;/p&gt;","seed":{"parameters":[{"name":"Q1","label":null,"min":1,"max":10,"step":1},{"name":"Q2","label":null,"min":1,"max":10,"step":1},{"name":"Q3","label":null,"min":1,"max":10,"step":1},{"name":"Q4","label":null,"min":1,"max":10,"step":1},{"name":"Q5","label":null,"min":1,"max":10,"step":1},{"name":"Q6","label":null,"min":1,"max":10,"step":1}],"calculated":[{"name":"T1","function":"{{Q1}}*60","temp":true},{"name":"T2","function":"{{Q2}}*60","temp":true},{"name":"T3","function":"{{Q3}}*60","temp":true},{"name":"T4","function":"{{Q4}}*60","temp":true},{"name":"T5","function":"{{Q5}}*60","temp":true},{"name":"T6","function":"{{Q6}}*60","temp":true},{"name":"A1","label":"&lt;span class=\"no-break\"&gt;{{Q1}} h&lt;/span&gt; = &lt;span class=\"no-break\"&gt;{{T1}} min&lt;/span&gt;"},{"name":"A2","label":"&lt;span class=\"no-break\"&gt;{{Q2}} min&lt;/span&gt; = &lt;span class=\"no-break\"&gt;{{T2}} s&lt;/span&gt;"},{"name":"A3","label":"&lt;span class=\"no-break\"&gt;{{T3}} s&lt;/span&gt; = &lt;span class=\"no-break\"&gt;{{Q3}} min&lt;/span&gt;"},{"name":"A4","label":"&lt;span class=\"no-break\"&gt;{{T4}} h&lt;/span&gt; = &lt;span class=\"no-break\"&gt;{{Q4}} min&lt;/span&gt;","incorrect":true,"feedback":"&lt;p&gt;La equivalencia correcta es:&lt;/p&gt;&lt;p&gt;&lt;span class=\"no-break\"&gt;{{Q4}} h&lt;/span&gt; = &lt;span class=\"no-break\"&gt;{{T4}} min&lt;/span&gt;&lt;/p&gt;"},{"name":"A5","label":"&lt;span class=\"no-break\"&gt;{{Q5}} min&lt;/span&gt; = &lt;span class=\"no-break\"&gt;{{T5}} h&lt;/span&gt;","incorrect":true,"feedback":"&lt;p&gt;La equivalencia correcta es:&lt;/p&gt;&lt;p&gt;&lt;span class=\"no-break\"&gt;{{T5}} min&lt;/span&gt; = &lt;span class=\"no-break\"&gt;{{Q5}} h&lt;/span&gt;&lt;/p&gt;"},{"name":"A6","label":"&lt;span class=\"no-break\"&gt;{{Q6}} s&lt;/span&gt; = &lt;span class=\"no-break\"&gt;{{T6}} min&lt;/span&gt;","incorrect":true,"feedback":"&lt;p&gt;La equivalencia correcta es:&lt;/p&gt;&lt;p&gt;&lt;span class=\"no-break\"&gt;{{T6}} s&lt;/span&gt; = &lt;span class=\"no-break\"&gt;{{Q6}} min&lt;/span&gt;&lt;/p&gt;"}],"uniques":true},"algorithm":{"name":"trueFalse","template":"Choice matrix – inline","params":{"countCorrect":1,"countIncorrect":2,"options":["Correcto","Incorrecto"]}}}</v>
      </c>
      <c r="C688" s="242" t="str">
        <f t="shared" si="1"/>
        <v>#REF!</v>
      </c>
      <c r="D688" s="243" t="str">
        <f t="shared" si="2"/>
        <v>#REF!</v>
      </c>
    </row>
    <row r="689" ht="15.75" customHeight="1">
      <c r="A689" s="241" t="str">
        <f>Seeds!AA799</f>
        <v>M3-MyM-15c-E-1</v>
      </c>
      <c r="B689" s="242" t="str">
        <f>Seeds!Z799</f>
        <v>{
    "id": "M3-MyM-15c-E-1",
    "stimulus": "&lt;p&gt;Completa la siguiente equivalencia.&lt;/p&gt;",
    "template": "&lt;p style=\"text-align: center\"&gt;&lt;span class=\"no-break\"&gt;{{Q1}} h&lt;/span&gt; = &lt;span class=\"no-break\"&gt;{{response}} min&lt;/span&gt;&lt;p&gt;",
    "hint": "&lt;p&gt;La equivalencia entre horas y minutos es:&lt;/p&gt;&lt;p style=\"text-align: center\"&gt;1 h = 60 min&lt;/p&gt;",
    "feedback": "&lt;p&gt;La equivalencia se calcula de esta manera:&lt;/p&gt;&lt;p style=\"text-align: center\"&gt;{{Q1}} h × 60 = {{A1}} min&lt;/p&gt;",
    "seed": {
        "parameters": [
            {
                "name": "Q1",
                "label": null,
                "list": [
                    1,
                    2,
                    3,
                    4,
                    5
                ]
            }
        ],
        "calculated": [
            {
                "name": "A1",
                "label": "{{function}}",
                "function": "{{Q1}}*60"
            }
        ],
        "uniques": true
    },
    "algorithm": {
        "name": "calculateOperation",
        "params": {
            "method": "equivLiteral",
            "keyboard": "NUMERICAL"
        }
    }
}</v>
      </c>
      <c r="C689" s="242" t="str">
        <f t="shared" si="1"/>
        <v>#REF!</v>
      </c>
      <c r="D689" s="243" t="str">
        <f t="shared" si="2"/>
        <v>#REF!</v>
      </c>
    </row>
    <row r="690" ht="15.75" customHeight="1">
      <c r="A690" s="241" t="str">
        <f>Seeds!AA800</f>
        <v>M3-MyM-15c-E-2</v>
      </c>
      <c r="B690" s="242" t="str">
        <f>Seeds!Z800</f>
        <v>{
    "id": "M3-MyM-15c-E-2",
    "stimulus": "&lt;p&gt;Completa la siguiente equivalencia.&lt;/p&gt;",
    "template": "&lt;p style=\"text-align: center\"&gt;&lt;span class=\"no-break\"&gt;{{T1}} min&lt;/span&gt; = &lt;span class=\"no-break\"&gt;{{response}} h&lt;/span&gt;&lt;/p&gt;",
    "hint": "&lt;p&gt;La equivalencia entre horas y minutos es:&lt;/p&gt;&lt;p style=\"text-align: center\"&gt;1 h = 60 min&lt;/p&gt;",
    "feedback": "&lt;p&gt;La equivalencia se calcula de esta manera:&lt;/p&gt;&lt;p&gt;{{T1}} min : 60 = {{A1}} h&lt;/p&gt;",
    "seed": {
        "parameters": [
            {
                "name": "Q1",
                "label": null,
                "list": [
                    1,
                    2,
                    3,
                    4,
                    5
                ]
            }
        ],
        "calculated": [
            {
                "name": "T1",
                "label": "{{function}}",
                "function": "{{Q1}}*60",
                "temp": true
            },
            {
                "name": "A1",
                "label": "{{function}}",
                "function": "{{Q1}}"
            }
        ],
        "uniques": true
    },
    "algorithm": {
        "name": "calculateOperation",
        "params": {
            "method": "equivLiteral",
            "keyboard": "NUMERICAL"
        }
    }
}</v>
      </c>
      <c r="C690" s="242" t="str">
        <f t="shared" si="1"/>
        <v>#REF!</v>
      </c>
      <c r="D690" s="243" t="str">
        <f t="shared" si="2"/>
        <v>#REF!</v>
      </c>
    </row>
    <row r="691" ht="15.75" customHeight="1">
      <c r="A691" s="241" t="str">
        <f>Seeds!AA801</f>
        <v>M3-MyM-15c-E-3</v>
      </c>
      <c r="B691" s="242" t="str">
        <f>Seeds!Z801</f>
        <v>{"id":"M3-MyM-15c-E-3","stimulus":"&lt;p&gt;Completa la siguiente equivalencia.&lt;/p&gt;","template":"&lt;p style=\"text-align: center\"&gt;&lt;span class=\"no-break\"&gt;{{T1}} s&lt;/span&gt; = &lt;span class=\"no-break\"&gt;{{response}} min&lt;/span&gt;&lt;/p&gt;","hint":"&lt;p&gt;La equivalencia entre minutos y segundos es:&lt;/p&gt;&lt;p style=\"text-align: center\"&gt;1 min = 60 s&lt;/p&gt;","feedback":"&lt;p&gt;La equivalencia se calcula de esta manera:&lt;/p&gt;&lt;p&gt;{{T1}} s : 60 = {{A1}} min&lt;/p&gt;","seed":{"parameters":[{"name":"Q1","label":null,"list":[1,2,3,4,5]}],"calculated":[{"name":"T1","label":"{{function}}","function":"{{Q1}}*60","temp":true},{"name":"A1","label":"{{function}}","function":"{{Q1}}"}],"uniques":true},"algorithm":{"name":"calculateOperation","params":{"method":"equivLiteral","keyboard":"NUMERICAL"}}}</v>
      </c>
      <c r="C691" s="242" t="str">
        <f t="shared" si="1"/>
        <v>#REF!</v>
      </c>
      <c r="D691" s="243" t="str">
        <f t="shared" si="2"/>
        <v>#REF!</v>
      </c>
    </row>
    <row r="692" ht="15.75" customHeight="1">
      <c r="A692" s="241" t="str">
        <f>Seeds!AA802</f>
        <v>M3-MyM-15c-E-4</v>
      </c>
      <c r="B692" s="242" t="str">
        <f>Seeds!Z802</f>
        <v>{"id":"M3-MyM-15c-E-4","stimulus":"&lt;p&gt;Completa la siguiente equivalencia.&lt;/p&gt;","template":"&lt;p style=\"text-align: center\"&gt;&lt;span class=\"no-break\"&gt;{{Q1}} min&lt;/span&gt; = &lt;span class=\"no-break\"&gt;{{response}} s&lt;/span&gt;&lt;/p&gt;","hint":"&lt;p&gt;La equivalencia entre minutos y segundos es:&lt;/p&gt;&lt;p style=\"text-align: center\"&gt;1 min = 60 s&lt;/p&gt;","feedback":"&lt;p&gt;La equivalencia se calcula de esta manera:&lt;/p&gt;&lt;p style=\"text-align: center\"&gt;{{Q1}} min × 60 = {{A1}} s&lt;/p&gt;","seed":{"parameters":[{"name":"Q1","label":null,"list":[1,2,3,4,5]}],"calculated":[{"name":"A1","label":"{{function}}","function":"{{Q1}}*60"}],"uniques":true},"algorithm":{"name":"calculateOperation","params":{"method":"equivLiteral","keyboard":"NUMERICAL"}}}</v>
      </c>
      <c r="C692" s="242" t="str">
        <f t="shared" si="1"/>
        <v>#REF!</v>
      </c>
      <c r="D692" s="243" t="str">
        <f t="shared" si="2"/>
        <v>#REF!</v>
      </c>
    </row>
    <row r="693" ht="15.75" customHeight="1">
      <c r="A693" s="241" t="str">
        <f>Seeds!AA803</f>
        <v>M3-MyM-15c-A-1</v>
      </c>
      <c r="B693" s="242" t="str">
        <f>Seeds!Z803</f>
        <v>{"id":"M3-MyM-15c-A-1","seed":{"parameters":[{"name":"Q1","label":null,"min":300,"max":2700,"step":60}],"uniques":true},"scaffolding":[{"id":"step-0","stimulus":"&lt;p&gt;Miguel ha llegado al estadio &lt;span class=\"no-break\"&gt;{{Q1}} s&lt;/span&gt; antes de que empiece el concierto. ¿A cuántos minutos equivale este tiempo?&lt;/p&gt;","template":"&lt;p&gt;Ha llegado &lt;span class=\"no-break\"&gt;{{response}} min&lt;/span&gt; antes.&lt;/p&gt;","seed":{"calculated":[{"name":"0-A1","label":"{{function}}","function":"{{Q1}}/60"}]},"algorithm":{"name":"calculateOperation","params":{"method":"equivLiteral","keyboard":"NUMERICAL"}}},{"id":"step-1","stimulus":"&lt;p&gt;¿Cuántos segundos antes llegó Miguel al concierto?&lt;/p&gt;","template":"&lt;p&gt;Llegó {{response}} s antes.&lt;/p&gt;","seed":{"calculated":[{"name":"1-A1","label":"{{function}}","function":"{{Q1}}"}]},"algorithm":{"name":"calculateOperation","params":{"method":"equivLiteral","keyboard":"NUMERICAL"}}},{"id":"step-2","stimulus":"&lt;p&gt;¿Qué pide el enunciado?&lt;/p&gt;","seed":{"calculated":[{"name":"2-A1","label":"&lt;p&gt;Expresar los segundos en minutos.&lt;/p&gt;"},{"name":"2-A2","label":"&lt;p&gt;Expresar los segundos en horas.&lt;/p&gt;","incorrect":true},{"name":"2-A3","label":"&lt;p&gt;Expresar los minutos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minutos antes llegó Miguel al concierto.&lt;/p&gt;","template":"&lt;p style=\"text-align: center\"&gt;{{Q1}} s : 60 = {{response}} min&lt;/p&gt;","seed":{"calculated":[{"name":"4-A1","label":"{{function}}","function":"{{Q1}}/60"}]},"algorithm":{"name":"calculateOperation","params":{"method":"equivLiteral","keyboard":"NUMERICAL"}}}]}</v>
      </c>
      <c r="C693" s="242" t="str">
        <f t="shared" si="1"/>
        <v>#REF!</v>
      </c>
      <c r="D693" s="243" t="str">
        <f t="shared" si="2"/>
        <v>#REF!</v>
      </c>
    </row>
    <row r="694" ht="15.75" customHeight="1">
      <c r="A694" s="241" t="str">
        <f>Seeds!AA804</f>
        <v>M3-MyM-15c-A-2</v>
      </c>
      <c r="B694" s="242" t="str">
        <f>Seeds!Z804</f>
        <v>{"id":"M3-MyM-15c-A-2","seed":{"parameters":[{"name":"Q1","label":null,"min":1,"max":15,"step":1}],"uniques":true},"scaffolding":[{"id":"step-0","stimulus":"&lt;p&gt;Un trayecto en tren a París ha durado &lt;span class=\"no-break\"&gt;{{Q1}} h&lt;/span&gt;. ¿A cuántos minutos equivale este tiempo?&lt;/p&gt;","template":"&lt;p&gt;El trayecto ha durado &lt;span class=\"no-break\"&gt;{{response}} min.&lt;/span&gt;&lt;/p&gt;","seed":{"calculated":[{"name":"0-A1","label":"{{function}}","function":"{{Q1}}*60"}]},"algorithm":{"name":"calculateOperation","params":{"method":"equivLiteral","keyboard":"NUMERICAL"}}},{"id":"step-1","stimulus":"&lt;p&gt;¿Cuánto tiempo ha durado el trayecto a París?&lt;/p&gt;","template":"&lt;p&gt;El trayecto ha sido de {{response}} h.&lt;/p&gt;","seed":{"calculated":[{"name":"1-A1","label":"{{function}}","function":"{{Q1}}"}]},"algorithm":{"name":"calculateOperation","params":{"method":"equivLiteral","keyboard":"NUMERICAL"}}},{"id":"step-2","stimulus":"&lt;p&gt;¿Qué pide el enunciado?&lt;/p&gt;","seed":{"calculated":[{"name":"2-A1","label":"&lt;p&gt;Expresar la duración del trayecto en minutos.&lt;/p&gt;"},{"name":"2-A2","label":"&lt;p&gt;Expresar la duración del trayecto en segundos.&lt;/p&gt;","incorrect":true},{"name":"2-A3","label":"&lt;p&gt;Expresar la duración del trayecto en horas.&lt;/p&gt;","incorrect":true}]},"algorithm":{"name":"trueFalse","template":"Multiple choice – standard"}},{"id":"step-3","stimulus":"&lt;p&gt;Para convertir las horas en minutos, ¿cuál es la equivalencia correcta?&lt;/p&gt;","seed":{"calculated":[{"name":"3-A1","label":"&lt;p style=\"text-align: center\"&gt;1 h = 60 min&lt;/p&gt;"},{"name":"2-A2","label":"&lt;p style=\"text-align: center\"&gt;1 h = 3 600 min&lt;/p&gt;","incorrect":true},{"name":"2-A3","label":"&lt;p&gt;60 h = 1 min&lt;/p&gt;","incorrect":true}]},"algorithm":{"name":"trueFalse","template":"Multiple choice – standard"}},{"id":"step-4","stimulus":"&lt;p&gt;Utiliza la equivalencia del paso anterior para calcular cuántos minutos ha durado el trayecto.&lt;/p&gt;","template":"&lt;p style=\"text-align: center\"&gt;{{Q1}} h × 60 = {{response}} min&lt;/p&gt;","seed":{"calculated":[{"name":"4-A1","label":"{{function}}","function":"{{Q1}}*60"}]},"algorithm":{"name":"calculateOperation","params":{"method":"equivLiteral","keyboard":"NUMERICAL"}}}]}</v>
      </c>
      <c r="C694" s="242" t="str">
        <f t="shared" si="1"/>
        <v>#REF!</v>
      </c>
      <c r="D694" s="243" t="str">
        <f t="shared" si="2"/>
        <v>#REF!</v>
      </c>
    </row>
    <row r="695" ht="15.75" customHeight="1">
      <c r="A695" s="241" t="str">
        <f>Seeds!AA805</f>
        <v>M3-MyM-15c-A-3</v>
      </c>
      <c r="B695" s="242" t="str">
        <f>Seeds!Z805</f>
        <v>{"id":"M3-MyM-15c-A-3","seed":{"parameters":[{"name":"Q1","label":null,"min":600,"max":2700,"step":60}],"uniques":true},"scaffolding":[{"id":"step-0","stimulus":"&lt;p&gt;El tiempo de espera estimado para la compra de unas entradas es de &lt;span class=\"no-break\"&gt;{{Q1}} s.&lt;/span&gt; ¿A cuántos minutos equivalen?&lt;/p&gt;","template":"&lt;p&gt;El tiempo de espera es de &lt;span class=\"no-break\"&gt;{{response}} min.&lt;/span&gt;&lt;/p&gt;","seed":{"calculated":[{"name":"0-A1","label":"{{function}}","function":"{{Q1}}/60"}]},"algorithm":{"name":"calculateOperation","params":{"method":"equivLiteral","keyboard":"NUMERICAL"}}},{"id":"step-1","stimulus":"&lt;p&gt;¿Cuántos segundos dura la espera para la compra de entradas?&lt;/p&gt;","template":"&lt;p&gt;El tiempo de espera es de {{response}} s.&lt;/p&gt;","seed":{"calculated":[{"name":"1-A1","label":"{{function}}","function":"{{Q1}}"}]},"algorithm":{"name":"calculateOperation","params":{"method":"equivLiteral","keyboard":"NUMERICAL"}}},{"id":"step-2","stimulus":"&lt;p&gt;¿Qué pide el enunciado?&lt;/p&gt;","seed":{"calculated":[{"name":"2-A1","label":"&lt;p&gt;Expresar el tiempo de espera en minutos.&lt;/p&gt;"},{"name":"2-A2","label":"&lt;p&gt;Expresar el tiempo de espera en horas.&lt;/p&gt;","incorrect":true},{"name":"2-A3","label":"&lt;p&gt;Expresar el tiempo de espera en segundos.&lt;/p&gt;","incorrect":true}]},"algorithm":{"name":"trueFalse","template":"Multiple choice – standard"}},{"id":"step-3","stimulus":"&lt;p&gt;Para convertir los segundos en minutos, ¿cuál es la equivalencia correcta?&lt;/p&gt;","seed":{"calculated":[{"name":"3-A1","label":"&lt;p style=\"text-align: center\"&gt;1 min = 60 s&lt;/p&gt;"},{"name":"2-A2","label":"&lt;p&gt;60 min = 1 s&lt;/p&gt;","incorrect":true},{"name":"2-A3","label":"&lt;p style=\"text-align: center\"&gt;1 min = 3 600 s&lt;/p&gt;","incorrect":true}]},"algorithm":{"name":"trueFalse","template":"Multiple choice – standard"}},{"id":"step-4","stimulus":"&lt;p&gt;Utiliza la equivalencia del paso anterior para calcular cuántos son los minutos de espera.&lt;/p&gt;","template":"&lt;p style=\"text-align: center\"&gt;{{Q1}} s : 60 = {{response}} min&lt;/p&gt;","seed":{"calculated":[{"name":"4-A1","label":"{{function}}","function":"{{Q1}}/60"}]},"algorithm":{"name":"calculateOperation","params":{"method":"equivLiteral","keyboard":"NUMERICAL"}}}]}</v>
      </c>
      <c r="C695" s="242" t="str">
        <f t="shared" si="1"/>
        <v>#REF!</v>
      </c>
      <c r="D695" s="243" t="str">
        <f t="shared" si="2"/>
        <v>#REF!</v>
      </c>
    </row>
    <row r="696" ht="15.75" customHeight="1">
      <c r="A696" s="241" t="str">
        <f>Seeds!AA806</f>
        <v>M3-MyM-15d-I-1</v>
      </c>
      <c r="B696" s="242" t="str">
        <f>Seeds!Z806</f>
        <v>{"id":"M3-MyM-15d-I-1","stimulus":"&lt;p&gt;Escoge el resultado de esta operación.&lt;/p&gt;","template":"&lt;p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{{A1}} h&lt;/p&gt;&lt;p&gt;{{Q2}} min + {{Q4}} min = {{A4}} min&lt;/p&gt;","seed":{"parameters":[{"name":"Q1","label":null,"min":1,"max":10,"step":1},{"name":"Q2","label":null,"min":5,"max":30,"step":1},{"name":"Q3","label":null,"min":1,"max":10,"step":1},{"name":"Q4","label":null,"min":5,"max":29,"step":1}],"calculated":[{"name":"A1","label":"{{function}}","function":"{{Q1}}+{{Q3}}","group":1},{"name":"A2","label":"{{function}}","function":"{{Q1}}+{{Q2}}","group":1,"incorrect":true},{"name":"A3","label":"{{function}}","function":"{{Q2}}+{{Q4}}","group":1,"incorrect":true},{"name":"A4","label":"{{function}}","function":"{{Q2}}+{{Q4}}","group":2},{"name":"A5","label":"{{function}}","function":"{{Q3}}+{{Q4}}","group":2,"incorrect":true},{"name":"A6","label":"{{function}}","function":"{{Q1}}+{{Q3}}","group":2,"incorrect":true}],"uniques":true},"algorithm":{"name":"groupResponses","template":"Cloze with drop down"}}</v>
      </c>
      <c r="C696" s="242" t="str">
        <f t="shared" si="1"/>
        <v>#REF!</v>
      </c>
      <c r="D696" s="243" t="str">
        <f t="shared" si="2"/>
        <v>#REF!</v>
      </c>
    </row>
    <row r="697" ht="15.75" customHeight="1">
      <c r="A697" s="241" t="str">
        <f>Seeds!AA807</f>
        <v>M3-MyM-15d-I-2</v>
      </c>
      <c r="B697" s="242" t="str">
        <f>Seeds!Z807</f>
        <v>{"id":"M3-MyM-15d-I-2","stimulus":"&lt;p&gt;Escoge el resultado de esta operación.&lt;/p&gt;","template":"&lt;p style=\"text-align: center\"&gt;{{T1}} h y {{T2}} min − {{Q3}} h y {{Q4}} min = {{response}} h y {{response}} min&lt;/p&gt;","hint":"&lt;p&gt;Resta las horas y los minutos por separado.&lt;/p&gt;","feedback":"&lt;p&gt;Al restar intervalos de tiempo, opera con las horas y los minutos por separado.&lt;/p&gt;&lt;p style=\"text-align: center\"&gt;{{T1}} h − {{Q3}} h = {{Q1}} h&lt;/p&gt;&lt;p style=\"text-align: center\"&gt;{{T2}} min − {{Q4}} min = {{Q2}} min&lt;/p&gt;","seed":{"parameters":[{"name":"Q1","label":null,"min":2,"max":5,"step":1},{"name":"Q2","label":null,"min":5,"max":29,"step":1},{"name":"Q3","label":null,"min":2,"max":5,"step":1},{"name":"Q4","label":null,"min":5,"max":29,"step":1}],"calculated":[{"name":"T1","label":"{{function}}","function":"{{Q1}}+{{Q3}}","temp":true},{"name":"T2","label":"{{function}}","function":"{{Q2}}+{{Q4}}","temp":true},{"name":"A1","label":"{{function}}","function":"{{Q1}}","group":1},{"name":"A2","label":"{{function}}","function":"{{T1}}+{{Q3}}","group":1,"incorrect":true},{"name":"A3","label":"{{function}}","function":"{{T1}}+{{T2}}","group":1,"incorrect":true},{"name":"A4","label":"{{function}}","function":"{{Q2}}","group":2},{"name":"A5","label":"{{function}}","function":"{{T2}}+{{Q4}}","group":2,"incorrect":true},{"name":"A6","label":"{{function}}","function":"{{Q3}}+{{Q4}}","group":2,"incorrect":true}],"uniques":true},"algorithm":{"name":"groupResponses","template":"Cloze with drop down"}}</v>
      </c>
      <c r="C697" s="242" t="str">
        <f t="shared" si="1"/>
        <v>#REF!</v>
      </c>
      <c r="D697" s="243" t="str">
        <f t="shared" si="2"/>
        <v>#REF!</v>
      </c>
    </row>
    <row r="698" ht="15.75" customHeight="1">
      <c r="A698" s="241" t="str">
        <f>Seeds!AA808</f>
        <v>M3-MyM-15d-E-1</v>
      </c>
      <c r="B698" s="242" t="str">
        <f>Seeds!Z808</f>
        <v>{"id":"M3-MyM-15d-E-1","stimulus":"&lt;p&gt;Calcula la siguiente suma.&lt;/p&gt;","template":"&lt;p style=\"text-align: center\"&gt;{{Q1}} h y {{Q2}} min + {{Q3}} h y {{Q4}} min = {{response}} h y {{response}} min&lt;/p&gt;","hint":"&lt;p&gt;Suma las horas y los minutos por separado.&lt;/p&gt;","feedback":"&lt;p&gt;Al sumar intervalos de tiempo, opera con las horas y los minutos por separado.&lt;/p&gt;&lt;p style=\"text-align: center\"&gt;{{Q1}} h + {{Q3}} h = {{T1}} h&lt;/p&gt;&lt;p&gt;{{Q2}} min + {{Q4}} min = {{T2}} min&lt;/p&gt;&lt;p&gt;Como los minutos son más de 60, convierte 60 minutos en 1 hora:&lt;/p&gt;&lt;p style=\"text-align: center\"&gt;{{T1}} h + 1 h = {{A1}} h&lt;/p&gt;&lt;p style=\"text-align: center\"&gt;{{T2}} min − 60 min = {{A2}} min&lt;/p&gt;","seed":{"parameters":[{"name":"Q1","label":null,"min":1,"max":10,"step":1},{"name":"Q2","label":null,"min":30,"max":59,"step":1},{"name":"Q3","label":null,"min":1,"max":10,"step":1},{"name":"Q4","label":null,"min":30,"max":59,"step":1}],"calculated":[{"name":"T1","label":"{{function}}","function":"{{Q1}}+{{Q3}}","temp":true},{"name":"T2","label":"{{function}}","function":"{{Q2}}+{{Q4}}","temp":true},{"name":"A1","label":"{{function}}","function":"{{Q1}}+{{Q3}}+1"},{"name":"A2","label":"{{function}}","function":"{{Q2}}+{{Q4}}-60"}],"uniques":true},"algorithm":{"name":"calculateOperation","params":{"method":"equivLiteral","keyboard":"NUMERICAL"}}}</v>
      </c>
      <c r="C698" s="242" t="str">
        <f t="shared" si="1"/>
        <v>#REF!</v>
      </c>
      <c r="D698" s="243" t="str">
        <f t="shared" si="2"/>
        <v>#REF!</v>
      </c>
    </row>
    <row r="699" ht="15.75" customHeight="1">
      <c r="A699" s="241" t="str">
        <f>Seeds!AA809</f>
        <v>M3-MyM-15d-E-2</v>
      </c>
      <c r="B699" s="242" t="str">
        <f>Seeds!Z809</f>
        <v>{"id":"M3-MyM-15d-E-2","stimulus":"&lt;p&gt;Calcula la siguiente resta.&lt;/p&gt;","template":"&lt;p style=\"text-align: center\"&gt;{{T1}} h y {{T2}} min − {{Q3}} h y {{Q4}} min = {{response}} h y {{response}} min&lt;/p&gt;","hint":"&lt;p&gt;Resta las horas y los minutos por separado.&lt;/p&gt;","feedback":"&lt;p&gt;Al restar intervalos de tiempo, opera con las horas y los minutos por separado.&lt;/p&gt;&lt;p&gt;Como {{T2}} minutos es menor que {{Q4}} minutos, se convierte 1 hora en 60 minutos:&lt;/p&gt;&lt;p style=\"text-align: center\"&gt;{{T1}} h − 1 h = {{T3}} h&lt;/p&gt;&lt;p style=\"text-align: center\"&gt;{{T2}} min + 60 min = {{T4}} min&lt;/p&gt;&lt;p&gt;Después, resta:&lt;/p&gt;&lt;p style=\"text-align: center\"&gt;{{T3}} h − {{Q3}} h = {{Q1}} h&lt;/p&gt;&lt;p&gt;{{T4}} min − {{Q4}} min = {{Q2}} min&lt;/p&gt;","seed":{"parameters":[{"name":"Q1","label":null,"list":[2,3,4,5]},{"name":"Q2","label":null,"min":30,"max":59,"step":1},{"name":"Q3","label":null,"list":[2,3,4,5]},{"name":"Q4","label":null,"min":30,"max":59,"step":1}],"calculated":[{"name":"T1","label":"{{function}}","function":"{{Q1}}+{{Q3}}+1","temp":true},{"name":"T2","label":"{{function}}","function":"{{Q2}}+{{Q4}}-60","temp":true},{"name":"T3","label":"{{function}}","function":"{{Q1}}+{{Q3}}","temp":true},{"name":"T4","label":"{{function}}","function":"{{Q2}}+{{Q4}}","temp":true},{"name":"A1","label":"{{function}}","function":"{{Q1}}"},{"name":"A2","label":"{{function}}","function":"{{Q2}}"}],"uniques":true},"algorithm":{"name":"calculateOperation","params":{"method":"equivLiteral","keyboard":"NUMERICAL"}}}</v>
      </c>
      <c r="C699" s="242" t="str">
        <f t="shared" si="1"/>
        <v>#REF!</v>
      </c>
      <c r="D699" s="243" t="str">
        <f t="shared" si="2"/>
        <v>#REF!</v>
      </c>
    </row>
    <row r="700" ht="15.75" customHeight="1">
      <c r="A700" s="241" t="str">
        <f>Seeds!AA810</f>
        <v>M3-MyM-15d-A-1</v>
      </c>
      <c r="B700" s="242" t="str">
        <f>Seeds!Z810</f>
        <v>{"id":"M3-MyM-15d-A-1","seed":{"parameters":[{"name":"Q1","label":null,"min":10,"max":17,"step":1},{"name":"Q2","label":null,"min":10,"max":29,"step":1},{"name":"Q3","label":null,"list":[1,2]},{"name":"Q4","label":null,"min":5,"max":29,"step":1}],"uniques":true},"scaffolding":[{"id":"step-0","stimulus":"&lt;p&gt;Marc ha empezado a ver una película a las {{Q1}}:{{Q2}}. Si la película dura {{Q3}} h y {{Q4}} min, ¿a qué hora terminará de verla?&lt;/p&gt;","template":"&lt;p&gt;La película terminará a las {{response}}.&lt;/p&gt;","seed":{"calculated":[{"name":"T1","label":"{{function}}","function":"{{Q1}}+{{Q3}}","temp":true},{"name":"T2","label":"{{function}}","function":"{{Q2}}+{{Q4}}","temp":true},{"name":"0-A1","label":"{{T1}}:{{T2}}"}]},"algorithm":{"name":"calculateOperation","template":"Cloze with text"}},{"id":"step-1","stimulus":"&lt;p&gt;¿A qué hora ha empezado Marc a ver la película? ¿Cuánto tiempo dura la película?&lt;/p&gt;","template":"&lt;p&gt;La película ha comenzado a las {{response}} y dura {{response}} h {{response}} min.&lt;/p&gt;","seed":{"calculated":[{"name":"1-A1","label":"{{Q1}}:{{Q2}}"},{"name":"1-A2","label":"{{function}}","function":"{{Q3}}"},{"name":"1-A3","label":"{{function}}","function":"{{Q4}}"}]},"algorithm":{"name":"calculateOperation","template":"Cloze with text"}},{"id":"step-2","stimulus":"&lt;p&gt;¿Qué pide el enunciado?&lt;/p&gt;","seed":{"calculated":[{"name":"2-A1","label":"&lt;p&gt;La hora a la que terminará la película.&lt;/p&gt;"},{"name":"2-A2","label":"&lt;p&gt;La hora a la que ha empezado la película.&lt;/p&gt;","incorrect":true},{"name":"2-A3","label":"&lt;p&gt;El tiempo que dura la película.&lt;/p&gt;","incorrect":true}]},"algorithm":{"name":"trueFalse","template":"Multiple choice – standard"}},{"id":"step-3","stimulus":"&lt;p&gt;¿Qué operación hay que realizar para calcular la hora a la que terminará la película?&lt;/p&gt;","seed":{"calculated":[{"name":"3-A1","label":"&lt;p&gt;Sumar la duración de la película a la hora a la que ha empezado Marc a verla.&lt;/p&gt;"},{"name":"3-A2","label":"&lt;p&gt;Restar la duración de la película a la hora a la que ha empezado Marc a verla.&lt;/p&gt;","incorrect":true}]},"algorithm":{"name":"trueFalse","template":"Multiple choice – standard"}},{"id":"step-4","stimulus":"&lt;p&gt;Por tanto, suma las horas por un lado y los minutos por otro para obtener la hora a la que terminará la película.&lt;/p&gt;","template":"&lt;p style=\"text-align: center\"&gt;{{Q1}} h + {{Q3}} h = {{response}} h&lt;/p&gt;&lt;p style=\"text-align: center\"&gt;{{Q2}} min + {{Q4}} min = {{response}} min&lt;/p&gt;&lt;p&gt;La película terminará a las {{response}}.&lt;/p&gt;","seed":{"calculated":[{"name":"T1","label":"{{function}}","function":"{{Q1}}+{{Q3}}","temp":true},{"name":"T2","label":"{{function}}","function":"{{Q2}}+{{Q4}}","temp":true},{"name":"4-A1","label":"{{function}}","function":"{{Q1}}+{{Q3}}"},{"name":"4-A2","label":"{{function}}","function":"{{Q2}}+{{Q4}}"},{"name":"4-A3","label":"{{T1}}:{{T2}}"}]},"algorithm":{"name":"calculateOperation","template":"Cloze with text"}}]}</v>
      </c>
      <c r="C700" s="242" t="str">
        <f t="shared" si="1"/>
        <v>#REF!</v>
      </c>
      <c r="D700" s="243" t="str">
        <f t="shared" si="2"/>
        <v>#REF!</v>
      </c>
    </row>
    <row r="701" ht="15.75" customHeight="1">
      <c r="A701" s="241" t="str">
        <f>Seeds!AA811</f>
        <v>M3-MyM-15d-A-2</v>
      </c>
      <c r="B701" s="242" t="str">
        <f>Seeds!Z811</f>
        <v>{"id":"M3-MyM-15d-A-2","seed":{"parameters":[{"name":"Q1","label":null,"list":[1,2]},{"name":"Q2","label":null,"min":10,"max":29,"step":1},{"name":"Q3","label":null,"min":12,"max":17,"step":1},{"name":"Q4","label":null,"min":10,"max":30,"step":1}],"uniques":true},"scaffolding":[{"id":"step-0","stimulus":"&lt;p&gt;Román tiene una cita en el médico a las {{T1}}:{{T2}}. Si sale de su casa a las {{Q3}}:{{Q4}}, ¿cuánto tiempo necesita para llegar al médico?&lt;/p&gt;","template":"&lt;p&gt;Necesita {{response}} h y {{response}} min.&lt;/p&gt;","seed":{"calculated":[{"name":"T1","label":"{{function}}","function":"{{Q1}}+{{Q3}}","temp":true},{"name":"T2","label":"{{function}}","function":"{{Q2}}+{{Q4}}","temp":true},{"name":"0-A1","label":"{{function}}","function":"{{Q1}}"},{"name":"0-A2","label":"{{function}}","function":"{{Q2}}"}]},"algorithm":{"name":"calculateOperation","params":{"method":"equivLiteral","keyboard":"NUMERICAL"}}},{"id":"step-1","stimulus":"&lt;p&gt;¿A qué hora tiene cita Román en el médico? ¿Y a qué hora saldrá de su casa?&lt;/p&gt;","template":"&lt;p&gt;Román tiene cita a las {{response}} y va a salir de su casa a las {{response}}.&lt;/p&gt;","seed":{"calculated":[{"name":"T1","label":"{{function}}","function":"{{Q1}}+{{Q3}}","temp":true},{"name":"T2","label":"{{function}}","function":"{{Q2}}+{{Q4}}","temp":true},{"name":"1-A1","label":"{{T1}}:{{T2}}"},{"name":"1-A2","label":"{{Q3}}:{{Q4}}"}]},"algorithm":{"name":"calculateOperation","template":"Cloze with text"}},{"id":"step-2","stimulus":"&lt;p&gt;¿Qué pide el enunciado?&lt;/p&gt;","seed":{"calculated":[{"name":"2-A1","label":"&lt;p&gt;El tiempo que necesita para llegar a la cita médica.&lt;/p&gt;"},{"name":"2-A2","label":"&lt;p&gt;El tiempo de espera para ser atendido.&lt;/p&gt;","incorrect":true},{"name":"2-A3","label":"&lt;p&gt;El tiempo que dura la consulta.&lt;/p&gt;","incorrect":true}]},"algorithm":{"name":"trueFalse","template":"Multiple choice – standard"}},{"id":"step-3","stimulus":"&lt;p&gt;¿Qué operación hay que realizar para calcular el tiempo que necesita para llegar al médico?&lt;/p&gt;","seed":{"calculated":[{"name":"3-A1","label":"&lt;p&gt;Restar la hora a la que sale de casa a la que llega al médico.&lt;/p&gt;"},{"name":"3-A2","label":"&lt;p&gt;Sumar la hora a la que llega al médico y la hora en la que sale de casa.&lt;/p&gt;","incorrect":true},{"name":"3-A3","label":"&lt;p&gt;Restar la hora a la que llega al médico a la hora a la que sale de casa.&lt;/p&gt;","incorrect":true}]},"algorithm":{"name":"trueFalse","template":"Multiple choice – standard"}},{"id":"step-4","stimulus":"&lt;p&gt;Por tanto, resta las horas por un lado y los minutos por otro para obtener el tiempo que tarda en llegar al médico.&lt;/p&gt;","template":"&lt;p style=\"text-align: center\"&gt;{{T1}} h − {{Q3}} h = {{response}} h&lt;/p&gt;&lt;p style=\"text-align: center\"&gt;{{T2}} min − {{Q4}} min = {{response}} min&lt;/p&gt;&lt;p&gt;Román necesita {{response}} h y {{response}} min para llegar al médico.&lt;/p&gt;","seed":{"calculated":[{"name":"T1","label":"{{function}}","function":"{{Q1}}+{{Q3}}","temp":true},{"name":"T2","label":"{{function}}","function":"{{Q2}}+{{Q4}}","temp":true},{"name":"4-A1","label":"{{function}}","function":"{{Q1}}"},{"name":"4-A2","label":"{{function}}","function":"{{Q2}}"},{"name":"4-A3","label":"{{function}}","function":"{{Q1}}"},{"name":"4-A3","label":"{{function}}","function":"{{Q2}}"}]},"algorithm":{"name":"calculateOperation","params":{"method":"equivLiteral","keyboard":"NUMERICAL"}}}]}</v>
      </c>
      <c r="C701" s="242" t="str">
        <f t="shared" si="1"/>
        <v>#REF!</v>
      </c>
      <c r="D701" s="243" t="str">
        <f t="shared" si="2"/>
        <v>#REF!</v>
      </c>
    </row>
    <row r="702" ht="15.75" customHeight="1">
      <c r="A702" s="241" t="str">
        <f>Seeds!AA812</f>
        <v>M3-MyM-15d-A-3</v>
      </c>
      <c r="B702" s="242" t="str">
        <f>Seeds!Z812</f>
        <v>{"id":"M3-MyM-15d-A-3","seed":{"parameters":[{"name":"Q2","label":null,"min":10,"max":29,"step":1},{"name":"Q3","label":null,"min":10,"max":17,"step":1},{"name":"Q4","label":null,"min":30,"max":59,"step":1}],"uniques":true},"scaffolding":[{"id":"step-0","stimulus":"&lt;p&gt;Lucía descansa en el trabajo desde las {{Q3}}:{{Q4}} hasta las {{T1}}:{{Q2}}. ¿Cuánto tiempo de descanso tiene Lucia?&lt;/p&gt;","template":"&lt;p&gt;Tiene {{response}} min de descanso.&lt;/p&gt;","seed":{"calculated":[{"name":"T1","label":"{{function}}","function":"1+{{Q3}}","temp":true},{"name":"0-A1","label":"{{function}}","function":"60+{{Q2}}-{{Q4}}"}]},"algorithm":{"name":"calculateOperation","params":{"method":"equivLiteral","keyboard":"NUMERICAL"}}},{"id":"step-1","stimulus":"&lt;p&gt;¿A qué hora comienza el descanso de Lucía? ¿Y a qué hora termina?&lt;/p&gt;","template":"&lt;p&gt;El descanso de Lucía comienza a las {{response}} y termina a las {{response}}.&lt;/p&gt;","seed":{"calculated":[{"name":"T1","label":"{{function}}","function":"1+{{Q3}}","temp":true},{"name":"1-A1","label":"{{Q3}}:{{Q4}}"},{"name":"1-A2","label":"{{T1}}:{{Q2}}"}]},"algorithm":{"name":"calculateOperation","template":"Cloze with text"}},{"id":"step-2","stimulus":"&lt;p&gt;¿Qué pide el enunciado?&lt;/p&gt;","seed":{"calculated":[{"name":"2-A1","label":"&lt;p&gt;El tiempo que dura el descanso de Lucía.&lt;/p&gt;"},{"name":"2-A2","label":"&lt;p&gt;El tiempo que trabaja Lucía.&lt;/p&gt;","incorrect":true},{"name":"2-A3","label":"&lt;p&gt;La hora a la que empieza su descanso.&lt;/p&gt;","incorrect":true}]},"algorithm":{"name":"trueFalse","template":"Multiple choice – standard"}},{"id":"step-3","stimulus":"&lt;p&gt;¿Qué operación hay que realizar para calcular el tiempo que dura el descanso de Lucía?&lt;/p&gt;","seed":{"calculated":[{"name":"3-A1","label":"&lt;p&gt;Restar la hora inicial a la final.&lt;/p&gt;"},{"name":"3-A2","label":"&lt;p&gt;Restar la hora final a la inicial.&lt;/p&gt;","incorrect":true},{"name":"3-A3","label":"&lt;p&gt;Sumar la hora final y la inicial.&lt;/p&gt;","incorrect":true}]},"algorithm":{"name":"trueFalse","template":"Multiple choice – standard"}},{"id":"step-4","stimulus":"&lt;p&gt;Por tanto, calcula los minutos que hay entre las dos horas.&lt;/p&gt;","template":"&lt;p&gt;Desde las {{Q3}}:{{Q4}} hasta las {{T1}}:00 hay {{response}} min.&lt;/p&gt;&lt;p&gt;Desde las {{T1}}:00 hasta las {{T1}}:{{Q2}} hay {{response}} min.&lt;/p&gt;&lt;p&gt;Por tanto, el descanso es de {{response}} min.&lt;/p&gt;","seed":{"calculated":[{"name":"T1","label":"{{function}}","function":"1+{{Q3}}","temp":true},{"name":"4-A1","label":"{{function}}","function":"60-{{Q4}}"},{"name":"4-A2","label":"{{function}}","function":"{{Q2}}"},{"name":"4-A3","label":"{{function}}","function":"60-{{Q4}}+{{Q2}}"}]},"algorithm":{"name":"calculateOperation","params":{"method":"equivLiteral","keyboard":"NUMERICAL"}}}]}</v>
      </c>
      <c r="C702" s="242" t="str">
        <f t="shared" si="1"/>
        <v>#REF!</v>
      </c>
      <c r="D702" s="243" t="str">
        <f t="shared" si="2"/>
        <v>#REF!</v>
      </c>
    </row>
    <row r="703" ht="15.75" customHeight="1">
      <c r="A703" s="241" t="str">
        <f>Seeds!AA813</f>
        <v>M3-MyM-15e-I-1</v>
      </c>
      <c r="B703" s="242" t="str">
        <f>Seeds!Z813</f>
        <v>{"id":"M3-MyM-15e-I-1","stimulus":"&lt;p&gt;Arrastra la hora que marcan estos relojes.&lt;/p&gt;","template":"&lt;table style=\"width: 100%;border:none;\"&gt;&lt;tbody&gt;&lt;tr&gt;&lt;td style=\"width: 25%; text-align: center;border:none;\"&gt;&lt;div style=\"display:flex; justify-content:center;\"&gt;&lt;img src='https://blueberry-assets.oneclick.es/M3_MyM_15e_I_1.svg'&gt;&lt;/div&gt;&lt;/td&gt;&lt;td style=\"width: 25%; text-align: center;border:none;\"&gt;&lt;div style=\"display:flex; justify-content:center;\"&gt;&lt;img src='https://blueberry-assets.oneclick.es/M3_MyM_15e_I_11.svg'&gt;&lt;/div&gt;&lt;/td&gt;&lt;td style=\"width: 25%; text-align: center;border:none;\"&gt;&lt;div style=\"display:flex; justify-content:center;\"&gt;&lt;img src='https://blueberry-assets.oneclick.es/M3_MyM_15e_I_4.svg'&gt;&lt;/div&gt;&lt;/td&gt;&lt;/tr&gt;&lt;tr&gt;&lt;td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y veinticinco","temp":true},{"name":"T2","function":"las diez menos cuarto","temp":true},{"name":"T3","function":"las ocho y veinte","temp":true},{"name":"A1","label":"Las diez y veinticinco","feedback":"&lt;p&gt;El reloj marca {{T1}}.&lt;/p&gt;"},{"name":"A2","label":"Las diez menos cuarto","feedback":"&lt;p&gt;El reloj marca {{T2}}.&lt;/p&gt;"},{"name":"A3","label":"Las ocho y veinte","feedback":"&lt;p&gt;El reloj marca {{T3}}.&lt;/p&gt;"},{"name":"A4","label":"Las diez y veinte","incorrect":true},{"name":"A5","label":"Las cuatro menos veinte","incorrect":true},{"name":"A6","label":"Las cinco y diez","incorrect":true}],"uniques":true},"algorithm":{"name":"calculateOperation","template":"Cloze with drag &amp; drop","params":{"keyboard":"NUMERICAL"}}}</v>
      </c>
      <c r="C703" s="242" t="str">
        <f t="shared" si="1"/>
        <v>#REF!</v>
      </c>
      <c r="D703" s="243" t="str">
        <f t="shared" si="2"/>
        <v>#REF!</v>
      </c>
    </row>
    <row r="704" ht="15.75" customHeight="1">
      <c r="A704" s="241" t="str">
        <f>Seeds!AA814</f>
        <v>M3-MyM-15e-I-2</v>
      </c>
      <c r="B704" s="242" t="str">
        <f>Seeds!Z814</f>
        <v>{"id":"M3-MyM-15e-I-2","stimulus":"&lt;p&gt;Arrastra la hora que marcan estos relojes.&lt;/p&gt;","template":"&lt;table style=\"width: 100%;border:none;\"&gt;&lt;tbody&gt;&lt;tr&gt;&lt;td style=\"width: 25%; text-align: center;border:none;\"&gt;&lt;div style=\"display:flex; justify-content:center;\"&gt;&lt;img src='https://blueberry-assets.oneclick.es/M3_MyM_15e_I_16.svg'&gt;&lt;/div&gt;&lt;/td&gt;&lt;td style=\"width: 25%; text-align: center;border:none;\"&gt;&lt;div style=\"display:flex; justify-content:center;\"&gt;&lt;img src='https://blueberry-assets.oneclick.es/M3_MyM_15e_I_8.svg'&gt;&lt;/div&gt;&lt;/td&gt;&lt;td style=\"width: 25%; text-align: center;border:none;\"&gt;&lt;div style=\"display:flex; justify-content:center;\"&gt;&lt;img src='https://blueberry-assets.oneclick.es/M3_MyM_15e_I_18.svg'&gt;&lt;/div&gt;&lt;/td&gt;&lt;/tr&gt;&lt;tr&gt;&lt;td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cuatro y media","temp":true},{"name":"T2","function":"las diez y cinco","temp":true},{"name":"T3","function":"las nueve menos diez","temp":true},{"name":"A1","label":"Las cuatro y media","feedback":"&lt;p&gt;El reloj marca {{T1}}.&lt;/p&gt;"},{"name":"A2","label":"Las diez y cinco","feedback":"&lt;p&gt;El reloj marca {{T2}}.&lt;/p&gt;"},{"name":"A3","label":"Las nueve menos diez","feedback":"&lt;p&gt;El reloj marca {{T3}}.&lt;/p&gt;"},{"name":"A4","label":"La una y veinte","incorrect":true},{"name":"A5","label":"Las dos y media","incorrect":true},{"name":"A6","label":"Las doce menos cuarto","incorrect":true}],"uniques":true},"algorithm":{"name":"calculateOperation","template":"Cloze with drag &amp; drop","params":{"keyboard":"NUMERICAL"}}}</v>
      </c>
      <c r="C704" s="242" t="str">
        <f t="shared" si="1"/>
        <v>#REF!</v>
      </c>
      <c r="D704" s="243" t="str">
        <f t="shared" si="2"/>
        <v>#REF!</v>
      </c>
    </row>
    <row r="705" ht="15.75" customHeight="1">
      <c r="A705" s="241" t="str">
        <f>Seeds!AA815</f>
        <v>M3-MyM-15e-I-3</v>
      </c>
      <c r="B705" s="242" t="str">
        <f>Seeds!Z815</f>
        <v>{"id":"M3-MyM-15e-I-3","stimulus":"&lt;p&gt;Arrastra la hora que marcan estos relojes.&lt;/p&gt;","template":"&lt;table style=\"width: 100%;border:none;\"&gt;&lt;tbody&gt;&lt;tr&gt;&lt;td style=\"width: 25%; text-align: center;border:none;\"&gt;&lt;div style=\"display:flex; justify-content:center;\"&gt;&lt;img src='https://blueberry-assets.oneclick.es/M3_MyM_15e_I_2.svg'&gt;&lt;/div&gt;&lt;/td&gt;&lt;td style=\"width: 25%; text-align: center;border:none;\"&gt;&lt;div style=\"display:flex; justify-content:center;\"&gt;&lt;img src='https://blueberry-assets.oneclick.es/M3_MyM_15e_I_7.svg'&gt;&lt;/div&gt;&lt;/td&gt;&lt;td style=\"width: 25%; text-align: center;border:none;\"&gt;&lt;div style=\"display:flex; justify-content:center;\"&gt;&lt;img src='https://blueberry-assets.oneclick.es/M3_MyM_15e_I_9.svg'&gt;&lt;/div&gt;&lt;/td&gt;&lt;/tr&gt;&lt;tr&gt;&lt;td style=\"width: 25%; text-align: center;border:none;\"&gt;{{response}}&lt;/td&gt;&lt;td style=\"width: 25%; text-align: center;border:none;\"&gt;{{response}}&lt;/td&gt;&lt;td style=\"width: 25%; text-align: center;border:none;\"&gt;{{response}}&lt;/td&gt;&lt;/tr&gt;&lt;/tbody&gt;&lt;/table&gt;","hint":"&lt;p&gt;En un reloj analógico, la aguja corta marca las horas y la larga, los minutos.&lt;/p&gt;","feedback":"&lt;p&gt;En un &lt;b&gt;reloj analógico,&lt;/b&gt; la aguja corta marca las horas y la larga, los minutos.&lt;/p&gt;&lt;p&gt;En un &lt;b&gt;reloj digital,&lt;/b&gt; el número que se encuentra a la izquierda de los dos puntos marca las horas, mientras que el que está a la derecha marca los minutos.&lt;/p&gt;","seed":{"parameters":[],"calculated":[{"name":"T1","function":"las diez menos cuarto","temp":true},{"name":"T2","function":"las cuatro y media","temp":true},{"name":"T3","function":"las nueve menos diez","temp":true},{"name":"A1","label":"Las diez menos cuarto","feedback":"&lt;p&gt;El reloj marca {{T1}}.&lt;/p&gt;"},{"name":"A2","label":"Las cuatro y media","feedback":"&lt;p&gt;El reloj marca {{T2}}.&lt;/p&gt;"},{"name":"A3","label":"Las nueve menos diez","feedback":"&lt;p&gt;El reloj marca {{T3}}.&lt;/p&gt;"},{"name":"A4","label":"Las seis menos veinte","incorrect":true},{"name":"A5","label":"Las nueve y cuarto","incorrect":true},{"name":"A6","label":"Las nueve menos cinco","incorrect":true}],"uniques":true},"algorithm":{"name":"calculateOperation","template":"Cloze with drag &amp; drop","params":{"keyboard":"NUMERICAL"}}}</v>
      </c>
      <c r="C705" s="242" t="str">
        <f t="shared" si="1"/>
        <v>#REF!</v>
      </c>
      <c r="D705" s="243" t="str">
        <f t="shared" si="2"/>
        <v>#REF!</v>
      </c>
    </row>
    <row r="706" ht="15.75" customHeight="1">
      <c r="A706" s="241" t="str">
        <f>Seeds!AA816</f>
        <v>M3-MyM-15e-E-1</v>
      </c>
      <c r="B706" s="242" t="str">
        <f>Seeds!Z816</f>
        <v>{"id":"M3-MyM-15e-E-1","stimulus":"&lt;p&gt;Mueve las agujas del reloj para que marque las {{T11}} {{T12}}.&lt;/p&gt;","feedback":"&lt;p&gt;En un reloj analógico, la aguja corta marca las horas y la larga, los minutos.&lt;/p&gt;","hint":"&lt;p&gt;En un rejoj analógico, la aguja corta marca las horas y la larga,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'es')","temp":"true"},{"name":"A1","function":"{{Q1}}"},{"name":"A2","function":"{{Q2}}"},{"name":"A1LABEL","label":"{{function}}","function":"Lemonlib.toTimeString({{Q1}},{{Q2}})","temp":true}],"uniques":true},"algorithm":{"name":"clock","params":{"type":"analog"}}}</v>
      </c>
      <c r="C706" s="242" t="str">
        <f t="shared" si="1"/>
        <v>#REF!</v>
      </c>
      <c r="D706" s="243" t="str">
        <f t="shared" si="2"/>
        <v>#REF!</v>
      </c>
    </row>
    <row r="707" ht="15.75" customHeight="1">
      <c r="A707" s="241" t="str">
        <f>Seeds!AA817</f>
        <v>M3-MyM-15e-E-2</v>
      </c>
      <c r="B707" s="242" t="str">
        <f>Seeds!Z817</f>
        <v>{"id":"M3-MyM-15e-E-2","stimulus":"&lt;p&gt;Cambia los números del reloj para que marque las {{T11}} {{T12}}.&lt;/p&gt;","feedback":"&lt;p&gt;En un reloj digital, el número que se encuentra a la izquierda de los dos puntos marca las horas, mientras que el que está a la derecha marca los minutos.&lt;/p&gt;","hint":"&lt;p&gt;En un reloj digital, el número que se encuentra a la izquierda de los dos puntos marca las horas, mientras que el que está a la derecha marca los minutos.&lt;/p&gt;","seed":{"parameters":[{"name":"Q1","label":null,"min":2,"max":11,"step":1},{"name":"Q2","label":null,"min":0,"max":55,"step":5}],"calculated":[{"name":"T11","label":"{{function}}","function":"if ({{Q2}} &lt; 31) {Lemonlib.numToWords({{Q1}}, 'es')} else Lemonlib.numToWords({{Q1}}+1, 'es')","temp":"true"},{"name":"T12","label":"{{function}}","function":"if ({{Q2}} == 15) {'y cuarto' } else if ({{Q2}} == 30) {'y media'} else if ({{Q2}} == 0) {'en punto'} else if ({{Q2}} == 45) {'menos cuarto'} else if ({{Q2}}&lt;30) {'y '+Lemonlib.numToWords({{Q2}}, 'es')} else 'menos '+Lemonlib.numToWords(60-{{Q2}}, 'es')","temp":"true"},{"name":"A1","function":"{{Q1}}"},{"name":"A2","function":"{{Q2}}"},{"name":"A1LABEL","label":"{{function}}","function":"Lemonlib.toTimeString({{Q1}},{{Q2}})","temp":true}],"uniques":true},"algorithm":{"name":"clock","params":{"type":"digital"}}}</v>
      </c>
      <c r="C707" s="242" t="str">
        <f t="shared" si="1"/>
        <v>#REF!</v>
      </c>
      <c r="D707" s="243" t="str">
        <f t="shared" si="2"/>
        <v>#REF!</v>
      </c>
    </row>
    <row r="708" ht="15.75" customHeight="1">
      <c r="A708" s="241" t="str">
        <f>Seeds!AA818</f>
        <v>M3-MyM-16a-I-1</v>
      </c>
      <c r="B708" s="242" t="str">
        <f>Seeds!Z818</f>
        <v>{"id":"M3-MyM-16a-I-1","stimulus":"&lt;p&gt;Selecciona las monedas necesarias para sumar 57 cts.&lt;/p&gt;","hint":"&lt;p&gt;Suma el valor de las monedas.&lt;/p&gt;","feedback":"&lt;p&gt;Suma el valor de las monedas.&lt;/p&gt;&lt;p style=\"text-align: center\"&gt;50 cts. + 5 cts. + 2 cts. = 57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width=\"300\"&gt;&lt;/img&gt;&lt;/div&gt;"},{"name":"A4","label":"&lt;div style=\"display:flex; justify-content:center;\"&gt;&lt;img src=\"https://blueberry-assets.oneclick.es/M3_MyM_16a_4.png\" width=\"300\"&gt;&lt;/img&gt;&lt;/div&gt;","incorrect":true},{"name":"A5","label":"&lt;div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width=\"300\"&gt;&lt;/img&gt;&lt;/div&gt;"}],"uniques":true},"algorithm":{"name":"trueFalse","template":"Multiple choice – multiple response","params":{"countCorrect":3,"countIncorrect":3,"showCheckIcon":false,"columns":3}}}</v>
      </c>
      <c r="C708" s="242" t="str">
        <f t="shared" si="1"/>
        <v>#REF!</v>
      </c>
      <c r="D708" s="243" t="str">
        <f t="shared" si="2"/>
        <v>#REF!</v>
      </c>
    </row>
    <row r="709" ht="15.75" customHeight="1">
      <c r="A709" s="241" t="str">
        <f>Seeds!AA819</f>
        <v>M3-MyM-16a-I-2</v>
      </c>
      <c r="B709" s="242" t="str">
        <f>Seeds!Z819</f>
        <v>{"id":"M3-MyM-16a-I-2","stimulus":"&lt;p&gt;Selecciona las monedas necesarias para sumar 16 cts.&lt;/p&gt;","hint":"&lt;p&gt;Suma el valor de las monedas.&lt;/p&gt;","feedback":"&lt;p&gt;Suma el valor de las monedas.&lt;/p&gt;&lt;p style=\"text-align: center\"&gt;10 cts. + 5 cts. + 1 cént. = 16 cts.&lt;/p&gt;","seed":{"parameters":[],"calculated":[{"name":"A1","label":"&lt;div style=\"display:flex; justify-content:center;\"&gt;&lt;img src=\"https://blueberry-assets.oneclick.es/M3_MyM_16a_1.png\" width=\"300\"&gt;&lt;/img&gt;&lt;/div&gt;"},{"name":"A2","label":"&lt;div style=\"display:flex; justify-content:center;\"&gt;&lt;img src=\"https://blueberry-assets.oneclick.es/M3_MyM_16a_2.png\" width=\"300\"&gt;&lt;/img&gt;&lt;/div&gt;","incorrect":true},{"name":"A3","label":"&lt;div style=\"display:flex; justify-content:center;\"&gt;&lt;img src=\"https://blueberry-assets.oneclick.es/M3_MyM_16a_3.png\" width=\"300\"&gt;&lt;/img&gt;&lt;/div&gt;"},{"name":"A4","label":"&lt;div style=\"display:flex; justify-content:center;\"&gt;&lt;img src=\"https://blueberry-assets.oneclick.es/M3_MyM_16a_4.png\" width=\"300\"&gt;&lt;/img&gt;&lt;/div&gt;"},{"name":"A5","label":"&lt;div style=\"display:flex; justify-content:center;\"&gt;&lt;img src=\"https://blueberry-assets.oneclick.es/M3_MyM_16a_5.png\" width=\"300\"&gt;&lt;/img&gt;&lt;/div&gt;","incorrect":true},{"name":"A6","label":"&lt;div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v>
      </c>
      <c r="C709" s="242" t="str">
        <f t="shared" si="1"/>
        <v>#REF!</v>
      </c>
      <c r="D709" s="243" t="str">
        <f t="shared" si="2"/>
        <v>#REF!</v>
      </c>
    </row>
    <row r="710" ht="15.75" customHeight="1">
      <c r="A710" s="241" t="str">
        <f>Seeds!AA820</f>
        <v>M3-MyM-16a-I-3</v>
      </c>
      <c r="B710" s="242" t="str">
        <f>Seeds!Z820</f>
        <v>{"id":"M3-MyM-16a-I-3","stimulus":"&lt;p&gt;Selecciona las monedas necesarias para sumar 32 cts.&lt;/p&gt;","hint":"&lt;p&gt;Suma el valor de las monedas.&lt;/p&gt;","feedback":"&lt;p&gt;Suma el valor de las monedas.&lt;/p&gt;&lt;p style=\"text-align: center\"&gt;20 cts. + 10 cts. + 2 cts. = 32 cts.&lt;/p&gt;","seed":{"parameters":[],"calculated":[{"name":"A1","label":"&lt;div style=\"display:flex; justify-content:center;\"&gt;&lt;img src=\"https://blueberry-assets.oneclick.es/M3_MyM_16a_1.png\" width=\"300\"&gt;&lt;/img&gt;&lt;/div&gt;","incorrect":true},{"name":"A2","label":"&lt;div style=\"display:flex; justify-content:center;\"&gt;&lt;img src=\"https://blueberry-assets.oneclick.es/M3_MyM_16a_2.png\" width=\"300\"&gt;&lt;/img&gt;&lt;/div&gt;"},{"name":"A3","label":"&lt;div style=\"display:flex; justify-content:center;\"&gt;&lt;img src=\"https://blueberry-assets.oneclick.es/M3_MyM_16a_3.png\" width=\"300\"&gt;&lt;/img&gt;&lt;/div&gt;","incorrect":true},{"name":"A4","label":"&lt;div style=\"display:flex; justify-content:center;\"&gt;&lt;img src=\"https://blueberry-assets.oneclick.es/M3_MyM_16a_4.png\" width=\"300\"&gt;&lt;/img&gt;&lt;/div&gt;"},{"name":"A5","label":"&lt;div style=\"display:flex; justify-content:center;\"&gt;&lt;img src=\"https://blueberry-assets.oneclick.es/M3_MyM_16a_5.png\" width=\"300\"&gt;&lt;/img&gt;&lt;/div&gt;"},{"name":"A6","label":"&lt;div style=\"display:flex; justify-content:center;\"&gt;&lt;img src=\"https://blueberry-assets.oneclick.es/M3_MyM_16a_6.png\" width=\"300\"&gt;&lt;/img&gt;&lt;/div&gt;","incorrect":true}],"uniques":true},"algorithm":{"name":"trueFalse","template":"Multiple choice – multiple response","params":{"countCorrect":3,"countIncorrect":3,"showCheckIcon":false,"columns":3}}}</v>
      </c>
      <c r="C710" s="242" t="str">
        <f t="shared" si="1"/>
        <v>#REF!</v>
      </c>
      <c r="D710" s="243" t="str">
        <f t="shared" si="2"/>
        <v>#REF!</v>
      </c>
    </row>
    <row r="711" ht="15.75" customHeight="1">
      <c r="A711" s="241" t="str">
        <f>Seeds!AA821</f>
        <v>M3-MyM-16a-E-1</v>
      </c>
      <c r="B711" s="242" t="str">
        <f>Seeds!Z821</f>
        <v>{
    "id": "M3-MyM-16a-E-1",
    "stimulus": "&lt;p&gt;¿Cuántos euros hay en total en estos billetes?&lt;/p&gt;&lt;div style=\"display:flex\"&gt;{{T1}}&lt;/div&gt;&lt;div style=\"display:flex\"&gt;{{T2}}&lt;/div&gt;&lt;div style=\"display:flex\"&gt;{{T3}}&lt;/div&gt;",
    "template": "&lt;p&gt;Hay {{response}} €.&lt;/p&gt;",
    "hint": "&lt;p&gt;Suma el valor de los billetes.&lt;/p&gt;",
    "feedback": "&lt;p&gt;Suma el valor de los billetes.&lt;/p&gt;&lt;p style=\"text-align: center\"&gt;{{Q1}} billetes de 50 € = {{T4}} €&lt;/p&gt;&lt;p style=\"text-align: center\"&gt;{{Q2}} billetes de 100 € = {{T5}} €&lt;/p&gt;&lt;p style=\"text-align: center\"&gt;{{Q3}} billetes de 200 € = {{T6}} €&lt;/p&gt;&lt;p style=\"text-align: center\"&gt;{{T4}} € + {{T5}} € + {{T6}} € = {{A1}} €&lt;/p&gt;",
    "seed": {
        "parameters": [
            {
                "name": "Q1",
                "label": null,
                "list": [
                    2,
                    3,
                    4,
                    5
                ]
            },
            {
                "name": "Q2",
                "label": null,
                "list": [
                    2,
                    3,
                    4,
                    5
                ]
            },
            {
                "name": "Q3",
                "label": null,
                "list": [
                    2,
                    3,
                    4,
                    5
                ]
            }
        ],
        "calculated": [
            {
                "name": "T1",
                "label": "{{function}}",
                "function": "'&lt;img src=\"https://blueberry-assets.oneclick.es/M3_MyM_16a_10b.png\" width=\"100\"&gt;'.repeat({{Q1}})",
                "temp": true
            },
            {
                "name": "T2",
                "label": "{{function}}",
                "function": "'&lt;img src=\"https://blueberry-assets.oneclick.es/M3_MyM_16a_11b.png\" width=\"100\"&gt;'.repeat({{Q2}})",
                "temp": true
            },
            {
                "name": "T3",
                "label": "{{function}}",
                "function": "'&lt;img src=\"https://blueberry-assets.oneclick.es/M3_MyM_16a_12b.png\" width=\"100\"&gt;'.repeat({{Q3}})",
                "temp": true
            },
            {
                "name": "T4",
                "label": "{{function}}",
                "function": "{{Q1}}*50",
                "temp": true
            },
            {
                "name": "T5",
                "label": "{{function}}",
                "function": "{{Q2}}*100",
                "temp": true
            },
            {
                "name": "T6",
                "label": "{{function}}",
                "function": "{{Q3}}*200",
                "temp": true
            },
            {
                "name": "A1",
                "label": "{{function}}",
                "function": "{{Q1}}*50+{{Q2}}*100+{{Q3}}*200"
            }
        ],
        "uniques": false
    },
    "algorithm": {
        "name": "calculateOperation",
        "params": {
            "method": "equivLiteral",
            "keyboard": "NUMERICAL"
        }
    }
}</v>
      </c>
      <c r="C711" s="242" t="str">
        <f t="shared" si="1"/>
        <v>#REF!</v>
      </c>
      <c r="D711" s="243" t="str">
        <f t="shared" si="2"/>
        <v>#REF!</v>
      </c>
    </row>
    <row r="712" ht="15.75" customHeight="1">
      <c r="A712" s="241" t="str">
        <f>Seeds!AA822</f>
        <v>M3-MyM-16a-E-2</v>
      </c>
      <c r="B712" s="242" t="str">
        <f>Seeds!Z822</f>
        <v>{"id":"M3-MyM-16a-E-2","stimulus":"&lt;p&gt;¿Cuántos céntimos hay en total en estas monedas?&lt;/p&gt;&lt;div style=\"display:flex\"&gt;{{T1}}{{T2}}&lt;/div&gt;&lt;div style=\"display:flex\"&gt;{{T3}}{{T4}}&lt;/div&gt;&lt;div style=\"display:flex\"&gt;{{T5}}{{T6}}&lt;/div&gt;","template":"&lt;p&gt;Hay {{response}} cts.&lt;/p&gt;","hint":"&lt;p&gt;Suma el valor de las monedas.&lt;/p&gt;","feedback":"&lt;p&gt;Suma el valor de las monedas.&lt;/p&gt;&lt;p style=\"text-align: center\"&gt;{{Q1}} de 1 cént. = {{Q1}} cts.&lt;/p&gt;&lt;p style=\"text-align: center\"&gt;{{Q2}} de 2 cts. = {{T7}} cts.&lt;/p&gt;&lt;p style=\"text-align: center\"&gt;{{Q3}} de 5 cts. = {{T8}} cts.&lt;/p&gt;&lt;p style=\"text-align: center\"&gt;{{Q4}} de 10 cts. = {{T9}} cts.&lt;/p&gt;&lt;p style=\"text-align: center\"&gt;{{Q5}} de 20 cts. = {{T10}} cts.&lt;/p&gt;&lt;p&gt;{{Q6}} de 50 cts. = {{T11}} cts.&lt;/p&gt;&lt;p style=\"text-align: center\"&gt;{{Q1}} cts. + {{T7}} cts. + {{T8}} cts. + {{T9}} cts. + {{T10}} cts. + {{T11}} cts. = {{A1}} cts.&lt;/p&gt;","seed":{"parameters":[{"name":"Q1","label":null,"list":[2,3,4]},{"name":"Q2","label":null,"list":[1,2,3,4]},{"name":"Q3","label":null,"list":[1,2,3,4]},{"name":"Q4","label":null,"list":[1,2,3,4]},{"name":"Q5","label":null,"list":[1,2,3,4]},{"name":"Q6","label":null,"list":[1,2,3,4]}],"calculated":[{"name":"T1","label":"{{function}}","function":"'&lt;img src=\"https://blueberry-assets.oneclick.es/M3_MyM_16a_1.png\" width=\"100\"&gt;'.repeat({{Q1}})","temp":true},{"name":"T2","label":"{{function}}","function":"'&lt;img src=\"https://blueberry-assets.oneclick.es/M3_MyM_16a_2.png\" width=\"100\"&gt;'.repeat({{Q2}})","temp":true},{"name":"T3","label":"{{function}}","function":"'&lt;img src=\"https://blueberry-assets.oneclick.es/M3_MyM_16a_3.png\" width=\"100\"&gt;'.repeat({{Q3}})","temp":true},{"name":"T4","label":"{{function}}","function":"'&lt;img src=\"https://blueberry-assets.oneclick.es/M3_MyM_16a_4.png\" width=\"100\"&gt;'.repeat({{Q4}})","temp":true},{"name":"T5","label":"{{function}}","function":"'&lt;img src=\"https://blueberry-assets.oneclick.es/M3_MyM_16a_5.png\" width=\"100\"&gt;'.repeat({{Q5}})","temp":true},{"name":"T6","label":"{{function}}","function":"'&lt;img src=\"https://blueberry-assets.oneclick.es/M3_MyM_16a_6.png\" width=\"100\"&gt;'.repeat({{Q6}})","temp":true},{"name":"T7","label":"{{function}}","function":"{{Q2}}*2","temp":true},{"name":"T8","label":"{{function}}","function":"{{Q3}}*5","temp":true},{"name":"T9","label":"{{function}}","function":"{{Q4}}*10","temp":true},{"name":"T10","label":"{{function}}","function":"{{Q5}}*20","temp":true},{"name":"T11","label":"{{function}}","function":"{{Q6}}*50","temp":true},{"name":"A1","label":"{{function}}","function":"{{Q1}}+{{Q2}}*2+{{Q3}}*5+{{Q4}}*10+{{Q5}}*20+{{Q6}}*50"}],"uniques":false},"algorithm":{"name":"calculateOperation","params":{"method":"equivLiteral","keyboard":"NUMERICAL"}}}</v>
      </c>
      <c r="C712" s="242" t="str">
        <f t="shared" si="1"/>
        <v>#REF!</v>
      </c>
      <c r="D712" s="243" t="str">
        <f t="shared" si="2"/>
        <v>#REF!</v>
      </c>
    </row>
    <row r="713" ht="15.75" customHeight="1">
      <c r="A713" s="241" t="str">
        <f>Seeds!AA823</f>
        <v>M3-MyM-16b-I-1</v>
      </c>
      <c r="B713" s="242" t="str">
        <f>Seeds!Z823</f>
        <v>{
    "id": "M3-MyM-16b-I-1",
    "stimulus": "&lt;p&gt;Si Lucas tiene {{Q1}} monedas de 2 cts., {{Q2}} monedas de 5 cts. y {{Q3}} monedas de 10 cts., ¿cuántos céntimos le faltan para llegar a 1 €?&lt;/p&gt;",
    "hint": "&lt;p&gt;1 € equivale a 100 cts.&lt;/p&gt;",
    "feedback": "&lt;p&gt;1 € equivale a 100 cts.&lt;/p&gt;&lt;p&gt;{{Q1}} monedas de 2 cts. son {{T1}} cts., {{Q2}} monedas de 5 cts. son {{T2}} cts. y {{Q3}} monedas de 10 cts. son {{T3}} cts.&lt;/p&gt;&lt;p&gt;Por tanto, para llegar a 1 € faltan:&lt;/p&gt;&lt;p style=\"text-align: center\"&gt;100 − {{T1}} − {{T2}} − {{T3}} = {{A1}} cts.&lt;/p&gt;",
    "seed": {
        "parameters": [
            {
                "name": "Q1",
                "label": null,
                "list": [
                    2,
                    3,
                    4,
                    5,
                    6
                ]
            },
            {
                "name": "Q2",
                "label": null,
                "list": [
                    2,
                    3,
                    4,
                    5,
                    6
                ]
            },
            {
                "name": "Q3",
                "label": null,
                "list": [
                    2,
                    3,
                    4,
                    5,
                    6
                ]
            }
        ],
        "calculated": [
            {
                "name": "T1",
                "label": "{{function}}",
                "function": "2*{{Q1}}",
                "temp": true
            },
            {
                "name": "T2",
                "label": "{{function}}",
                "function": "{{Q2}}*5",
                "temp": true
            },
            {
                "name": "T3",
                "label": "{{function}}",
                "function": "{{Q3}}*10",
                "temp": true
            },
            {
                "name": "A1",
                "label": "{{function}} cts.",
                "function": "100-{{Q1}}*2-{{Q2}}*5-{{Q3}}*10"
            },
            {
                "name": "A2",
                "label": "{{function}} cts.",
                "function": "{{Q1}}*2+{{Q2}}*5+{{Q3}}*10",
                "incorrect": true
            },
            {
                "name": "A3",
                "label": "{{function}} cts.",
                "function": "100-(2+5+10)",
                "incorrect": true
            },
            {
                "name": "A4",
                "label": "{{function}} cts.",
                "function": "100-{{Q1}}-{{Q2}}-{{Q3}}",
                "incorrect": true
            },
            {
                "name": "A5",
                "label": "{{function}} cts.",
                "function": "2+5+10",
                "incorrect": true
            }
        ],
        "uniques": true
    },
    "algorithm": {
        "name": "trueFalse",
        "template": "Multiple choice – standard",
        "params": {
            "countCorrect": 1,
            "countIncorrect": 2,
            "showCheckIcon": false,
            "columns": 3
        }
    }
}</v>
      </c>
      <c r="C713" s="242" t="str">
        <f t="shared" si="1"/>
        <v>#REF!</v>
      </c>
      <c r="D713" s="243" t="str">
        <f t="shared" si="2"/>
        <v>#REF!</v>
      </c>
    </row>
    <row r="714" ht="15.75" customHeight="1">
      <c r="A714" s="241" t="str">
        <f>Seeds!AA824</f>
        <v>M3-MyM-16b-I-2</v>
      </c>
      <c r="B714" s="242" t="str">
        <f>Seeds!Z824</f>
        <v>{"id":"M3-MyM-16b-I-2","stimulus":"&lt;p&gt;Arrastra cada cantidad de euros hasta su equivalente en céntimos.&lt;/p&gt;","hint":"&lt;p&gt;100 cts. equivalen a 1 €.&lt;/p&gt;","feedback":"&lt;p&gt;100 cts. equivalen a 1 €.&lt;/p&gt;&lt;p&gt;Para averiguar cuántos euros son {{T1}} cts., se calcula:&lt;/p&gt;&lt;p style=\"text-align: center\"&gt;{{T1}} cts. = {{T1}} : 100 = {{Q1}} €&lt;/p&gt;","seed":{"parameters":[{"name":"Q1","label":null,"min":1,"max":99,"step":1},{"name":"Q2","label":null,"min":1,"max":99,"step":1},{"name":"Q3","label":null,"min":1,"max":99,"step":1}],"calculated":[{"name":"T1","label":"{{function}}","function":"{{Q1}}*100","temp":true},{"name":"T2","label":"{{function}}","function":"{{Q2}}*100","temp":true},{"name":"T3","label":"{{function}}","function":"{{Q3}}*100","temp":true},{"name":"A1","label":"{{T1}} cts.","function":"{{Q1}} + ' €'"},{"name":"A2","label":"{{T2}} cts.","function":"{{Q2}} + ' €'"},{"name":"A3","label":"{{T3}} cts.","function":"{{Q3}} + ' €'"}],"isNumToWords":true,"uniques":true},"algorithm":{"name":"linkOperationResult","params":{"invert":true},"template":"Match list"}}</v>
      </c>
      <c r="C714" s="242" t="str">
        <f t="shared" si="1"/>
        <v>#REF!</v>
      </c>
      <c r="D714" s="243" t="str">
        <f t="shared" si="2"/>
        <v>#REF!</v>
      </c>
    </row>
    <row r="715" ht="15.75" customHeight="1">
      <c r="A715" s="241" t="str">
        <f>Seeds!AA825</f>
        <v>M3-MyM-16b-I-3</v>
      </c>
      <c r="B715" s="242" t="str">
        <f>Seeds!Z825</f>
        <v>{
    "id": "M3-MyM-16b-I-3",
    "seed": {
        "parameters": [
            {
                "name": "Q1",
                "label": null,
                "list": [
                    2,
                    3,
                    4,
                    5
                ]
            },
            {
                "name": "Q2",
                "label": null,
                "list": [
                    10,
                    20,
                    50,
                    100,
                    200
                ]
            },
            {
                "name": "Q3",
                "label": null,
                "min": 2,
                "max": 9,
                "step": 1
            },
            {
                "name": "Q4",
                "label": null,
                "min": 2,
                "max": 9,
                "step": 1
            },
            {
                "name": "Q5",
                "label": null,
                "list": [
                    1,
                    2,
                    5,
                    10
                ]
            }
        ],
        "uniques": true
    },
    "scaffolding": [
        {
            "id": "step-0",
            "stimulus": "&lt;p&gt;Si Margarita tiene {{Q1}} billetes de {{Q2}} €, {{Q3}} monedas de 1 € y {{Q4}} monedas de {{Q5}} cts., ¿cuánto dinero tiene?&lt;/p&gt;",
            "seed": {
                "calculated": [
                    {
                        "name": "T1",
                        "label": "{{function}}",
                        "function": "{{Q1}}*{{Q2}}+{{Q3}}",
                        "temp": true
                    },
                    {
                        "name": "T2",
                        "label": "{{function}}",
                        "function": "{{Q4}}*{{Q5}}",
                        "temp": true
                    },
                    {
                        "name": "T3",
                        "label": "{{function}}",
                        "function": "{{Q1}}*{{Q2}}",
                        "temp": true
                    },
                    {
                        "name": "T4",
                        "label": "{{function}}",
                        "function": "{{Q3}}*{{Q2}}+{{Q3}}",
                        "temp": true
                    },
                    {
                        "name": "T5",
                        "label": "{{function}}",
                        "function": "{{Q3}}*{{Q5}}",
                        "temp": true
                    },
                    {
                        "name": "T6",
                        "label": "{{function}}",
                        "function": "{{Q1}}*{{Q5}}",
                        "temp": true
                    },
                    {
                        "name": "0-A1",
                        "label": "{{T1}} € y {{T2}} cts."
                    },
                    {
                        "name": "0-A2",
                        "label": "{{T3}} € y {{T2}} cts.",
                        "incorrect": true
                    },
                    {
                        "name": "0-A3",
                        "label": "{{T4}} € y {{T2}} cts.",
                        "incorrect": true
                    },
                    {
                        "name": "0-A4",
                        "label": "{{T1}} € y {{T5}} cts.",
                        "incorrect": true
                    },
                    {
                        "name": "0-A5",
                        "label": "{{T1}} € y {{T6}} cts.",
                        "incorrect": true
                    }
                ]
            },
            "algorithm": {
                "name": "trueFalse",
                "template": "Multiple choice – standard",
                "params": {
                    "countCorrect": 1,
                    "countIncorrect": 2,
                    "showCheckIcon": false,
                    "columns": 3
                }
            }
        },
        {
            "id": "step-1",
            "stimulus": "&lt;p&gt;¿Cuántos billetes y monedas tiene Margarita?&lt;/p&gt;",
            "template": "&lt;p&gt;{{response}} billetes de {{Q2}} €.&lt;/p&gt;&lt;p&gt;{{response}} monedas de 1 €.&lt;/p&gt;&lt;p&gt;{{response}} monedas de {{Q5}} cts.&lt;/p&gt;",
            "seed": {
                "calculated": [
                    {
                        "name": "1-A1",
                        "label": "{{function}}",
                        "function": "{{Q1}}"
                    },
                    {
                        "name": "1-A2",
                        "label": "{{function}}",
                        "function": "{{Q3}}"
                    },
                    {
                        "name": "1-A2",
                        "label": "{{function}}",
                        "function": "{{Q4}}"
                    }
                ]
            },
            "algorithm": {
                "name": "calculateOperation",
                "params": {
                    "method": "equivLiteral",
                    "keyboard": "NUMERICAL"
                }
            }
        },
        {
            "id": "step-2",
            "stimulus": "&lt;p&gt;¿Qué hay que calcular?&lt;/p&gt;",
            "seed": {
                "calculated": [
                    {
                        "name": "2-A1",
                        "label": "&lt;p&gt;La suma total de dinero.&lt;/p&gt;"
                    },
                    {
                        "name": "2-A2",
                        "label": "&lt;p&gt;Cuánto dinero le falta a Margarita.&lt;/p&gt;",
                        "incorrect": true
                    },
                    {
                        "name": "2-A3",
                        "label": "&lt;p&gt;Cuántos billetes y monedas tiene Margarita.&lt;/p&gt;",
                        "incorrect": true
                    }
                ]
            },
            "algorithm": {
                "name": "trueFalse",
                "template": "Multiple choice – standard",
                "params": {
                    "countCorrect": 1,
                    "countIncorrect": 2,
                    "showCheckIcon": false,
                    "columns": 3
                }
            }
        },
        {
            "id": "step-3",
            "stimulus": "&lt;p&gt;¿Cuántos euros son {{Q1}} billetes de {{Q2}} €?&lt;/p&gt;",
            "template": "&lt;p style=\"text-align: center\"&gt;{{Q2}} € × {{Q1}} = {{response}} €.&lt;/p&gt;",
            "seed": {
                "calculated": [
                    {
                        "name": "3-A1",
                        "label": "{{function}}",
                        "function": "{{Q1}}*{{Q2}}"
                    }
                ]
            },
            "algorithm": {
                "name": "calculateOperation",
                "params": {
                    "method": "equivLiteral",
                    "keyboard": "NUMERICAL"
                }
            }
        },
        {
            "id": "step-4",
            "stimulus": "&lt;p&gt;¿Y cuántos céntimos son {{Q4}} monedas de {{Q5}} cts.?&lt;/p&gt;",
            "template": "&lt;p style=\"text-align: center\"&gt;{{Q5}} cts. × {{Q4}} = {{response}} cts.&lt;/p&gt;",
            "seed": {
                "calculated": [
                    {
                        "name": "4-A1",
                        "label": "{{function}}",
                        "function": "{{Q4}}*{{Q5}}"
                    }
                ]
            },
            "algorithm": {
                "name": "calculateOperation",
                "params": {
                    "method": "equivLiteral",
                    "keyboard": "NUMERICAL"
                }
            }
        },
        {
            "id": "step-5",
            "stimulus": "&lt;p&gt;Por tanto, ¿cuánto dinero es en total?&lt;/p&gt;",
            "template": "&lt;p&gt;{{T1}} € + {{Q3}} € + {{T3}} cts. = {{response}} € y {{response}} cts.&lt;/p&gt;",
            "seed": {
                "calculated": [
                    {
                        "name": "T1",
                        "label": "{{function}}",
                        "function": "{{Q1}}*{{Q2}}",
                        "temp": true
                    },
                    {
                        "name": "T3",
                        "label": "{{function}}",
                        "function": "{{Q4}}*{{Q5}}",
                        "temp": true
                    },
                    {
                        "name": "5-A1",
                        "label": "{{function}}",
                        "function": "{{Q1}}*{{Q2}}+{{Q3}}"
                    },
                    {
                        "name": "5-A2",
                        "label": "{{function}}",
                        "function": "{{Q4}}*{{Q5}}"
                    }
                ]
            },
            "algorithm": {
                "name": "calculateOperation",
                "params": {
                    "method": "equivLiteral",
                    "keyboard": "NUMERICAL"
                }
            }
        }
    ]
}</v>
      </c>
      <c r="C715" s="242" t="str">
        <f t="shared" si="1"/>
        <v>#REF!</v>
      </c>
      <c r="D715" s="243" t="str">
        <f t="shared" si="2"/>
        <v>#REF!</v>
      </c>
    </row>
    <row r="716" ht="15.75" customHeight="1">
      <c r="A716" s="241" t="str">
        <f>Seeds!AA826</f>
        <v>M3-MyM-16b-E-1</v>
      </c>
      <c r="B716" s="242" t="str">
        <f>Seeds!Z826</f>
        <v>{"id":"M3-MyM-16b-E-1","seed":{"parameters":[{"name":"Q1","label":null,"min":800,"max":2000,"step":1},{"name":"Q2","label":null,"min":400,"max":600,"step":1},{"name":"Q3","label":null,"min":10,"max":95,"step":5}],"uniques":true},"scaffolding":[{"id":"step-0","stimulus":"&lt;p&gt;Susana quiere comprar un ordenador que cuesta {{Q1}} €. Si tiene ahorrados {{Q2}} € y {{Q3}} cts., ¿cuánto le falta para poder pagarlo?&lt;/p&gt;","template":"&lt;p&gt;Le faltan {{response}} € y {{response}} cts.&lt;/p&gt;","seed":{"calculated":[{"name":"0-A1","label":"{{function}}","function":"{{Q1}}-{{Q2}}-1"},{"name":"0-A2","label":"{{function}}","function":"100-{{Q3}}"}]},"algorithm":{"name":"calculateOperation","params":{"method":"equivLiteral","keyboard":"NUMERICAL"}}},{"id":"step-1","stimulus":"&lt;p&gt;¿Cuánto cuesta el ordenador? ¿Y cuánto tiene ahorrado Susana?&lt;/p&gt;","template":"&lt;p&gt;Su precio es de {{response}} € y Susana tiene {{response}} € y {{response}} cts.&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Susana para comprar el ordenador.&lt;/p&gt;"},{"name":"2-A2","label":"&lt;p&gt;Cuántos céntimos tiene Susana ahorrados.&lt;/p&gt;","incorrect":true},{"name":"2-A3","label":"&lt;p&gt;Cuántos céntimos cuesta el ordenador.&lt;/p&gt;","incorrect":true}]},"algorithm":{"name":"trueFalse","template":"Multiple choice – standard"}},{"id":"step-3","stimulus":"&lt;p&gt;¿Qué cálculo hay que hacer?&lt;/p&gt;","seed":{"calculated":[{"name":"3-A1","label":"&lt;p style=\"text-align: center\"&gt;Restar {{Q2}} € y {{Q3}} cts. a {{Q1}} €.&lt;/p&gt;"},{"name":"3-A2","label":"&lt;p&gt;Sumar {{Q2}} € y {{Q3}} cts. a {{Q1}} €.&lt;/p&gt;","incorrect":true},{"name":"3-A3","label":"&lt;p style=\"text-align: center\"&gt;Restar {{Q1}} € a {{Q2}} € y {{Q3}} cts.&lt;/p&gt;","incorrect":true}]},"algorithm":{"name":"trueFalse","template":"Multiple choice – standard"}},{"id":"step-4","stimulus":"&lt;p&gt;Por tanto, completa este cálculo para saber los euros que necesita Susana.&lt;/p&gt;","template":"&lt;p style=\"text-align: center\"&gt;{{Q1}} € − {{Q2}} € = {{response}} €&lt;/p&gt;","seed":{"calculated":[{"name":"4-A1","label":"{{function}}","function":"{{Q1}}-{{Q2}}"}]},"algorithm":{"name":"calculateOperation","params":{"method":"equivLiteral","keyboard":"NUMERICAL"}}},{"id":"step-5","stimulus":"&lt;p&gt;Y ahora resta para conocer los euros y los céntimos totales que le faltan.&lt;/p&gt;","template":"&lt;p style=\"text-align: center\"&gt;{{T1}} € − {{Q3}} cts. = {{response}} € y {{response}} cts.&lt;/p&gt;","seed":{"calculated":[{"name":"T1","label":"{{function}}","function":"{{Q1}}-{{Q2}}","temp":true},{"name":"5-A1","label":"{{function}}","function":"{{Q1}}-{{Q2}}-1"},{"name":"5-A2","label":"{{function}}","function":"100-{{Q3}}"}]},"algorithm":{"name":"calculateOperation","params":{"method":"equivLiteral","keyboard":"NUMERICAL"}}}]}</v>
      </c>
      <c r="C716" s="242" t="str">
        <f t="shared" si="1"/>
        <v>#REF!</v>
      </c>
      <c r="D716" s="243" t="str">
        <f t="shared" si="2"/>
        <v>#REF!</v>
      </c>
    </row>
    <row r="717" ht="15.75" customHeight="1">
      <c r="A717" s="241" t="str">
        <f>Seeds!AA827</f>
        <v>M3-MyM-16b-E-2</v>
      </c>
      <c r="B717" s="242" t="str">
        <f>Seeds!Z827</f>
        <v>{"id":"M3-MyM-16b-E-2","seed":{"parameters":[{"name":"Q1","label":null,"min":5,"max":18,"step":1},{"name":"Q2","label":null,"min":25,"max":75,"step":1},{"name":"Q3","label":null,"list":[20,50,100]}],"uniques":true},"scaffolding":[{"id":"step-0","stimulus":"&lt;p&gt;A Martín le han cobrado {{Q1}} € y {{Q2}} cts. al hacer la compra. Si ha pagado con un billete de {{Q3}} €, ¿cuánto le han devuelto de cambio?&lt;/p&gt;","template":"&lt;p&gt;Le han devuelto {{response}} € y {{response}} cts.&lt;/p&gt;","seed":{"calculated":[{"name":"0-A1","label":"{{function}}","function":"{{Q3}}-{{Q1}}-1"},{"name":"0-A2","label":"{{function}}","function":"100-{{Q2}}"}]},"algorithm":{"name":"calculateOperation","params":{"method":"equivLiteral","keyboard":"NUMERICAL"}}},{"id":"step-1","stimulus":"&lt;p&gt;¿Cuánto ha costado la compra? ¿Y con qué billete ha pagado Martín?&lt;/p&gt;","template":"&lt;p&gt;Ha costado {{response}} € y {{response}} cts. y Martín ha pagado con un billete de &lt;span class=\"no-break\"&gt;{{response}} €.&lt;/span&gt;&lt;/p&gt;","seed":{"calculated":[{"name":"1-A1","label":"{{function}}","function":"{{Q1}}"},{"name":"1-A2","label":"{{function}}","function":"{{Q2}}"},{"name":"1-A2","label":"{{function}}","function":"{{Q3}}"}]},"algorithm":{"name":"calculateOperation","params":{"method":"equivLiteral","keyboard":"NUMERICAL"}}},{"id":"step-2","stimulus":"&lt;p&gt;¿Qué hay que calcular?&lt;/p&gt;","seed":{"calculated":[{"name":"2-A1","label":"&lt;p&gt;Cuánto dinero le han devuelto a Martín.&lt;/p&gt;"},{"name":"2-A2","label":"&lt;p&gt;Cuánto dinero se ha gastado Martín en la compra.&lt;/p&gt;","incorrect":true},{"name":"2-A3","label":"&lt;p&gt;Cuántos billetes le han devuelto a Martín.&lt;/p&gt;","incorrect":true}]},"algorithm":{"name":"trueFalse","template":"Multiple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del cambio.&lt;/p&gt;","template":"&lt;p&gt;{{Q3}} € − {{Q1}} € = {{response}} €&lt;/p&gt;","seed":{"calculated":[{"name":"4-A1","label":"{{function}}","function":"{{Q3}}-{{Q1}}"}]},"algorithm":{"name":"calculateOperation","params":{"method":"equivLiteral","keyboard":"NUMERICAL"}}},{"id":"step-5","stimulus":"&lt;p&gt;Y ahora resta para conocer el dinero total que le han devuelto a Martín.&lt;/p&gt;","template":"&lt;p style=\"text-align: center\"&gt;{{T1}} € − {{Q2}} cts. = {{response}} € y {{response}} cts.&lt;/p&gt;","seed":{"calculated":[{"name":"T1","label":"{{function}}","function":"{{Q3}}-{{Q1}}","temp":true},{"name":"5-A1","label":"{{function}}","function":"{{Q3}}-{{Q1}}-1"},{"name":"5-A2","label":"{{function}}","function":"100-{{Q2}}"}]},"algorithm":{"name":"calculateOperation","params":{"method":"equivLiteral","keyboard":"NUMERICAL"}}}]}</v>
      </c>
      <c r="C717" s="242" t="str">
        <f t="shared" si="1"/>
        <v>#REF!</v>
      </c>
      <c r="D717" s="243" t="str">
        <f t="shared" si="2"/>
        <v>#REF!</v>
      </c>
    </row>
    <row r="718" ht="15.75" customHeight="1">
      <c r="A718" s="241" t="str">
        <f>Seeds!AA828</f>
        <v>M3-MyM-16b-E-3</v>
      </c>
      <c r="B718" s="242" t="str">
        <f>Seeds!Z828</f>
        <v>{"id":"M3-MyM-16b-E-3","seed":{"parameters":[{"name":"Q1","label":null,"min":25,"max":35,"step":1},{"name":"Q2","label":null,"min":10,"max":95,"step":5},{"name":"Q3","label":null,"min":40,"max":70,"step":1}],"uniques":true},"scaffolding":[{"id":"step-0","stimulus":"&lt;p&gt;Luis tiene {{Q1}} € y {{Q2}} cts. para comprar unas zapatillas de deporte. Si el precio de las zapatillas que quiere es de {{Q3}} €, ¿cuánto dinero le falta?&lt;/p&gt;","template":"&lt;p&gt;Le faltan {{response}} € y {{response}} cts.&lt;/p&gt;","seed":{"calculated":[{"name":"0-A1","label":"{{function}}","function":"{{Q3}}-{{Q1}}-1"},{"name":"0-A2","label":"{{function}}","function":"100-{{Q2}}"}]},"algorithm":{"name":"calculateOperation","params":{"method":"equivLiteral","keyboard":"NUMERICAL"}}},{"id":"step-1","stimulus":"&lt;p&gt;¿Cuánto dinero tiene Luis? ¿Y cuál es el precio de las zapatillas de deporte?&lt;/p&gt;","template":"&lt;p&gt;Luis tiene {{response}} € y {{response}} cts. y las zapatillas de deporte cuestan {{response}} €.&lt;/p&gt;","seed":{"calculated":[{"name":"1-A1","label":"{{function}}","function":"{{Q1}}"},{"name":"1-A2","label":"{{function}}","function":"{{Q2}}"},{"name":"1-A2","label":"{{function}}","function":"{{Q3}}"}]},"algorithm":{"name":"calculateOperation","params":{"method":"equivLiteral","keyboard":"NUMERICAL"}}},{"id":"step-2","stimulus":"&lt;p&gt;¿Qué hay que calcular?&lt;/p&gt;","seed":{"calculated":[{"name":"2-A1","label":"&lt;p&gt;Cuánto dinero le falta a Luis para comprar las zapatillas de deporte.&lt;/p&gt;"},{"name":"2-A2","label":"&lt;p&gt;Cuánto dinero le han devuelto a Luis por las zapatillas de deporte.&lt;/p&gt;","incorrect":true},{"name":"2-A3","label":"&lt;p&gt;Cuántos billetes ha recibido Luis de cambio por las zapatillas de deporte.&lt;/p&gt;","incorrect":true}]},"algorithm":{"name":"trueFalse","template":"Multiple choice – standard"}},{"id":"step-3","stimulus":"&lt;p&gt;¿Qué cálculo hay que hacer?&lt;/p&gt;","seed":{"calculated":[{"name":"3-A1","label":"&lt;p style=\"text-align: center\"&gt;Restar {{Q1}} € y {{Q2}} cts. a {{Q3}} €.&lt;/p&gt;"},{"name":"3-A2","label":"&lt;p&gt;Sumar {{Q1}} € y {{Q2}} cts. a {{Q3}} €.&lt;/p&gt;","incorrect":true},{"name":"3-A3","label":"&lt;p style=\"text-align: center\"&gt;Restar {{Q3}} € a {{Q1}} € y {{Q2}} cts.&lt;/p&gt;","incorrect":true}]},"algorithm":{"name":"trueFalse","template":"Multiple choice – standard"}},{"id":"step-4","stimulus":"&lt;p&gt;Por tanto, completa este cálculo para saber los euros que necesita Luis.&lt;/p&gt;","template":"&lt;p&gt;{{Q3}} € − {{Q1}} € = {{response}} €&lt;/p&gt;","seed":{"calculated":[{"name":"4-A1","label":"{{function}}","function":"{{Q3}}-{{Q1}}"}]},"algorithm":{"name":"calculateOperation","params":{"method":"equivLiteral","keyboard":"NUMERICAL"}}},{"id":"step-5","stimulus":"&lt;p&gt;Y ahora resta para saber los euros y los céntimos totales que le faltan para comprarse las zapatillas.&lt;/p&gt;","template":"&lt;p style=\"text-align: center\"&gt;{{T1}} € − {{Q2}} cts. = {{response}} € y {{response}} cts.&lt;/p&gt;","seed":{"calculated":[{"name":"T1","label":"{{function}}","function":"{{Q3}}-{{Q1}}","temp":true},{"name":"5-A1","label":"{{function}}","function":"{{Q3}}-{{Q1}}-1"},{"name":"5-A2","label":"{{function}}","function":"100-{{Q2}}"}]},"algorithm":{"name":"calculateOperation","params":{"method":"equivLiteral","keyboard":"NUMERICAL"}}}]}</v>
      </c>
      <c r="C718" s="242" t="str">
        <f t="shared" si="1"/>
        <v>#REF!</v>
      </c>
      <c r="D718" s="243" t="str">
        <f t="shared" si="2"/>
        <v>#REF!</v>
      </c>
    </row>
    <row r="719" ht="15.75" customHeight="1">
      <c r="A719" s="241" t="str">
        <f>Seeds!AA829</f>
        <v>M3-G-1a-I-1</v>
      </c>
      <c r="B719" s="242" t="str">
        <f>Seeds!Z829</f>
        <v>{"id":"M3-G-1a-I-1","stimulus":"&lt;p&gt;Indica si las siguientes afirmaciones son verdaderas o falsas.&lt;/p&gt;","hint":"&lt;p&gt;Las rectas, las semirrectas y los segmentos se diferencian en cómo están limitados sus extremos.&lt;/p&gt;","feedback":"&lt;p&gt;Una &lt;b&gt;recta&lt;/b&gt; es una sucesión de puntos en la misma dirección sin principio o fin. Una &lt;b&gt;semirrecta&lt;/b&gt; empieza en un punto y sigue hasta el infinito. Un &lt;b&gt;segmento&lt;/b&gt; es un fragmento de recta comprendido entre dos puntos.&lt;/p&gt;","seed":{"parameters":[],"calculated":[{"name":"A1","label":"Una recta es una sucesión de puntos en la misma dirección.","function":""},{"name":"A2","label":"Una recta no tiene principio ni fin.","function":""},{"name":"A3","label":"Un segmento es la parte de la recta comprendida entre dos puntos.","function":""},{"name":"A4","label":"Un punto divide la recta en dos semirrectas.","function":""},{"name":"A5","label":"Una semirrecta es el punto medio de una recta","function":"","incorrect":true,"feedback":"&lt;p&gt;Es incorrecta porque un punto de una recta la divide en dos semirrectas.&lt;/p&gt;"},{"name":"A6","label":"Una recta tiene un punto inicial y sigue hasta el infinito.","function":"","incorrect":true,"feedback":"&lt;p&gt;Es incorrecta porque una recta no tiene ni principio ni fin.&lt;/p&gt;"},{"name":"A7","label":"Un segmento no tiene principio ni fin.","function":"","incorrect":true,"feedback":"&lt;p&gt;Es incorrecta porque un segmento está comprendido entre dos puntos, que conforman su inicio y su fin.&lt;/p&gt;"},{"name":"A8","label":"Una semirrecta es la parte de la recta comprendida entre dos puntos.","function":"","incorrect":true,"feedback":"&lt;p&gt;Es incorrecta porque una semirrecta empieza en un punto y sigue hasta el infinito.&lt;/p&gt;"},{"name":"A9","label":"Un punto divide un segmento en dos semirrectas.","function":"","incorrect":true,"feedback":"&lt;p&gt;Es incorrecta porque al dividir un segmento se obtienen dos segmentos.&lt;/p&gt;"}],"uniques":true},"algorithm":{"name":"trueFalse","template":"Choice matrix – inline","params":{"countCorrect":2,"countIncorrect":1,"showCheckIcon":false,"options":["Verdadero","Falso"]}}}</v>
      </c>
      <c r="C719" s="242" t="str">
        <f t="shared" si="1"/>
        <v>#REF!</v>
      </c>
      <c r="D719" s="243" t="str">
        <f t="shared" si="2"/>
        <v>#REF!</v>
      </c>
    </row>
    <row r="720" ht="15.75" customHeight="1">
      <c r="A720" s="241" t="str">
        <f>Seeds!AA830</f>
        <v>M3-G-1a-E-1</v>
      </c>
      <c r="B720" s="242" t="str">
        <f>Seeds!Z830</f>
        <v>{
    "id": "M3-G-1a-E-1",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"M3_G_1a_1.svg",
                    "M3_G_1a_2.svg"
                ]
            },
            {
                "name": "Q2",
                "label": null,
                "list": [
                    "M3_G_1a_3.svg",
                    "M3_G_1a_4.svg"
                ]
            },
            {
                "name": "Q3",
                "label": null,
                "list": [
                    "M3_G_1a_5.svg",
                    "M3_G_1a_6.svg"
                ]
            }
        ],
        "calculated": [
            {
                "name": "A1",
                "label": "Recta",
                "function": ""
            },
            {
                "name": "A2",
                "label": "Semirrecta",
                "function": ""
            },
            {
                "name": "A3",
                "label": "Segmento",
                "function": ""
            }
        ],
        "uniques": true
    },
    "algorithm": {
        "name": "calculateOperation",
        "template": "Cloze with text"
    }
}</v>
      </c>
      <c r="C720" s="242" t="str">
        <f t="shared" si="1"/>
        <v>#REF!</v>
      </c>
      <c r="D720" s="243" t="str">
        <f t="shared" si="2"/>
        <v>#REF!</v>
      </c>
    </row>
    <row r="721" ht="15.75" customHeight="1">
      <c r="A721" s="241" t="str">
        <f>Seeds!AA831</f>
        <v>M3-G-1a-E-2</v>
      </c>
      <c r="B721" s="242" t="str">
        <f>Seeds!Z831</f>
        <v>{
    "id": "M3-G-1a-E-2",
    "stimulus": "&lt;p&gt;Escribe el nombre de las siguientes líneas.&lt;/p&gt;",
    "template": "&lt;table style=\"width: 100%;border:none;\"&gt;&lt;tbody&gt;&lt;tr&gt;&lt;td style=\"width: 25%; text-align: center;border:none;\"&gt;&lt;img src='https://blueberry-assets.oneclick.es/{{Q1}}'&gt;&lt;/td&gt;&lt;td style=\"width: 25%; text-align: center;border:none;\"&gt;&lt;img src='https://blueberry-assets.oneclick.es/{{Q2}}'&gt;&lt;/td&gt;&lt;td style=\"width: 25%; text-align: center;border:none;\"&gt;&lt;img src='https://blueberry-assets.oneclick.es/{{Q3}}'&gt;&lt;/td&gt;&lt;/tr&gt;&lt;tr&gt;&lt;td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"Q1",
                "label": null,
                "list": [
                    "M3_G_1a_3.svg",
                    "M3_G_1a_4.svg"
                ]
            },
            {
                "name": "Q2",
                "label": null,
                "list": [
                    "M3_G_1a_1.svg",
                    "M3_G_1a_2.svg"
                ]
            },
            {
                "name": "Q3",
                "label": null,
                "list": [
                    "M3_G_1a_5.svg",
                    "M3_G_1a_6.svg"
                ]
            }
        ],
        "calculated": [
            {
                "name": "A1",
                "label": "Semirrecta",
                "function": ""
            },
            {
                "name": "A2",
                "label": "Recta",
                "function": ""
            },
            {
                "name": "A3",
                "label": "Segmento",
                "function": ""
            }
        ],
        "uniques": true
    },
    "algorithm": {
        "name": "calculateOperation",
        "template": "Cloze with text"
    }
}</v>
      </c>
      <c r="C721" s="242" t="str">
        <f t="shared" si="1"/>
        <v>#REF!</v>
      </c>
      <c r="D721" s="243" t="str">
        <f t="shared" si="2"/>
        <v>#REF!</v>
      </c>
    </row>
    <row r="722" ht="15.75" customHeight="1">
      <c r="A722" s="241" t="str">
        <f>Seeds!AA832</f>
        <v>M3-G-1a-E-3</v>
      </c>
      <c r="B722" s="242" t="str">
        <f>Seeds!Z832</f>
        <v>{
    "id": "M3-G-1a-E-3",
    "stimulus": "&lt;p&gt;Escribe el nombre de las siguientes líneas.&lt;/p&gt;",
    "template": "&lt;table style=\"width: 100%;border:none;\"&gt;&lt;tbody&gt;&lt;tr&gt;&lt;td style=\"width: 25%; text-align: center;border:none;\"&gt;&lt;img src='https://blueberry-assets.oneclick.es/{{Q3}}'&gt;&lt;/td&gt;&lt;td style=\"width: 25%; text-align: center;border:none;\"&gt;&lt;img src='https://blueberry-assets.oneclick.es/{{Q1}}'&gt;&lt;/td&gt;&lt;td style=\"width: 25%; text-align: center;border:none;\"&gt;&lt;img src='https://blueberry-assets.oneclick.es/{{Q2}}'&gt;&lt;/td&gt;&lt;/tr&gt;&lt;tr&gt;&lt;td style=\"width: 25%; text-align: center;border:none;\"&gt;{{response}}&lt;/td&gt;&lt;td style=\"width: 25%; text-align: center;border:none;\"&gt;{{response}}&lt;/td&gt;&lt;td style=\"width: 25%; text-align: center;border:none;\"&gt;{{response}}&lt;/td&gt;&lt;/tr&gt;&lt;/tbody&gt;&lt;/table&gt;",
    "hint": "&lt;p&gt;Las rectas, las semirrectas y los segmentos se diferencian en cómo están acotados en sus extremos.&lt;/p&gt;",
    "feedback": "&lt;p&gt;Una &lt;b&gt;recta&lt;/b&gt; es una sucesión de puntos en la misma dirección sin principio o fin. Una &lt;b&gt;semirrecta&lt;/b&gt; empieza en un punto y se extiende hasta el infinito. Un &lt;b&gt;segmento&lt;/b&gt; es un fragmento de recta comprendido entre dos puntos.&lt;/p&gt;",
    "seed": {
        "parameters": [
            {
                "name": "Q2",
                "label": null,
                "list": [
                    "M3_G_1a_3.svg",
                    "M3_G_1a_4.svg"
                ]
            },
            {
                "name": "Q3",
                "label": null,
                "list": [
                    "M3_G_1a_5.svg",
                    "M3_G_1a_6.svg"
                ]
            },
            {
                "name": "Q1",
                "label": null,
                "list": [
                    "M3_G_1a_1.svg",
                    "M3_G_1a_2.svg"
                ]
            }
        ],
        "calculated": [
            {
                "name": "A1",
                "label": "Segmento",
                "function": ""
            },
            {
                "name": "A2",
                "label": "Recta",
                "function": ""
            },
            {
                "name": "A3",
                "label": "Semirrecta",
                "function": ""
            }
        ],
        "uniques": true
    },
    "algorithm": {
        "name": "calculateOperation",
        "template": "Cloze with text"
    }
}</v>
      </c>
      <c r="C722" s="242" t="str">
        <f t="shared" si="1"/>
        <v>#REF!</v>
      </c>
      <c r="D722" s="243" t="str">
        <f t="shared" si="2"/>
        <v>#REF!</v>
      </c>
    </row>
    <row r="723" ht="15.75" customHeight="1">
      <c r="A723" s="241" t="str">
        <f>Seeds!AA833</f>
        <v>M3-G-1b-I-1</v>
      </c>
      <c r="B723" s="242" t="str">
        <f>Seeds!Z833</f>
        <v>{"id":"M3-G-1b-I-1","stimulus":"&lt;p&gt;Selecciona si estas afirmaciones sobre la imagen son verdaderas o falsas.&lt;/p&gt;&lt;div style=\"display:flex; justify-content:center;\"&gt;&lt;div class=\"lemo-fixed-to-responsive\" style=\"max-width: 400px;max-height: 797px;position: relative;width: 100%;display: inline-block;\"&gt;\n\t&lt;img src=\"https://blueberry-assets.oneclick.es/M3_G_1b_1.svg\" alt=\"\" tabindex=\"0\"&gt;&lt;/img&gt;\n\t&lt;div class=\"lemo-graphie-container\" style=\"position: absolute;top: 0;left: 0;width: 100%;height: 100%;\"&gt;\n\t\t&lt;div class=\"lemo-graphie\" style=\"position: relative; width: 100%; height: 100%;\"&gt;\n\t\t\t&lt;span class=\"lemo-graphie-label\" style=\"position: absolute; left: 6%; top: 44.0414%;\"&gt;&lt;i&gt;b&lt;/i&gt;&lt;/span&gt;\n\t\t\t&lt;span class=\"lemo-graphie-label\" style=\"position: absolute; left: 92%; top: 17.5%;\"&gt;&lt;i&gt;a&lt;/i&gt;&lt;/span&gt;\n\t\t\t&lt;span class=\"lemo-graphie-label\" style=\"position: absolute; left: 46.5%; top: 3%;\"&gt;&lt;i&gt;c&lt;/i&gt;&lt;/span&gt;\n\t\t\t&lt;span class=\"lemo-graphie-label\" style=\"position: absolute; left: 31%; top: 3%;\"&gt;&lt;i&gt;d&lt;/i&gt;&lt;/span&gt;\n\t\t&lt;/div&gt;\n\t&lt;/div&gt;\n&lt;/div&gt;&lt;/div&gt;","hint":"&lt;p&gt;Las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&lt;i&gt;d&lt;/i&gt; es perpendicular a la recta &lt;i&gt;b.&lt;/i&gt;","function":""},{"name":"A2","label":"La recta &lt;i&gt;b&lt;/i&gt; es perpendicular a la recta &lt;i&gt;c.&lt;/i&gt;","function":""},{"name":"A3","label":"La recta &lt;i&gt;c&lt;/i&gt; es paralela a la recta &lt;i&gt;d.&lt;/i&gt;","function":""},{"name":"A4","label":"La recta &lt;i&gt;a&lt;/i&gt; es oblicua a la recta &lt;i&gt;b.&lt;/i&gt;","function":""},{"name":"A5","label":"La recta &lt;i&gt;a&lt;/i&gt; es secante a la recta &lt;i&gt;b.&lt;/i&gt;","function":""},{"name":"A6","label":"La recta &lt;i&gt;a&lt;/i&gt; es paralela a la recta &lt;i&gt;b.&lt;/i&gt;","function":"","incorrect":true,"feedback":"&lt;p&gt;Las rectas &lt;i&gt;a&lt;/i&gt; y &lt;i&gt;b&lt;/i&gt; no son paralelas porque tienen un punto en común.&lt;/p&gt;"},{"name":"A7","label":"La recta &lt;i&gt;d&lt;/i&gt; es perpendicular a la recta &lt;i&gt;a.&lt;/i&gt;","function":"","incorrect":true,"feedback":"&lt;p&gt;Las rectas &lt;i&gt;d&lt;/i&gt; y &lt;i&gt;a&lt;/i&gt; no son perpendiculares porque forman 4 ángulos que no son iguales.&lt;/p&gt;"},{"name":"A8","label":"La recta &lt;i&gt;c&lt;/i&gt; es oblicua a la recta &lt;i&gt;d.&lt;/i&gt;","function":"","incorrect":true,"feedback":"&lt;p&gt;Las rectas &lt;i&gt;c&lt;/i&gt; y &lt;i&gt;d&lt;/i&gt; no son oblicuas porque no comparten ningún punto.&lt;/p&gt;"},{"name":"A9","label":"La recta &lt;i&gt;c&lt;/i&gt; es secante a la recta &lt;i&gt;d.&lt;/i&gt;","function":"","incorrect":true,"feedback":"&lt;p&gt;Las rectas &lt;i&gt;c&lt;/i&gt; y &lt;i&gt;d&lt;/i&gt; no son secantes porque no comparten ningún punto.&lt;/p&gt;"},{"name":"A10","label":"La recta &lt;i&gt;b&lt;/i&gt; es oblicua a la recta &lt;i&gt;d.&lt;/i&gt;","function":"","incorrect":true,"feedback":"&lt;p&gt;Las rectas &lt;i&gt;b&lt;/i&gt; y &lt;i&gt;d&lt;/i&gt; no son oblicuas porque forman 4 ángulos iguales.&lt;/p&gt;"}],"uniques":true},"algorithm":{"name":"trueFalse","template":"Choice matrix – inline","params":{"countCorrect":2,"countIncorrect":1,"showCheckIcon":false,"options":["Verdadero","Falso"]}}}</v>
      </c>
      <c r="C723" s="242" t="str">
        <f t="shared" si="1"/>
        <v>#REF!</v>
      </c>
      <c r="D723" s="243" t="str">
        <f t="shared" si="2"/>
        <v>#REF!</v>
      </c>
    </row>
    <row r="724" ht="15.75" customHeight="1">
      <c r="A724" s="241" t="str">
        <f>Seeds!AA834</f>
        <v>M3-G-1b-I-2</v>
      </c>
      <c r="B724" s="242" t="str">
        <f>Seeds!Z834</f>
        <v>{"id":"M3-G-1b-I-2","stimulus":"&lt;p&gt;Selecciona si estas afirmaciones sobre la imagen son verdaderas o falsas.&lt;/p&gt;&lt;div style=\"display:flex; justify-content:center;\"&gt;&lt;div class=\"lemo-fixed-to-responsive\" style=\"max-width: 400px;max-height: 300px;position: relative;width: 100%;display: inline-block;\"&gt;\n\t&lt;img src=\"https://blueberry-assets.oneclick.es/M3_G_1b_2.svg\" alt=\"\" tabindex=\"0\"&gt;&lt;/img&gt;\n\t&lt;div class=\"lemo-graphie-container\" style=\"position: absolute;top: 0;left: 0;width: 100%;height: 100%;\"&gt;\n\t\t&lt;div class=\"lemo-graphie\" style=\"position: relative; width: 100%; height: 100%;\"&gt;\n\t\t\t&lt;span class=\"lemo-graphie-label\" style=\"position: absolute; left: 21%; top: 9%;\"&gt;&lt;i&gt;a&lt;/i&gt;&lt;/span&gt;\n\t\t\t&lt;span class=\"lemo-graphie-label\" style=\"position: absolute; left: 44.5%; top: 7%;\"&gt;&lt;i&gt;c&lt;/i&gt;&lt;/span&gt;\n\t\t\t&lt;span class=\"lemo-graphie-label\" style=\"position: absolute; left: 8%; top: 49%;\"&gt;&lt;i&gt;d&lt;/i&gt;&lt;/span&gt;\n\t\t\t&lt;span class=\"lemo-graphie-label\" style=\"position: absolute; left: 60.7002%; top: 7%;\"&gt;&lt;i&gt;b&lt;/i&gt;&lt;/span&gt;\n\t\t&lt;/div&gt;\n\t&lt;/div&gt;\n&lt;/div&gt;&lt;/div&gt;","hint":"&lt;p&gt;Las rectas secantes (perpendiculares u oblicuas) tienen un punto común. Las paralelas, no.&lt;/p&gt;","feedback":"&lt;p&gt;Las &lt;b&gt;rectas paralelas&lt;/b&gt; no tienen puntos en común, mientras que las &lt;b&gt;rectas secantes&lt;/b&gt;, sí. Las rectas secantes pueden ser &lt;b&gt;perpendiculares&lt;/b&gt; si el corte forma 4 ángulos iguales u &lt;b&gt;oblicuas&lt;/b&gt; si el corte forma ángulos que no son iguales.&lt;/p&gt;","seed":{"parameters":[],"calculated":[{"name":"A1","label":"La recta &lt;i&gt;b&lt;/i&gt; es secante a la recta &lt;i&gt;d.&lt;/i&gt;","function":""},{"name":"A2","label":"La recta &lt;i&gt;b&lt;/i&gt; es paralela a la recta &lt;i&gt;c.&lt;/i&gt;","function":""},{"name":"A3","label":"La recta &lt;i&gt;c&lt;/i&gt; es perpendicular a la recta &lt;i&gt;d.&lt;/i&gt;","function":""},{"name":"A4","label":"La recta &lt;i&gt;a&lt;/i&gt; es secante a la recta &lt;i&gt;b.&lt;/i&gt;","function":""},{"name":"A5","label":"La recta &lt;i&gt;a&lt;/i&gt; es paralela a la recta &lt;i&gt;d.&lt;/i&gt;","function":"","incorrect":true,"feedback":"&lt;p&gt;Las rectas &lt;i&gt;a&lt;/i&gt; y &lt;i&gt;d&lt;/i&gt; no son paralelas porque tienen un punto en común.&lt;/p&gt;"},{"name":"A6","label":"La recta &lt;i&gt;d&lt;/i&gt; es perpendicular a la recta &lt;i&gt;a&lt;/i&gt;","function":"","incorrect":true,"feedback":"&lt;p&gt;Las rectas &lt;i&gt;d&lt;/i&gt; y &lt;i&gt;a&lt;/i&gt; no son perpendiculares porque no forman 4 ángulos iguales.&lt;/p&gt;"},{"name":"A7","label":"La recta &lt;i&gt;c&lt;/i&gt; es oblicua a la recta &lt;i&gt;d.&lt;/i&gt;","function":"","incorrect":true,"feedback":"&lt;p&gt;Las rectas &lt;i&gt;c&lt;/i&gt; y &lt;i&gt;d&lt;/i&gt; no son oblicuas porque forman 4 ángulos iguales.&lt;/p&gt;"},{"name":"A8","label":"La recta &lt;i&gt;d&lt;/i&gt; es paralela a la recta &lt;i&gt;b.&lt;/i&gt;","function":"","incorrect":true,"feedback":"&lt;p&gt;Las rectas &lt;i&gt;d&lt;/i&gt; y &lt;i&gt;b&lt;/i&gt; no son oblicuas porque forman 4 ángulos iguales.&lt;/p&gt;"}],"uniques":true},"algorithm":{"name":"trueFalse","template":"Choice matrix – inline","params":{"countCorrect":2,"countIncorrect":1,"showCheckIcon":false,"options":["Verdadero","Falso"]}}}</v>
      </c>
      <c r="C724" s="242" t="str">
        <f t="shared" si="1"/>
        <v>#REF!</v>
      </c>
      <c r="D724" s="243" t="str">
        <f t="shared" si="2"/>
        <v>#REF!</v>
      </c>
    </row>
    <row r="725" ht="15.75" customHeight="1">
      <c r="A725" s="241" t="str">
        <f>Seeds!AA835</f>
        <v>M3-G-1b-E-1</v>
      </c>
      <c r="B725" s="242" t="str">
        <f>Seeds!Z835</f>
        <v>{
    "id": "M3-G-1b-E-1",
    "stimulus": "&lt;p&gt;Escribe el tipo de rectas del que se trata debajo de cada par.&lt;/p&gt;",
    "template": "&lt;table style=\"width: 100%;\"&gt;&lt;tbody&gt;&lt;tr&gt;&lt;td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"paralelas"
            },
            {
                "name": "A2",
                "label": "{{function}}",
                "function": "oblicuas"
            },
            {
                "name": "A3",
                "label": "{{function}}",
                "function": "perpendiculares"
            }
        ],
        "uniques": true
    },
    "algorithm": {
        "name": "calculateOperation",
        "template": "Cloze with text"
    }
}</v>
      </c>
      <c r="C725" s="242" t="str">
        <f t="shared" si="1"/>
        <v>#REF!</v>
      </c>
      <c r="D725" s="243" t="str">
        <f t="shared" si="2"/>
        <v>#REF!</v>
      </c>
    </row>
    <row r="726" ht="15.75" customHeight="1">
      <c r="A726" s="241" t="str">
        <f>Seeds!AA836</f>
        <v>M3-G-1b-E-2</v>
      </c>
      <c r="B726" s="242" t="str">
        <f>Seeds!Z836</f>
        <v>{
    "id": "M3-G-1b-E-2",
    "stimulus": "&lt;p&gt;Escribe el tipo de rectas del que se trata debajo de cada par.&lt;/p&gt;",
    "template": "&lt;table style=\"width: 100%;\"&gt;&lt;tbody&gt;&lt;tr&gt;&lt;td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width=\"300\"&gt;&lt;/img&gt;&lt;/div&gt;&lt;/td&gt;&lt;td style=\"width: 33.3333%; text-align: center; border: none;\"&gt;&lt;div style=\"display: inline-block;\"&gt;&lt;img src=\"https://blueberry-assets.oneclick.es/{{Q2}}\"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"perpendiculares"
            },
            {
                "name": "A2",
                "label": "{{function}}",
                "function": "paralelas"
            },
            {
                "name": "A3",
                "label": "{{function}}",
                "function": "oblicuas"
            }
        ],
        "uniques": true
    },
    "algorithm": {
        "name": "calculateOperation",
        "template": "Cloze with text"
    }
}</v>
      </c>
      <c r="C726" s="242" t="str">
        <f t="shared" si="1"/>
        <v>#REF!</v>
      </c>
      <c r="D726" s="243" t="str">
        <f t="shared" si="2"/>
        <v>#REF!</v>
      </c>
    </row>
    <row r="727" ht="15.75" customHeight="1">
      <c r="A727" s="241" t="str">
        <f>Seeds!AA837</f>
        <v>M3-G-1b-E-3</v>
      </c>
      <c r="B727" s="242" t="str">
        <f>Seeds!Z837</f>
        <v>{
    "id": "M3-G-1b-E-3",
    "stimulus": "&lt;p&gt;Escribe el tipo de rectas del que se trata debajo de cada par.&lt;/p&gt;",
    "template": "&lt;table style=\"width: 100%;\"&gt;&lt;tbody&gt;&lt;tr&gt;&lt;td style=\"width: 33.3333%; text-align: center; border: none;\"&gt;&lt;div style=\"display: inline-block;\"&gt;&lt;img src=\"https://blueberry-assets.oneclick.es/{{Q2}}\" width=\"300\"&gt;&lt;/img&gt;&lt;/div&gt;&lt;/td&gt;&lt;td style=\"width: 33.3333%; text-align: center; border: none;\"&gt;&lt;div style=\"display: inline-block;\"&gt;&lt;img src=\"https://blueberry-assets.oneclick.es/{{Q3}}\" width=\"300\"&gt;&lt;/img&gt;&lt;/div&gt;&lt;/td&gt;&lt;td style=\"width: 33.3333%; text-align: center; border: none;\"&gt;&lt;div style=\"display: inline-block;\"&gt;&lt;img src=\"https://blueberry-assets.oneclick.es/{{Q1}}\" width=\"300\"&gt;&lt;/img&gt;&lt;/div&gt;&lt;/td&gt;&lt;/tr&gt;&lt;tr&gt;&lt;td style=\"width: 33.3333%; text-align: center; border: none;\"&gt;Rectas {{response}}&lt;/td&gt;&lt;td style=\"width: 33.3333%; text-align: center; border: none;\"&gt;Rectas {{response}}&lt;/td&gt;&lt;td style=\"width: 33.3333%; text-align: center; border: none;\"&gt;Rectas {{response}}&lt;/td&gt;&lt;/tr&gt;&lt;/tbody&gt;&lt;/table&gt;",
    "feedback": "&lt;p&gt;Las &lt;b&gt;rectas paralelas&lt;/b&gt; no tienen puntos en común, las &lt;b&gt;rectas perpendiculares&lt;/b&gt; se cortan en un punto formando 4 ángulos iguales y las &lt;b&gt;rectas oblicuas&lt;/b&gt; se cortan en un punto y forman ángulos que no son iguales.&lt;/p&gt;",
    "hint": "&lt;p&gt;Las rectas pueden ser paralelas o secantes. Las rectas secantes pueden ser perpendiculares u oblicuas.&lt;/p&gt;",
    "seed": {
        "parameters": [
            {
                "name": "Q1",
                "label": null,
                "list": [
                    "M3_G_1b_3.svg",
                    "M3_G_1b_4.svg"
                ]
            },
            {
                "name": "Q2",
                "label": null,
                "list": [
                    "M3_G_1b_5.svg",
                    "M3_G_1b_6.svg"
                ]
            },
            {
                "name": "Q3",
                "label": null,
                "list": [
                    "M3_G_1b_7.svg",
                    "M3_G_1b_8.svg"
                ]
            }
        ],
        "calculated": [
            {
                "name": "A1",
                "label": "{{function}}",
                "function": "oblicuas"
            },
            {
                "name": "A2",
                "label": "{{function}}",
                "function": "perpendiculares"
            },
            {
                "name": "A3",
                "label": "{{function}}",
                "function": "paralelas"
            }
        ],
        "uniques": true
    },
    "algorithm": {
        "name": "calculateOperation",
        "template": "Cloze with text"
    }
}</v>
      </c>
      <c r="C727" s="242" t="str">
        <f t="shared" si="1"/>
        <v>#REF!</v>
      </c>
      <c r="D727" s="243" t="str">
        <f t="shared" si="2"/>
        <v>#REF!</v>
      </c>
    </row>
    <row r="728" ht="15.75" customHeight="1">
      <c r="A728" s="241" t="str">
        <f>Seeds!AA838</f>
        <v>M3-G-14a-I-1</v>
      </c>
      <c r="B728" s="242" t="str">
        <f>Seeds!Z838</f>
        <v>{"id":"M3-G-14a-I-1","stimulus":"&lt;p&gt;Observa esta figura y selecciona la respuesta correcta.&lt;/p&gt;&lt;div style=\"display:flex; justify-content:center;\"&gt;&lt;img src=\"https://blueberry-assets.oneclick.es/M3_G_14a_1.svg\" width=\"300\"&gt;&lt;/img&gt;&lt;/div&gt;","hint":"&lt;p&gt;Las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10 líneas."},{"name":"A2","label":"La figura tiene 6 líneas curvas."},{"name":"A3","label":"La figura tiene 4 líneas rectas."},{"name":"A4","label":"La figura tiene 4 líneas curvas.","incorrect":true},{"name":"A5","label":"La figura tiene 6 líneas rectas.","incorrect":true},{"name":"A6","label":"La figura tiene 4 líneas rectas y 4 curvas.","incorrect":true}],"uniques":true},"algorithm":{"name":"trueFalse","template":"Multiple choice – standard","params":{"countCorrect":1,"countIncorrect":2,"showCheckIcon":true}}}</v>
      </c>
      <c r="C728" s="242" t="str">
        <f t="shared" si="1"/>
        <v>#REF!</v>
      </c>
      <c r="D728" s="243" t="str">
        <f t="shared" si="2"/>
        <v>#REF!</v>
      </c>
    </row>
    <row r="729" ht="15.75" customHeight="1">
      <c r="A729" s="241" t="str">
        <f>Seeds!AA839</f>
        <v>M3-G-14a-I-2</v>
      </c>
      <c r="B729" s="242" t="str">
        <f>Seeds!Z839</f>
        <v>{"id":"M3-G-14a-I-2","stimulus":"&lt;p&gt;Observa esta figura y selecciona la respuesta correcta.&lt;/p&gt;&lt;div style=\"display:flex; justify-content:center;\"&gt;&lt;img src=\"https://blueberry-assets.oneclick.es/M3_G_14a_2.svg\" width=\"400\"&gt;&lt;/img&gt;&lt;/div&gt;","hint":"&lt;p&gt;Las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curva.&lt;/p&gt;","seed":{"parameters":[],"calculated":[{"name":"A1","label":"La figura está formada por 12 líneas."},{"name":"A2","label":"La figura tiene 5 líneas curvas."},{"name":"A3","label":"La figura tiene 7 líneas rectas."},{"name":"A4","label":"La figura tiene 7 líneas curvas.","incorrect":true},{"name":"A5","label":"La figura tiene 5 líneas rectas.","incorrect":true},{"name":"A6","label":"La figura tiene 6 líneas rectas y 6 curvas.","incorrect":true}],"uniques":true},"algorithm":{"name":"trueFalse","template":"Multiple choice – standard","params":{"countCorrect":1,"countIncorrect":2,"showCheckIcon":true}}}</v>
      </c>
      <c r="C729" s="242" t="str">
        <f t="shared" si="1"/>
        <v>#REF!</v>
      </c>
      <c r="D729" s="243" t="str">
        <f t="shared" si="2"/>
        <v>#REF!</v>
      </c>
    </row>
    <row r="730" ht="15.75" customHeight="1">
      <c r="A730" s="241" t="str">
        <f>Seeds!AA840</f>
        <v>M3-G-14a-E-1</v>
      </c>
      <c r="B730" s="242" t="str">
        <f>Seeds!Z840</f>
        <v>{"id":"M3-G-14a-E-1","stimulus":"&lt;p&gt;Observa esta figura y completa la siguiente oración.&lt;/p&gt;&lt;div style=\"display:flex; justify-content:center;\"&gt;&lt;img src=\"https://blueberry-assets.oneclick.es/M3_G_14a_3.svg\" width=\"400\"&gt;&lt;/img&gt;&lt;/div&gt;","template":"&lt;p&gt;La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curva.&lt;/p&gt;","seed":{"parameters":[],"calculated":[{"name":"A1","label":"{{function}}","function":"4"}],"uniques":true},"algorithm":{"name":"calculateOperation","params":{"method":"equivLiteral","keyboard":"NUMERICAL"}}}</v>
      </c>
      <c r="C730" s="242" t="str">
        <f t="shared" si="1"/>
        <v>#REF!</v>
      </c>
      <c r="D730" s="243" t="str">
        <f t="shared" si="2"/>
        <v>#REF!</v>
      </c>
    </row>
    <row r="731" ht="15.75" customHeight="1">
      <c r="A731" s="241" t="str">
        <f>Seeds!AA841</f>
        <v>M3-G-14a-E-2</v>
      </c>
      <c r="B731" s="242" t="str">
        <f>Seeds!Z841</f>
        <v>{"id":"M3-G-14a-E-2","stimulus":"&lt;p&gt;Observa esta figura y completa la siguiente oración.&lt;/p&gt;&lt;div style=\"display:flex; justify-content:center;\"&gt;&lt;img src=\"https://blueberry-assets.oneclick.es/M3_G_14a_3.svg\" width=\"400\"&gt;&lt;/img&gt;&lt;/div&gt;","template":"&lt;p&gt;La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curva.&lt;/p&gt;","seed":{"parameters":[],"calculated":[{"name":"A1","label":"{{function}}","function":"6"}],"uniques":true},"algorithm":{"name":"calculateOperation","params":{"method":"equivLiteral","keyboard":"NUMERICAL"}}}</v>
      </c>
      <c r="C731" s="242" t="str">
        <f t="shared" si="1"/>
        <v>#REF!</v>
      </c>
      <c r="D731" s="243" t="str">
        <f t="shared" si="2"/>
        <v>#REF!</v>
      </c>
    </row>
    <row r="732" ht="15.75" customHeight="1">
      <c r="A732" s="241" t="str">
        <f>Seeds!AA842</f>
        <v>M3-G-14a-E-3</v>
      </c>
      <c r="B732" s="242" t="str">
        <f>Seeds!Z842</f>
        <v>{"id":"M3-G-14a-E-3","stimulus":"&lt;p&gt;Observa esta figura y completa la siguiente oración.&lt;/p&gt;&lt;div style=\"display:flex; justify-content:center;\"&gt;&lt;img src=\"https://blueberry-assets.oneclick.es/M3_G_14a_4.svg\" width=\"300\"&gt;&lt;/img&gt;&lt;/div&gt;","template":"&lt;p&gt;La figura tiene {{response}} líneas curvas.&lt;/p&gt;","hint":"&lt;p&gt;Las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curva.&lt;/p&gt;","seed":{"parameters":[],"calculated":[{"name":"A1","label":"{{function}}","function":"2"}],"uniques":true},"algorithm":{"name":"calculateOperation","params":{"method":"equivLiteral","keyboard":"NUMERICAL"}}}</v>
      </c>
      <c r="C732" s="242" t="str">
        <f t="shared" si="1"/>
        <v>#REF!</v>
      </c>
      <c r="D732" s="243" t="str">
        <f t="shared" si="2"/>
        <v>#REF!</v>
      </c>
    </row>
    <row r="733" ht="15.75" customHeight="1">
      <c r="A733" s="241" t="str">
        <f>Seeds!AA843</f>
        <v>M3-G-14a-E-4</v>
      </c>
      <c r="B733" s="242" t="str">
        <f>Seeds!Z843</f>
        <v>{"id":"M3-G-14a-E-4","stimulus":"&lt;p&gt;Observa esta figura y completa la siguiente oración.&lt;/p&gt;&lt;div style=\"display:flex; justify-content:center;\"&gt;&lt;img src=\"https://blueberry-assets.oneclick.es/M3_G_14a_4.svg\" width=\"300\"&gt;&lt;/img&gt;&lt;/div&gt;","template":"&lt;p&gt;La figura tiene {{response}} líneas rectas.&lt;/p&gt;","hint":"&lt;p&gt;Las líneas están formadas por puntos. Si todas siguen la misma dirección, es una línea recta. Si no, es una línea curva.&lt;/p&gt;","feedback":"&lt;p&gt;Las líneas están formadas por puntos. Si todas siguen la misma dirección, es una línea recta. Si no, es una línea curva.&lt;/p&gt;","seed":{"parameters":[],"calculated":[{"name":"A1","label":"{{function}}","function":"8"}],"uniques":true},"algorithm":{"name":"calculateOperation","params":{"method":"equivLiteral","keyboard":"NUMERICAL"}}}</v>
      </c>
      <c r="C733" s="242" t="str">
        <f t="shared" si="1"/>
        <v>#REF!</v>
      </c>
      <c r="D733" s="243" t="str">
        <f t="shared" si="2"/>
        <v>#REF!</v>
      </c>
    </row>
    <row r="734" ht="15.75" customHeight="1">
      <c r="A734" s="241" t="str">
        <f>Seeds!AA844</f>
        <v>M3-G-2a-I-1</v>
      </c>
      <c r="B734" s="242" t="str">
        <f>Seeds!Z844</f>
        <v>{
    "id": "M3-G-2a-I-1",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
                "label": "tangente",
                "function": "",
                "group": 1,
                "incorrect": true,
                "feedback": "&lt;p&gt;La recta es &lt;b&gt;secante&lt;/b&gt; a la circunferencia porque tienen dos puntos en común.&lt;/p&gt;"
            },
            {
                "name": "A2",
                "label": "secante",
                "function": "",
                "group": 1
            },
            {
                "name": "A3",
                "label": "exterior",
                "function": "",
                "group": 1,
                "incorrect": true,
                "feedback": "&lt;p&gt;La recta es &lt;b&gt;secante&lt;/b&gt; a la circunferencia porque tienen dos puntos en común.&lt;/p&gt;"
            },
            {
                "name": "A4",
                "label": "0",
                "function": "",
                "group": 2,
                "incorrect": true,
                "feedback": "&lt;p&gt;Las rectas secantes tienen &lt;b&gt;dos&lt;/b&gt; puntos en común con una circunferencia.&lt;/p&gt;"
            },
            {
                "name": "A5",
                "label": "1",
                "function": "",
                "group": 2,
                "incorrect": true,
                "feedback": "&lt;p&gt;Las rectas secantes tienen &lt;b&gt;dos&lt;/b&gt; puntos en común con una circunferencia.&lt;/p&gt;"
            },
            {
                "name": "A6",
                "label": "2",
                "function": "",
                "group": 2
            }
        ],
        "uniques": true
    },
    "algorithm": {
        "name": "groupResponses",
        "template": "Cloze with drop down"
    }
}</v>
      </c>
      <c r="C734" s="242" t="str">
        <f t="shared" si="1"/>
        <v>#REF!</v>
      </c>
      <c r="D734" s="243" t="str">
        <f t="shared" si="2"/>
        <v>#REF!</v>
      </c>
    </row>
    <row r="735" ht="15.75" customHeight="1">
      <c r="A735" s="241" t="str">
        <f>Seeds!AA845</f>
        <v>M3-G-2a-I-2</v>
      </c>
      <c r="B735" s="242" t="str">
        <f>Seeds!Z845</f>
        <v>{
    "id": "M3-G-2a-I-2",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"A7",
                "label": "tangente",
                "function": "",
                "group": 1
            },
            {
                "name": "A8",
                "label": "secante",
                "function": "",
                "group": 1,
                "incorrect": true,
                "feedback": "&lt;p&gt;La recta es &lt;b&gt;tangente&lt;/b&gt; a la circunferencia porque tienen un punto en común.&lt;/p&gt;"
            },
            {
                "name": "A9",
                "label": "exterior",
                "function": "",
                "group": 1,
                "incorrect": true,
                "feedback": "&lt;p&gt;La recta es &lt;b&gt;tangente&lt;/b&gt; a la circunferencia porque tienen un punto en común.&lt;/p&gt;"
            },
            {
                "name": "A10",
                "label": "0",
                "function": "",
                "group": 2,
                "incorrect": true,
                "feedback": "&lt;p&gt;Las rectas tangentes tienen &lt;b&gt;un&lt;/b&gt; punto en común con una circunferencia.&lt;/p&gt;"
            },
            {
                "name": "A11",
                "label": "1",
                "function": "",
                "group": 2
            },
            {
                "name": "A12",
                "label": "2",
                "function": "",
                "group": 2,
                "incorrect": true,
                "feedback": "&lt;p&gt;Las rectas tangentes tienen &lt;b&gt;un&lt;/b&gt; punto en común con una circunferencia.&lt;/p&gt;"
            }
        ],
        "uniques": true
    },
    "algorithm": {
        "name": "groupResponses",
        "template": "Cloze with drop down"
    }
}</v>
      </c>
      <c r="C735" s="242" t="str">
        <f t="shared" si="1"/>
        <v>#REF!</v>
      </c>
      <c r="D735" s="243" t="str">
        <f t="shared" si="2"/>
        <v>#REF!</v>
      </c>
    </row>
    <row r="736" ht="15.75" customHeight="1">
      <c r="A736" s="241" t="str">
        <f>Seeds!AA846</f>
        <v>M3-G-2a-I-3</v>
      </c>
      <c r="B736" s="242" t="str">
        <f>Seeds!Z846</f>
        <v>{
    "id": "M3-G-2a-I-3",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"M3_G_2a_1.svg",
                    "M3_G_2a_2.svg"
                ]
            }
        ],
        "calculated": [
            {
                "name": "A13",
                "label": "tangente",
                "function": "",
                "group": 1,
                "incorrect": true,
                "feedback": "&lt;p&gt;La recta es &lt;b&gt;exterior&lt;/b&gt; a la circunferencia porque no tienen puntos en común.&lt;/p&gt;"
            },
            {
                "name": "A14",
                "label": "secante",
                "function": "",
                "group": 1,
                "incorrect": true,
                "feedback": "&lt;p&gt;La recta es &lt;b&gt;exterior&lt;/b&gt; a la circunferencia porque no tienen puntos en común.&lt;/p&gt;"
            },
            {
                "name": "A15",
                "label": "exterior",
                "function": "",
                "group": 1
            },
            {
                "name": "A16",
                "label": "0",
                "function": "",
                "group": 2
            },
            {
                "name": "A17",
                "label": "1",
                "function": "",
                "group": 2,
                "incorrect": true,
                "feedback": "&lt;p&gt;Las rectas exteriores &lt;b&gt;no&lt;/b&gt; tienen puntos en común con una circunferencia.&lt;/p&gt;"
            },
            {
                "name": "A18",
                "label": "2",
                "function": "",
                "group": 2,
                "incorrect": true,
                "feedback": "&lt;p&gt;Las rectas exteriores &lt;b&gt;no&lt;/b&gt; tienen puntos en común con una circunferencia.&lt;/p&gt;"
            }
        ],
        "uniques": true
    },
    "algorithm": {
        "name": "groupResponses",
        "template": "Cloze with drop down"
    }
}</v>
      </c>
      <c r="C736" s="242" t="str">
        <f t="shared" si="1"/>
        <v>#REF!</v>
      </c>
      <c r="D736" s="243" t="str">
        <f t="shared" si="2"/>
        <v>#REF!</v>
      </c>
    </row>
    <row r="737" ht="15.75" customHeight="1">
      <c r="A737" s="241" t="str">
        <f>Seeds!AA847</f>
        <v>M3-G-2a-I-4</v>
      </c>
      <c r="B737" s="242" t="str">
        <f>Seeds!Z847</f>
        <v>{
    "id": "M3-G-2a-I-4",
    "stimulus": "&lt;p&gt;Observa la imagen y selecciona.&lt;/p&gt;&lt;div style=\"display:flex; justify-content:center;\"&gt;&lt;img src=\"https://blueberry-assets.oneclick.es/{{Q1}}\" style=\"width:350px\"&gt;&lt;/div&gt;",
    "template": "&lt;p&gt;Es una recta {{response}} a la circunferencia azul porque tienen {{response}} punto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
                "label": "tangente",
                "function": "",
                "group": 1
            },
            {
                "name": "A2",
                "label": "secante",
                "function": "",
                "group": 1,
                "incorrect": true,
                "feedback": "&lt;p&gt;La recta es &lt;b&gt;tangente&lt;/b&gt; a la circunferencia porque tienen un punto en común.&lt;/p&gt;"
            },
            {
                "name": "A3",
                "label": "exterior",
                "function": "",
                "group": 1,
                "incorrect": true,
                "feedback": "&lt;p&gt;La recta es &lt;b&gt;tangente&lt;/b&gt; a la circunferencia porque tienen un punto en común.&lt;/p&gt;"
            },
            {
                "name": "A4",
                "label": "0",
                "function": "",
                "group": 2,
                "incorrect": true,
                "feedback": "&lt;p&gt;Las rectas tangentes tienen &lt;b&gt;un&lt;/b&gt; punto en común con una circunferencia.&lt;/p&gt;"
            },
            {
                "name": "A5",
                "label": "1",
                "function": "",
                "group": 2
            },
            {
                "name": "A6",
                "label": "2",
                "function": "",
                "group": 2,
                "incorrect": true,
                "feedback": "&lt;p&gt;Las rectas tangentes tienen &lt;b&gt;un&lt;/b&gt; punto en común con una circunferencia.&lt;/p&gt;"
            }
        ],
        "uniques": true
    },
    "algorithm": {
        "name": "groupResponses",
        "template": "Cloze with drop down"
    }
}</v>
      </c>
      <c r="C737" s="242" t="str">
        <f t="shared" si="1"/>
        <v>#REF!</v>
      </c>
      <c r="D737" s="243" t="str">
        <f t="shared" si="2"/>
        <v>#REF!</v>
      </c>
    </row>
    <row r="738" ht="15.75" customHeight="1">
      <c r="A738" s="241" t="str">
        <f>Seeds!AA848</f>
        <v>M3-G-2a-I-5</v>
      </c>
      <c r="B738" s="242" t="str">
        <f>Seeds!Z848</f>
        <v>{
    "id": "M3-G-2a-I-5",
    "stimulus": "&lt;p&gt;Observa la imagen y selecciona.&lt;/p&gt;&lt;div style=\"display:flex; justify-content:center;\"&gt;&lt;img src=\"https://blueberry-assets.oneclick.es/{{Q1}}\" style=\"width:350px\"&gt;&lt;/div&gt;",
    "template": "&lt;p&gt;Es una recta {{response}} a la circunferencia verde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"A7",
                "label": "tangente",
                "function": "",
                "group": 3,
                "incorrect": true,
                "feedback": "&lt;p&gt;La recta es &lt;b&gt;exterior&lt;/b&gt; a la circunferencia porque no tienen puntos en común.&lt;/p&gt;"
            },
            {
                "name": "A8",
                "label": "secante",
                "function": "",
                "group": 3,
                "incorrect": true,
                "feedback": "&lt;p&gt;La recta es &lt;b&gt;exterior&lt;/b&gt; a la circunferencia porque no tienen puntos en común.&lt;/p&gt;"
            },
            {
                "name": "A9",
                "label": "exterior",
                "function": "",
                "group": 3
            },
            {
                "name": "A10",
                "label": "0",
                "function": "",
                "group": 4
            },
            {
                "name": "A11",
                "label": "1",
                "function": "",
                "group": 4,
                "incorrect": true,
                "feedback": "&lt;p&gt;Las rectas exteriores &lt;b&gt;no&lt;/b&gt; tienen puntos en común con una circunferencia.&lt;/p&gt;"
            },
            {
                "name": "A12",
                "label": "2",
                "function": "",
                "group": 4,
                "incorrect": true,
                "feedback": "&lt;p&gt;Las rectas exteriores &lt;b&gt;no&lt;/b&gt; tienen puntos en común con una circunferencia.&lt;/p&gt;"
            }
        ],
        "uniques": true
    },
    "algorithm": {
        "name": "groupResponses",
        "template": "Cloze with drop down"
    }
}</v>
      </c>
      <c r="C738" s="242" t="str">
        <f t="shared" si="1"/>
        <v>#REF!</v>
      </c>
      <c r="D738" s="243" t="str">
        <f t="shared" si="2"/>
        <v>#REF!</v>
      </c>
    </row>
    <row r="739" ht="15.75" customHeight="1">
      <c r="A739" s="241" t="str">
        <f>Seeds!AA849</f>
        <v>M3-G-2a-I-6</v>
      </c>
      <c r="B739" s="242" t="str">
        <f>Seeds!Z849</f>
        <v>{
    "id": "M3-G-2a-I-6",
    "stimulus": "&lt;p&gt;Observa la imagen y selecciona.&lt;/p&gt;&lt;div style=\"display:flex; justify-content:center;\"&gt;&lt;img src=\"https://blueberry-assets.oneclick.es/{{Q1}}\" style=\"width:350px\"&gt;&lt;/div&gt;",
    "template": "&lt;p&gt;Es una recta {{response}} a la circunferencia roja porque tienen {{response}} puntos en común.&lt;/p&gt;",
    "hint": "&lt;p&gt;Una recta es secante a una circunferencia si tienen dos puntos en común.&lt;/p&gt;",
    "feedback": "&lt;p&gt;La relación de una recta respecto a una circunferencia depende del número de puntos que tengan en común.&lt;/p&gt;",
    "seed": {
        "parameters": [
            {
                "name": "Q1",
                "label": null,
                "list": [
                    "M3_G_2a_3.svg",
                    "M3_G_2a_4.svg"
                ]
            }
        ],
        "calculated": [
            {
                "name": "A13",
                "label": "tangente",
                "function": "",
                "group": 1,
                "incorrect": true,
                "feedback": "&lt;p&gt;La recta es &lt;b&gt;secante&lt;/b&gt; a la circunferencia porque tienen dos puntos en común.&lt;/p&gt;"
            },
            {
                "name": "A14",
                "label": "secante",
                "function": "",
                "group": 1
            },
            {
                "name": "A15",
                "label": "exterior",
                "function": "",
                "group": 1,
                "incorrect": true,
                "feedback": "&lt;p&gt;La recta es &lt;b&gt;secante&lt;/b&gt; a la circunferencia porque tienen dos puntos en común.&lt;/p&gt;"
            },
            {
                "name": "A16",
                "label": "0",
                "function": "",
                "group": 2,
                "incorrect": true,
                "feedback": "&lt;p&gt;Las rectas secantes tienen &lt;b&gt;dos&lt;/b&gt; puntos en común con una circunferencia.&lt;/p&gt;"
            },
            {
                "name": "A17",
                "label": "1",
                "function": "",
                "group": 2,
                "incorrect": true,
                "feedback": "&lt;p&gt;Las rectas secantes tienen &lt;b&gt;dos&lt;/b&gt; puntos en común con una circunferencia.&lt;/p&gt;"
            },
            {
                "name": "A18",
                "label": "2",
                "function": "",
                "group": 2
            }
        ],
        "uniques": true
    },
    "algorithm": {
        "name": "groupResponses",
        "template": "Cloze with drop down"
    }
}</v>
      </c>
      <c r="C739" s="242" t="str">
        <f t="shared" si="1"/>
        <v>#REF!</v>
      </c>
      <c r="D739" s="243" t="str">
        <f t="shared" si="2"/>
        <v>#REF!</v>
      </c>
    </row>
    <row r="740" ht="15.75" customHeight="1">
      <c r="A740" s="241" t="str">
        <f>Seeds!AA850</f>
        <v>M3-G-2a-E-1</v>
      </c>
      <c r="B740" s="242" t="str">
        <f>Seeds!Z850</f>
        <v>{
    "id": "M3-G-2a-E-1",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v>
      </c>
      <c r="C740" s="242" t="str">
        <f t="shared" si="1"/>
        <v>#REF!</v>
      </c>
      <c r="D740" s="243" t="str">
        <f t="shared" si="2"/>
        <v>#REF!</v>
      </c>
    </row>
    <row r="741" ht="15.75" customHeight="1">
      <c r="A741" s="241" t="str">
        <f>Seeds!AA851</f>
        <v>M3-G-2a-E-2</v>
      </c>
      <c r="B741" s="242" t="str">
        <f>Seeds!Z851</f>
        <v>{
    "id": "M3-G-2a-E-2",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v>
      </c>
      <c r="C741" s="242" t="str">
        <f t="shared" si="1"/>
        <v>#REF!</v>
      </c>
      <c r="D741" s="243" t="str">
        <f t="shared" si="2"/>
        <v>#REF!</v>
      </c>
    </row>
    <row r="742" ht="15.75" customHeight="1">
      <c r="A742" s="241" t="str">
        <f>Seeds!AA852</f>
        <v>M3-G-2a-E-3</v>
      </c>
      <c r="B742" s="242" t="str">
        <f>Seeds!Z852</f>
        <v>{
    "id": "M3-G-2a-E-3",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"M3_G_2a_1.svg",
                    "M3_G_2a_2.svg"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v>
      </c>
      <c r="C742" s="242" t="str">
        <f t="shared" si="1"/>
        <v>#REF!</v>
      </c>
      <c r="D742" s="243" t="str">
        <f t="shared" si="2"/>
        <v>#REF!</v>
      </c>
    </row>
    <row r="743" ht="15.75" customHeight="1">
      <c r="A743" s="241" t="str">
        <f>Seeds!AA853</f>
        <v>M3-G-2a-E-4</v>
      </c>
      <c r="B743" s="242" t="str">
        <f>Seeds!Z853</f>
        <v>{
    "id": "M3-G-2a-E-4",
    "stimulus": "&lt;p&gt;Completa la oración con la información de la imagen.&lt;/p&gt;&lt;div style=\"display:flex; justify-content:center;\"&gt;&lt;img src=\"https://blueberry-assets.oneclick.es/{{Q1}}\" style=\"width:350px\"&gt;&lt;/div&gt;",
    "template": "&lt;p&gt;Es una recta {{response}} a la circunferencia verde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"exterior",
                "function": "",
                "feedback": "&lt;p&gt;La recta es &lt;b&gt;exterior&lt;/b&gt; a la circunferencia porque no tienen puntos en común.&lt;/p&gt;"
            },
            {
                "name": "A2",
                "label": "0",
                "function": "",
                "feedback": "&lt;p&gt;Las rectas exteriores &lt;b&gt;no&lt;/b&gt; tienen puntos en común con una circunferencia.&lt;/p&gt;"
            }
        ],
        "uniques": true
    },
    "algorithm": {
        "name": "calculateOperation",
        "template": "Cloze with text"
    }
}</v>
      </c>
      <c r="C743" s="242" t="str">
        <f t="shared" si="1"/>
        <v>#REF!</v>
      </c>
      <c r="D743" s="243" t="str">
        <f t="shared" si="2"/>
        <v>#REF!</v>
      </c>
    </row>
    <row r="744" ht="15.75" customHeight="1">
      <c r="A744" s="241" t="str">
        <f>Seeds!AA854</f>
        <v>M3-G-2a-E-5</v>
      </c>
      <c r="B744" s="242" t="str">
        <f>Seeds!Z854</f>
        <v>{
    "id": "M3-G-2a-E-5",
    "stimulus": "&lt;p&gt;Completa la oración con la información de la imagen.&lt;/p&gt;&lt;div style=\"display:flex; justify-content:center;\"&gt;&lt;img src=\"https://blueberry-assets.oneclick.es/{{Q1}}\" style=\"width:350px\"&gt;&lt;/div&gt;",
    "template": "&lt;p&gt;Es una recta {{response}} a la circunferencia azul porque tienen {{response}} punto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"tangente",
                "function": "",
                "feedback": "&lt;p&gt;La recta es &lt;b&gt;tangente&lt;/b&gt; a la circunferencia porque tienen un punto en común.&lt;/p&gt;"
            },
            {
                "name": "A2",
                "label": "1",
                "function": "",
                "feedback": "&lt;p&gt;Las rectas tangentes tienen &lt;b&gt;un&lt;/b&gt; punto en común con una circunferencia.&lt;/p&gt;"
            }
        ],
        "uniques": true
    },
    "algorithm": {
        "name": "calculateOperation",
        "template": "Cloze with text"
    }
}</v>
      </c>
      <c r="C744" s="242" t="str">
        <f t="shared" si="1"/>
        <v>#REF!</v>
      </c>
      <c r="D744" s="243" t="str">
        <f t="shared" si="2"/>
        <v>#REF!</v>
      </c>
    </row>
    <row r="745" ht="15.75" customHeight="1">
      <c r="A745" s="241" t="str">
        <f>Seeds!AA855</f>
        <v>M3-G-2a-E-6</v>
      </c>
      <c r="B745" s="242" t="str">
        <f>Seeds!Z855</f>
        <v>{
    "id": "M3-G-2a-E-6",
    "stimulus": "&lt;p&gt;Completa la oración con la información de la imagen.&lt;/p&gt;&lt;div style=\"display:flex; justify-content:center;\"&gt;&lt;img src=\"https://blueberry-assets.oneclick.es/{{Q1}}\" style=\"width:350px\"&gt;&lt;/div&gt;",
    "template": "&lt;p&gt;Es una recta {{response}} a la circunferencia roja porque tienen {{response}} puntos en común.&lt;/p&gt;",
    "hint": "&lt;p&gt;La posición de una recta con respecto a una circunferencia puede ser exterior, tangente o secante.&lt;/p&gt;",
    "feedback": "&lt;p&gt;La relación de una recta respecto a una circunferencia depende del número de puntos que tengan en común.&lt;/p&gt;",
    "seed": {
        "parameters": [
            {
                "name": "Q1",
                "label": null,
                "list": [
                    "M3_G_2a_3.svg",
                    "M3_G_2a_4.svg"
                ]
            }
        ],
        "calculated": [
            {
                "name": "A1",
                "label": "secante",
                "function": "",
                "feedback": "&lt;p&gt;La recta es &lt;b&gt;secante&lt;/b&gt; a la circunferencia porque tienen dos puntos en común.&lt;/p&gt;"
            },
            {
                "name": "A2",
                "label": "2",
                "function": "",
                "feedback": "&lt;p&gt;Las rectas secantes tienen &lt;b&gt;dos&lt;/b&gt; puntos en común con una circunferencia.&lt;/p&gt;"
            }
        ],
        "uniques": true
    },
    "algorithm": {
        "name": "calculateOperation",
        "template": "Cloze with text"
    }
}</v>
      </c>
      <c r="C745" s="242" t="str">
        <f t="shared" si="1"/>
        <v>#REF!</v>
      </c>
      <c r="D745" s="243" t="str">
        <f t="shared" si="2"/>
        <v>#REF!</v>
      </c>
    </row>
    <row r="746" ht="15.75" customHeight="1">
      <c r="A746" s="241" t="str">
        <f>Seeds!AA856</f>
        <v>M3-G-2b-I-1</v>
      </c>
      <c r="B746" s="242" t="str">
        <f>Seeds!Z856</f>
        <v>{"id":"M3-G-2b-I-1","stimulus":"&lt;p&gt;Selecciona las circunferencias exteriores.&lt;/p&gt;","hint":"&lt;p&gt;Las circunferencias exteriores no tienen ningún punto en común.&lt;/p&gt;","feedback":"&lt;p&gt;Las circunferencias exteriores no tienen ningún punto en común.&lt;/p&gt;","seed":{"parameters":[],"calculated":[{"name":"A1","label":"&lt;img src=\"https://blueberry-assets.oneclick.es/M3_G_2b_1.svg\" width=\"300\"&gt;&lt;/img&gt;"},{"name":"A2","label":"&lt;img src=\"https://blueberry-assets.oneclick.es/M3_G_2b_4.svg\" width=\"300\"&gt;&lt;/img&gt;","function":"","incorrect":true,"feedback":"&lt;p&gt;Estas circunferencias son tangentes interiores porque tienen un punto en común y una está dentro de la otra.&lt;/p&gt;"},{"name":"A3","label":"&lt;img src=\"https://blueberry-assets.oneclick.es/M3_G_2b_3.svg\" width=\"300\"&gt;&lt;/img&gt;","function":"","incorrect":true,"feedback":"&lt;p&gt;Estas circunferencias son tangentes exteriores porque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v>
      </c>
      <c r="C746" s="242" t="str">
        <f t="shared" si="1"/>
        <v>#REF!</v>
      </c>
      <c r="D746" s="243" t="str">
        <f t="shared" si="2"/>
        <v>#REF!</v>
      </c>
    </row>
    <row r="747" ht="15.75" customHeight="1">
      <c r="A747" s="241" t="str">
        <f>Seeds!AA857</f>
        <v>M3-G-2b-I-2</v>
      </c>
      <c r="B747" s="242" t="str">
        <f>Seeds!Z857</f>
        <v>{"id":"M3-G-2b-I-2","stimulus":"&lt;p&gt;Selecciona las circunferencias tangentes.&lt;/p&gt;","hint":"&lt;p&gt;Las circunferencias tangentes, ya sean interiores o exteriores, tienen un punto en común.&lt;/p&gt;","feedback":"&lt;p&gt;Dos circunferencias son tangentes cuando tienen un punto en común.&lt;/p&gt;","seed":{"parameters":[],"calculated":[{"name":"A1","label":"&lt;img src=\"https://blueberry-assets.oneclick.es/M3_G_2b_1.svg\" width=\"300\"&gt;&lt;/img&gt;","incorrect":true,"feedback":"&lt;p&gt;Estas circunferencias son exteriores porque no tienen puntos en común y ninguna está dentro de la otra.&lt;/p&gt;"},{"name":"A2","label":"&lt;img src=\"https://blueberry-assets.oneclick.es/M3_G_2b_4.svg\" width=\"300\"&gt;&lt;/img&gt;"},{"name":"A3","label":"&lt;img src=\"https://blueberry-assets.oneclick.es/M3_G_2b_3.svg\" width=\"300\"&gt;&lt;/img&gt;"},{"name":"A4","label":"&lt;img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width=\"300\"&gt;&lt;/img&gt;","function":"","incorrect":true,"feedback":"&lt;p&gt;Estas circunferencias son secantes porque tienen dos puntos en común.&lt;/p&gt;"}],"uniques":true},"algorithm":{"name":"trueFalse","template":"Multiple choice – standard","params":{"countCorrect":1,"countIncorrect":2,"showCheckIcon":false,"columns":3}}}</v>
      </c>
      <c r="C747" s="242" t="str">
        <f t="shared" si="1"/>
        <v>#REF!</v>
      </c>
      <c r="D747" s="243" t="str">
        <f t="shared" si="2"/>
        <v>#REF!</v>
      </c>
    </row>
    <row r="748" ht="15.75" customHeight="1">
      <c r="A748" s="241" t="str">
        <f>Seeds!AA858</f>
        <v>M3-G-2b-I-3</v>
      </c>
      <c r="B748" s="242" t="str">
        <f>Seeds!Z858</f>
        <v>{"id":"M3-G-2b-I-3","stimulus":"&lt;p&gt;Selecciona las circunferencias secantes.&lt;/p&gt;","hint":"&lt;p&gt;Las circunferencias secantes tienen dos puntos en común.&lt;/p&gt;","feedback":"&lt;p&gt;Dos circunferencias son secantes cuando tienen dos puntos en común.&lt;/p&gt;","seed":{"parameters":[],"calculated":[{"name":"A2","label":"&lt;img src=\"https://blueberry-assets.oneclick.es/M3_G_2b_4.svg\" width=\"300\"&gt;&lt;/img&gt;","incorrect":true,"feedback":"&lt;p&gt;Estas circunferencias son tangentes interiores porque solo tienen un punto en común y una está dentro de la otra.&lt;/p&gt;"},{"name":"A3","label":"&lt;img src=\"https://blueberry-assets.oneclick.es/M3_G_2b_3.svg\" width=\"300\"&gt;&lt;/img&gt;","incorrect":true,"feedback":"&lt;p&gt;Estas circunferencias son tangentes exteriores porque solo tienen un punto en común y ninguna está dentro de la otra.&lt;/p&gt;"},{"name":"A4","label":"&lt;img src=\"https://blueberry-assets.oneclick.es/M3_G_2b_2.svg\" width=\"300\"&gt;&lt;/img&gt;","function":"","incorrect":true,"feedback":"&lt;p&gt;Estas circunferencias son interiores porque no comparten ningún punto y una está dentro de la otra.&lt;/p&gt;"},{"name":"A5","label":"&lt;img src=\"https://blueberry-assets.oneclick.es/M3_G_2b_5.svg\" width=\"300\"&gt;&lt;/img&gt;"}],"uniques":true},"algorithm":{"name":"trueFalse","template":"Multiple choice – standard","params":{"countCorrect":1,"countIncorrect":2,"showCheckIcon":false,"columns":3}}}</v>
      </c>
      <c r="C748" s="242" t="str">
        <f t="shared" si="1"/>
        <v>#REF!</v>
      </c>
      <c r="D748" s="243" t="str">
        <f t="shared" si="2"/>
        <v>#REF!</v>
      </c>
    </row>
    <row r="749" ht="15.75" customHeight="1">
      <c r="A749" s="241" t="str">
        <f>Seeds!AA859</f>
        <v>M3-G-2b-E-1</v>
      </c>
      <c r="B749" s="242" t="str">
        <f>Seeds!Z859</f>
        <v>{"id":"M3-G-2b-E-1","stimulus":"&lt;p&gt;Escribe el nombre de la relación que hay entre estas circunferencias.&lt;/p&gt;","template":"&lt;table style=\"width: 100%;\"&gt;&lt;tbody&gt;&lt;tr&gt;&lt;td style=\"width: 33.3333%; text-align: center; border: none;\"&gt;&lt;div style=\"display: inline-block\"&gt;&lt;img src=\"https://blueberry-assets.oneclick.es/M3_G_2b_5.svg\" width=\"300\"&gt;&lt;/img&gt;&lt;/div&gt;&lt;/td&gt;&lt;td style=\"width: 33.3333%; text-align: center; border: none;\"&gt;&lt;div style=\"display: inline-block\"&gt;&lt;img src=\"https://blueberry-assets.oneclick.es/M3_G_2b_3.svg\"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posiciones.&lt;/p&gt;","seed":{"parameters":[],"calculated":[{"name":"A1","label":"secantes","function":"","feedback":"&lt;p&gt;Son circunferencias &lt;b&gt;secantes&lt;/b&gt; porque comparten dos puntos.&lt;/p&gt;"},{"name":"A2","label":"tangentes exteriores","function":"","feedback":"&lt;p&gt;Son circunferencias &lt;b&gt;tangentes exteriores&lt;/b&gt; porque tienen un punto en común y ninguna está dentro de la otra.&lt;/p&gt;"},{"name":"A3","label":"interiores","function":"","feedback":"&lt;p&gt;Son circunferencias &lt;b&gt;interiores&lt;/b&gt; porque no tienen puntos en común y una está dentro de la otra.&lt;/p&gt;"}],"uniques":true},"algorithm":{"name":"calculateOperation","template":"Cloze with text"}}</v>
      </c>
      <c r="C749" s="242" t="str">
        <f t="shared" si="1"/>
        <v>#REF!</v>
      </c>
      <c r="D749" s="243" t="str">
        <f t="shared" si="2"/>
        <v>#REF!</v>
      </c>
    </row>
    <row r="750" ht="15.75" customHeight="1">
      <c r="A750" s="241" t="str">
        <f>Seeds!AA860</f>
        <v>M3-G-2b-E-2</v>
      </c>
      <c r="B750" s="242" t="str">
        <f>Seeds!Z860</f>
        <v>{"id":"M3-G-2b-E-2","stimulus":"&lt;p&gt;Escribe el nombre de la relación que hay entre estas circunferencias.&lt;/p&gt;","template":"&lt;table style=\"width: 100%;\"&gt;&lt;tbody&gt;&lt;tr&gt;&lt;td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src=\"https://blueberry-assets.oneclick.es/M3_G_2b_2.svg\"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posiciones.&lt;/p&gt;","seed":{"parameters":[],"calculated":[{"name":"A1","label":"exteriores","function":"","feedback":"&lt;p&gt;Son circunferencias &lt;b&gt;exteriores&lt;/b&gt; porque no tienen puntos en común y ninguna está dentro de la otra.&lt;/p&gt;"},{"name":"A2","label":"tangentes interiores","function":"","feedback":"&lt;p&gt;Son circunferencias &lt;b&gt;tangentes interiores&lt;/b&gt; porque tienen un punto en común y una está dentro de la otra.&lt;/p&gt;"},{"name":"A3","label":"interiores","function":"","feedback":"&lt;p&gt;Son circunferencias &lt;b&gt;interiores&lt;/b&gt; porque no tienen puntos en común y una está dentro de la otra.&lt;/p&gt;"}],"uniques":true},"algorithm":{"name":"calculateOperation","template":"Cloze with text"}}</v>
      </c>
      <c r="C750" s="242" t="str">
        <f t="shared" si="1"/>
        <v>#REF!</v>
      </c>
      <c r="D750" s="243" t="str">
        <f t="shared" si="2"/>
        <v>#REF!</v>
      </c>
    </row>
    <row r="751" ht="15.75" customHeight="1">
      <c r="A751" s="241" t="str">
        <f>Seeds!AA861</f>
        <v>M3-G-2b-E-3</v>
      </c>
      <c r="B751" s="242" t="str">
        <f>Seeds!Z861</f>
        <v>{"id":"M3-G-2b-E-3","stimulus":"&lt;p&gt;Escribe el nombre de la relación que hay entre estas circunferencias.&lt;/p&gt;","template":"&lt;table style=\"width: 100%;\"&gt;&lt;tbody&gt;&lt;tr&gt;&lt;td style=\"width: 33.3333%; text-align: center; border: none;\"&gt;&lt;div style=\"display: inline-block\"&gt;&lt;img src=\"https://blueberry-assets.oneclick.es/M3_G_2b_4.svg\" width=\"300\"&gt;&lt;/img&gt;&lt;/div&gt;&lt;/td&gt;&lt;td style=\"width: 33.3333%; text-align: center; border: none;\"&gt;&lt;div style=\"display: inline-block\"&gt;&lt;img src=\"https://blueberry-assets.oneclick.es/M3_G_2b_1.svg\" width=\"300\"&gt;&lt;/img&gt;&lt;/div&gt;&lt;/td&gt;&lt;td style=\"width: 33.3333%; text-align: center; border: none;\"&gt;&lt;div style=\"display: inline-block\"&gt;&lt;img src=\"https://blueberry-assets.oneclick.es/M3_G_2b_5.svg\" width=\"300\"&gt;&lt;/img&gt;&lt;/div&gt;&lt;/td&gt;&lt;/tr&gt;&lt;tr&gt;&lt;td style=\"width: 33.3333%; text-align: center; border: none;\"&gt;Circunferencias {{response}}&lt;/td&gt;&lt;td style=\"width: 33.3333%; text-align: center; border: none;\"&gt;Circunferencias {{response}}&lt;/td&gt;&lt;td style=\"width: 33.3333%; text-align: center; border: none;\"&gt;Circunferencias {{response}}&lt;/td&gt;&lt;/tr&gt;&lt;/tbody&gt;&lt;/table&gt;","hint":"&lt;p&gt;Una circunferencia puede ser exterior, interior, tangente o secante respecto a otra.&lt;/p&gt;","feedback":"&lt;p&gt;Dos circunferencias pueden clasificarse como exteriores, interiores, tangentes o secantes según los puntos que tengan en común y sus respectivas posiciones.&lt;/p&gt;","seed":{"parameters":[],"calculated":[{"name":"A1","label":"tangentes interiores","function":"","feedback":"&lt;p&gt;Son circunferencias &lt;b&gt;tangentes interiores&lt;/b&gt; porque tienen un punto en común y una está dentro de la otra.&lt;/p&gt;"},{"name":"A2","label":"exteriores","function":"","feedback":"&lt;p&gt;Son circunferencias &lt;b&gt;exteriores&lt;/b&gt; porque no tienen puntos en común y ninguna está dentro de la otra.&lt;/p&gt;"},{"name":"A3","label":"secantes","function":"","feedback":"&lt;p&gt;Son circunferencias &lt;b&gt;secantes&lt;/b&gt; porque comparten dos puntos.&lt;/p&gt;"}],"uniques":true},"algorithm":{"name":"calculateOperation","template":"Cloze with text"}}</v>
      </c>
      <c r="C751" s="242" t="str">
        <f t="shared" si="1"/>
        <v>#REF!</v>
      </c>
      <c r="D751" s="243" t="str">
        <f t="shared" si="2"/>
        <v>#REF!</v>
      </c>
    </row>
    <row r="752" ht="15.75" customHeight="1">
      <c r="A752" s="241" t="str">
        <f>Seeds!AA862</f>
        <v>M3-G-3a-I-1</v>
      </c>
      <c r="B752" s="242" t="str">
        <f>Seeds!Z862</f>
        <v>{
    "id": "M3-G-3a-I-1",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"M3_G_3a_7.svg",
                    "M3_G_3a_8.svg"
                ]
            },
            {
                "name": "Q3",
                "label": null,
                "list": [
                    "M3_G_3a_1.svg",
                    "M3_G_3a_2.svg"
                ]
            },
            {
                "name": "Q4",
                "label": null,
                "list": [
                    "M3_G_3a_5.svg",
                    "M3_G_3a_6.svg"
                ]
            }
        ],
        "calculated": [
            {
                "name": "A1",
                "label": "Agudo",
                "function": ""
            },
            {
                "name": "A2",
                "label": "Llano ",
                "function": ""
            },
            {
                "name": "A3",
                "label": "Recto",
                "function": ""
            },
            {
                "name": "A3",
                "label": "Obtuso",
                "function": ""
            }
        ],
        "uniques": true
    },
    "algorithm": {
        "name": "calculateOperation",
        "template": "Cloze with drag &amp; drop",
        "params": {
            "keyboard": "INTERMEDIATE"
        }
    }
}</v>
      </c>
      <c r="C752" s="242" t="str">
        <f t="shared" si="1"/>
        <v>#REF!</v>
      </c>
      <c r="D752" s="243" t="str">
        <f t="shared" si="2"/>
        <v>#REF!</v>
      </c>
    </row>
    <row r="753" ht="15.75" customHeight="1">
      <c r="A753" s="241" t="str">
        <f>Seeds!AA863</f>
        <v>M3-G-3a-I-2</v>
      </c>
      <c r="B753" s="242" t="str">
        <f>Seeds!Z863</f>
        <v>{
    "id": "M3-G-3a-I-2",
    "stimulus": "&lt;p&gt;¿Qué nombre reciben los siguientes ángulos? Arrastra.&lt;/p&gt;",
    "template": "&lt;table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border:none;\"&gt;{{response}}&lt;/td&gt;&lt;td style=\"width: 25%; vertical-align: middle; text-align: center; border:none;\"&gt;{{response}}&lt;/td&gt;&lt;td style=\"width: 25%; vertical-align: middle; text-align: center; border:none;\"&gt;{{response}}&lt;/td&gt;&lt;td style=\"width: 25%; vertical-align: middle; text-align: center; border:none;\"&gt;{{response}}&lt;/td&gt;&lt;/tr&gt;&lt;/tbody&gt;&lt;/table&gt;",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"M3_G_3a_7.svg",
                    "M3_G_3a_8.svg"
                ]
            },
            {
                "name": "Q2",
                "label": null,
                "list": [
                    "M3_G_3a_5.svg",
                    "M3_G_3a_6.svg"
                ]
            },
            {
                "name": "Q3",
                "label": null,
                "list": [
                    "M3_G_3a_3.svg",
                    "M3_G_3a_4.svg"
                ]
            },
            {
                "name": "Q4",
                "label": null,
                "list": [
                    "M3_G_3a_1.svg",
                    "M3_G_3a_2.svg"
                ]
            }
        ],
        "calculated": [
            {
                "name": "A1",
                "label": "Llano",
                "function": ""
            },
            {
                "name": "A2",
                "label": "Obtuso",
                "function": ""
            },
            {
                "name": "A3",
                "label": "Agudo",
                "function": ""
            },
            {
                "name": "A3",
                "label": "Recto",
                "function": ""
            }
        ],
        "uniques": true
    },
    "algorithm": {
        "name": "calculateOperation",
        "template": "Cloze with drag &amp; drop",
        "params": {
            "keyboard": "INTERMEDIATE"
        }
    }
}</v>
      </c>
      <c r="C753" s="242" t="str">
        <f t="shared" si="1"/>
        <v>#REF!</v>
      </c>
      <c r="D753" s="243" t="str">
        <f t="shared" si="2"/>
        <v>#REF!</v>
      </c>
    </row>
    <row r="754" ht="15.75" customHeight="1">
      <c r="A754" s="241" t="str">
        <f>Seeds!AA864</f>
        <v>M3-G-3a-E-1</v>
      </c>
      <c r="B754" s="242" t="str">
        <f>Seeds!Z864</f>
        <v>{
    "id": "M3-G-3a-E-1",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"M3_G_3a_3.svg",
                    "M3_G_3a_4.svg"
                ]
            },
            {
                "name": "Q2",
                "label": null,
                "list": [
                    "M3_G_3a_5.svg",
                    "M3_G_3a_6.svg"
                ]
            },
            {
                "name": "Q3",
                "label": null,
                "list": [
                    "M3_G_3a_1.svg",
                    "M3_G_3a_2.svg"
                ]
            },
            {
                "name": "Q4",
                "label": null,
                "list": [
                    "M3_G_3a_7.svg",
                    "M3_G_3a_8.svg"
                ]
            }
        ],
        "calculated": [
            {
                "name": "A1",
                "label": "agudo",
                "function": ""
            },
            {
                "name": "A2",
                "label": "obtuso",
                "function": ""
            },
            {
                "name": "A3",
                "label": "recto",
                "function": ""
            },
            {
                "name": "A4",
                "label": "llano",
                "function": ""
            }
        ],
        "uniques": true
    },
    "algorithm": {
        "name": "calculateOperation",
        "template": "Cloze with text"
    }
}</v>
      </c>
      <c r="C754" s="242" t="str">
        <f t="shared" si="1"/>
        <v>#REF!</v>
      </c>
      <c r="D754" s="243" t="str">
        <f t="shared" si="2"/>
        <v>#REF!</v>
      </c>
    </row>
    <row r="755" ht="15.75" customHeight="1">
      <c r="A755" s="241" t="str">
        <f>Seeds!AA865</f>
        <v>M3-G-3a-E-2</v>
      </c>
      <c r="B755" s="242" t="str">
        <f>Seeds!Z865</f>
        <v>{
    "id": "M3-G-3a-E-2",
    "stimulus": "&lt;p&gt;Escribe el nombre de estos ángulos.&lt;/p&gt;",
    "template": "&lt;p&gt;&lt;table style=\"width: 100%; border:none;\"&gt;&lt;tbody&gt;&lt;tr&gt;&lt;td style=\"width: 25%; vertical-align: middle; text-align: center; border:none;\"&gt;&lt;img src=\"https://blueberry-assets.oneclick.es/{{Q1}}\" style=\"width:300px\"&gt;&lt;/td&gt;&lt;td style=\"width: 25%; vertical-align: middle; text-align: center; border:none;\"&gt;&lt;img src=\"https://blueberry-assets.oneclick.es/{{Q2}}\" style=\"width:300px\"&gt;&lt;/td&gt;&lt;td style=\"width: 25%; vertical-align: middle; text-align: center; border:none;\"&gt;&lt;img src=\"https://blueberry-assets.oneclick.es/{{Q3}}\" style=\"width:300px\"&gt;&lt;/td&gt;&lt;td style=\"width: 25%; vertical-align: middle; text-align: center; border:none;\"&gt;&lt;img src=\"https://blueberry-assets.oneclick.es/{{Q4}}\" style=\"width:300px\"&gt;&lt;/td&gt;&lt;/tr&gt;&lt;tr&gt;&lt;td style=\"width: 25%; vertical-align: middle; text-align: center; border:none;\"&gt;Ángulo {{response}}&lt;/td&gt;&lt;td style=\"width: 25%; vertical-align: middle; text-align: center; border:none;\"&gt;Ángulo {{response}}&lt;/td&gt;&lt;td style=\"width: 25%; vertical-align: middle; text-align: center; border:none;\"&gt;Ángulo {{response}}&lt;/td&gt;&lt;td style=\"width: 25%; vertical-align: middle; text-align: center; border:none;\"&gt;Ángulo {{response}}&lt;/td&gt;&lt;/tr&gt;&lt;/tr&gt;&lt;/tbody&gt;&lt;/table&gt;&lt;/tbody&gt;&lt;/table&gt;&lt;/p&gt;",
    "hint": "&lt;p&gt;De menor a mayor amplitud, los ángulos se clasifican en agudos, rectos, obtusos y llanos.&lt;/p&gt;",
    "feedback": "&lt;p&gt;Según su amplitud, los ángulos se clasifican en &lt;b&gt;agudos&lt;/b&gt; (miden menos de 90°), &lt;b&gt;rectos&lt;/b&gt; (miden 90°), &lt;b&gt;obtusos&lt;/b&gt; (miden más de 90°) y &lt;b&gt;llanos&lt;/b&gt; (miden 180°).&lt;/p&gt;",
    "seed": {
        "parameters": [
            {
                "name": "Q1",
                "label": null,
                "list": [
                    "M3_G_3a_5.svg",
                    "M3_G_3a_6.svg"
                ]
            },
            {
                "name": "Q2",
                "label": null,
                "list": [
                    "M3_G_3a_3.svg",
                    "M3_G_3a_4.svg"
                ]
            },
            {
                "name": "Q3",
                "label": null,
                "list": [
                    "M3_G_3a_1.svg",
                    "M3_G_3a_2.svg"
                ]
            },
            {
                "name": "Q4",
                "label": null,
                "list": [
                    "M3_G_3a_7.svg",
                    "M3_G_3a_8.svg"
                ]
            }
        ],
        "calculated": [
            {
                "name": "A1",
                "label": "obtuso",
                "function": ""
            },
            {
                "name": "A2",
                "label": "agudo",
                "function": ""
            },
            {
                "name": "A3",
                "label": "recto",
                "function": ""
            },
            {
                "name": "A4",
                "label": "llano",
                "function": ""
            }
        ],
        "uniques": true
    },
    "algorithm": {
        "name": "calculateOperation",
        "template": "Cloze with text"
    }
}</v>
      </c>
      <c r="C755" s="242" t="str">
        <f t="shared" si="1"/>
        <v>#REF!</v>
      </c>
      <c r="D755" s="243" t="str">
        <f t="shared" si="2"/>
        <v>#REF!</v>
      </c>
    </row>
    <row r="756" ht="15.75" customHeight="1">
      <c r="A756" s="241" t="str">
        <f>Seeds!AA866</f>
        <v>M3-G-4a-I-1</v>
      </c>
      <c r="B756" s="242" t="str">
        <f>Seeds!Z866</f>
        <v>{
    "id": "M3-G-4a-I-1",
    "stimulus": "&lt;p&gt;Selecciona las afirmaciones que son correctas.&lt;/p&gt;",
    "feedback": "&lt;p&gt;Dos ángulos con el mismo vértice pueden ser &lt;b&gt;consecutivos&lt;/b&gt; (si tienen un lado en común), &lt;b&gt;adyacentes&lt;/b&gt; (si suman un ángulo llano) u &lt;b&gt;opuestos por el vértice&lt;/b&gt; (si se forman cuando dos rectas secantes se cortan entre sí).&lt;/p&gt;&lt;div style=\"width: 100%; display:flex; justify-content: center;\"&gt;&lt;img src=\"https://blueberry-assets.oneclick.es/M3_G_4a_7.svg\" width=\"500\"&gt;&lt;/img&gt;&lt;/div&gt;",
    "hint": "&lt;p&gt;Los ángulos adyacentes, al igual que los consecutivos, tienen un lado en común.&lt;/p&gt;",
    "seed": {
        "parameters": [],
        "calculated": [
            {
                "name": "A1",
                "label": "Dos ángulos adyacentes son consecutivos."
            },
            {
                "name": "A2",
                "label": "Dos ángulos adyacentes suman un ángulo llano."
            },
            {
                "name": "A3",
                "label": "Los ángulos consecutivos tienen en común el vértice y un lado."
            },
            {
                "name": "A4",
                "label": "Dos rectas secantes forman ángulos opuestos por el vértice."
            },
            {
                "name": "A5",
                "label": "Los ángulos consecutivos no comparten lados.",
                "incorrect": true,
                "feedback": "&lt;p&gt;Los ángulos consecutivos comparten un lado y un vértice.&lt;/p&gt;"
            },
            {
                "name": "A6",
                "label": "Los ángulos adyacentes tienen un lado en común y suman un ángulo recto.",
                "incorrect": true,
                "feedback": "&lt;p&gt;Los ángulos adyacentes suman un ángulo llano.&lt;/p&gt;"
            },
            {
                "name": "A7",
                "label": "Los ángulos opuestos por el vértice se forman cuando dos rectas paralelas se cortan.",
                "incorrect": true,
                "feedback": "&lt;p&gt;Los ángulos opuestos por el vértice se forman cuando dos rectas secantes se cortan entre sí.&lt;/p&gt;"
            }
        ],
        "uniques": true
    },
    "algorithm": {
        "name": "trueFalse",
        "template": "Multiple choice – multiple response",
        "params": {
            "countCorrect": 2,
            "countIncorrect": 1,
            "showCheckIcon": true
        }
    }
}</v>
      </c>
      <c r="C756" s="242" t="str">
        <f t="shared" si="1"/>
        <v>#REF!</v>
      </c>
      <c r="D756" s="243" t="str">
        <f t="shared" si="2"/>
        <v>#REF!</v>
      </c>
    </row>
    <row r="757" ht="15.75" customHeight="1">
      <c r="A757" s="241" t="str">
        <f>Seeds!AA867</f>
        <v>M3-G-4a-E-1</v>
      </c>
      <c r="B757" s="242" t="str">
        <f>Seeds!Z867</f>
        <v>{
    "id": "M3-G-4a-E-1",
    "stimulus": "&lt;p&gt;Arrastra los nombres de los siguientes tipos de ángulos.&lt;/p&gt;",
    "template": "&lt;table style=\"width: 100%;\"&gt;&lt;tbody&gt;&lt;tr&gt;&lt;td style=\"width: 33.3333%; vertical-align: middle; text-align: center; border:none\"&gt;&lt;img src=\"https://blueberry-assets.oneclick.es/{{Q1}}\" style=\"width:300px\"&gt;&lt;/td&gt;&lt;td style=\"width: 33.3333%; vertical-align: middle; text-align: center; border:none\"&gt;&lt;img src=\"https://blueberry-assets.oneclick.es/{{Q2}}\" style=\"width:300px\"&gt;&lt;/td&gt;&lt;td style=\"width: 33.3333%; vertical-align: middle; text-align: center; border:none\"&gt;&lt;img src=\"https://blueberry-assets.oneclick.es/{{Q3}}\"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"Q1",
                "label": null,
                "list": [
                    "M3_G_4a_1.svg",
                    "M3_G_4a_2.svg"
                ]
            },
            {
                "name": "Q2",
                "label": null,
                "list": [
                    "M3_G_4a_3.svg",
                    "M3_G_4a_4.svg"
                ]
            },
            {
                "name": "Q3",
                "label": null,
                "list": [
                    "M3_G_4a_5.svg",
                    "M3_G_4a_6.svg"
                ]
            }
        ],
        "calculated": [
            {
                "name": "A1",
                "label": "Ángulos consecutivos",
                "function": ""
            },
            {
                "name": "A2",
                "label": "Ángulos adyacentes",
                "function": ""
            },
            {
                "name": "A3",
                "label": "Ángulos opuestos por el vértice",
                "function": ""
            }
        ],
        "uniques": true
    },
    "algorithm": {
        "name": "calculateOperation",
        "template": "Cloze with drag &amp; drop",
        "params": {
            "keyboard": "INTERMEDIATE"
        }
    }
}</v>
      </c>
      <c r="C757" s="242" t="str">
        <f t="shared" si="1"/>
        <v>#REF!</v>
      </c>
      <c r="D757" s="243" t="str">
        <f t="shared" si="2"/>
        <v>#REF!</v>
      </c>
    </row>
    <row r="758" ht="15.75" customHeight="1">
      <c r="A758" s="241" t="str">
        <f>Seeds!AA868</f>
        <v>M3-G-4a-E-2</v>
      </c>
      <c r="B758" s="242" t="str">
        <f>Seeds!Z868</f>
        <v>{
    "id": "M3-G-4a-E-2",
    "stimulus": "&lt;p&gt;Arrastra los nombres de los siguientes tipos de ángulos.&lt;/p&gt;",
    "template": "&lt;table style=\"width: 100%;\"&gt;&lt;tbody&gt;&lt;tr&gt;&lt;td style=\"width: 33.3333%; vertical-align: middle; text-align: center; border:none\"&gt;&lt;img src=\"https://blueberry-assets.oneclick.es/{{Q3}}\" style=\"width:300px\"&gt;&lt;/td&gt;&lt;td style=\"width: 33.3333%; vertical-align: middle; text-align: center; border:none\"&gt;&lt;img src=\"https://blueberry-assets.oneclick.es/{{Q2}}\" style=\"width:300px\"&gt;&lt;/td&gt;&lt;td style=\"width: 33.3333%; vertical-align: middle; text-align: center; border:none\"&gt;&lt;img src=\"https://blueberry-assets.oneclick.es/{{Q1}}\" style=\"width:300px\"&gt;&lt;/td&gt;&lt;/tr&gt;&lt;tr&gt;&lt;td style=\"width: 33.3333%; vertical-align: middle; text-align: center; border:none\"&gt;{{response}}&lt;/td&gt;&lt;td style=\"width: 33.3333%; vertical-align: middle; text-align: center; border:none\"&gt;{{response}}&lt;/td&gt;&lt;td style=\"width: 33.3333%; vertical-align: middle; text-align: center; border:none\"&gt;{{response}}&lt;/td&gt;&lt;/tr&gt;&lt;/tbody&gt;&lt;/table&gt;",
    "hint": "&lt;p&gt;Los ángulos adyacentes, al igual que los consecutivos, tienen un lado en común.&lt;/p&gt;",
    "feedback": "&lt;p&gt;Dos ángulos con el mismo vértice pueden ser &lt;b&gt;consecutivos&lt;/b&gt; (si tienen un lado en común), &lt;b&gt;adyacentes&lt;/b&gt; (si suman un ángulo llano) u &lt;b&gt;opuestos por el vértice&lt;/b&gt; (si se forman cuando dos rectas secantes se cortan entre sí).&lt;/p&gt;",
    "seed": {
        "parameters": [
            {
                "name": "Q2",
                "label": null,
                "list": [
                    "M3_G_4a_1.svg",
                    "M3_G_4a_2.svg"
                ]
            },
            {
                "name": "Q1",
                "label": null,
                "list": [
                    "M3_G_4a_3.svg",
                    "M3_G_4a_4.svg"
                ]
            },
            {
                "name": "Q3",
                "label": null,
                "list": [
                    "M3_G_4a_5.svg",
                    "M3_G_4a_6.svg"
                ]
            }
        ],
        "calculated": [
            {
                "name": "A1",
                "label": "Ángulos opuestos por el vértice",
                "function": ""
            },
            {
                "name": "A2",
                "label": "Ángulos consecutivos",
                "function": ""
            },
            {
                "name": "A3",
                "label": "Ángulos adyacentes",
                "function": ""
            }
        ],
        "uniques": true
    },
    "algorithm": {
        "name": "calculateOperation",
        "template": "Cloze with drag &amp; drop",
        "params": {
            "keyboard": "INTERMEDIATE"
        }
    }
}</v>
      </c>
      <c r="C758" s="242" t="str">
        <f t="shared" si="1"/>
        <v>#REF!</v>
      </c>
      <c r="D758" s="243" t="str">
        <f t="shared" si="2"/>
        <v>#REF!</v>
      </c>
    </row>
    <row r="759" ht="15.75" customHeight="1">
      <c r="A759" s="241" t="str">
        <f>Seeds!AA869</f>
        <v>M3-G-5a-I-1</v>
      </c>
      <c r="B759" s="242" t="str">
        <f>Seeds!Z869</f>
        <v>{"id":"M3-G-5a-I-1","stimulus":"&lt;p&gt;Arrastra la mitad simétrica de este dibujo.&lt;/p&gt;","feedback":"&lt;p&gt;La estrella es simétrica si sus mitades coinciden cuando se dobla por un eje de simetría.&lt;/p&gt;","hint":"&lt;p&gt;Una figura tiene simetría si, al doblarla por un eje, sus mitades coinciden.&lt;/p&gt;","seed":{"parameters":[],"calculated":[{"name":"A1","label":"&lt;img src=\"https://blueberry-assets.oneclick.es/M5_G_2a_2.svg\" style=\"width:130px\"&gt;"},{"name":"A2","label":"&lt;img src=\"https://blueberry-assets.oneclick.es/M5_G_2a_3.svg\" style=\"width:130px\"&gt;","incorrect":true},{"name":"A3","label":"&lt;img src=\"https://blueberry-assets.oneclick.es/M5_G_2a_4.svg\" style=\"width:130px\"&gt;","incorrect":true},{"name":"A4","label":"&lt;img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10}}}</v>
      </c>
      <c r="C759" s="242" t="str">
        <f t="shared" si="1"/>
        <v>#REF!</v>
      </c>
      <c r="D759" s="243" t="str">
        <f t="shared" si="2"/>
        <v>#REF!</v>
      </c>
    </row>
    <row r="760" ht="15.75" customHeight="1">
      <c r="A760" s="241" t="str">
        <f>Seeds!AA870</f>
        <v>M3-G-5a-I-2</v>
      </c>
      <c r="B760" s="242" t="str">
        <f>Seeds!Z870</f>
        <v>{"id":"M3-G-5a-I-2","stimulus":"&lt;p&gt;Arrastra la mitad simétrica de este dibujo.&lt;/p&gt;","feedback":"&lt;p&gt;El corazón es simétrico si sus mitades coinciden cuando se dobla por un eje de simetría.&lt;/p&gt;","hint":"&lt;p&gt;Una figura tiene simetría si, al doblarla por un eje, sus mitades coinciden.&lt;/p&gt;","seed":{"parameters":[],"calculated":[{"name":"A1","label":"&lt;img src=\"https://blueberry-assets.oneclick.es/M5_G_2a_7.svg\" style=\"width:130px\"&gt;"},{"name":"A2","label":"&lt;img src=\"https://blueberry-assets.oneclick.es/M5_G_2a_8.svg\" style=\"width:130px\"&gt;","incorrect":true},{"name":"A3","label":"&lt;img src=\"https://blueberry-assets.oneclick.es/M5_G_2a_9.svg\" style=\"width:130px\"&gt;","incorrect":true},{"name":"A4","label":"&lt;img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10}}}</v>
      </c>
      <c r="C760" s="242" t="str">
        <f t="shared" si="1"/>
        <v>#REF!</v>
      </c>
      <c r="D760" s="243" t="str">
        <f t="shared" si="2"/>
        <v>#REF!</v>
      </c>
    </row>
    <row r="761" ht="15.75" customHeight="1">
      <c r="A761" s="241" t="str">
        <f>Seeds!AA871</f>
        <v>M3-G-5a-I-3</v>
      </c>
      <c r="B761" s="242" t="str">
        <f>Seeds!Z871</f>
        <v>{"id":"M3-G-5a-I-3","stimulus":"&lt;p&gt;Arrastra la mitad simétrica de este dibujo.&lt;/p&gt;","feedback":"&lt;p&gt;El pino es simétrico si sus mitades coinciden cuando se dobla por un eje de simetría.&lt;/p&gt;","hint":"&lt;p&gt;Una figura tiene simetría si, al doblarla por un eje, sus mitades coinciden.&lt;/p&gt;","seed":{"parameters":[],"calculated":[{"name":"A1","label":"&lt;img src=\"https://blueberry-assets.oneclick.es/M5_G_2a_12.svg\" style=\"width:131px\"&gt;"},{"name":"A2","label":"&lt;img src=\"https://blueberry-assets.oneclick.es/M5_G_2a_13.svg\" style=\"width:131px\"&gt;","incorrect":true},{"name":"A3","label":"&lt;img src=\"https://blueberry-assets.oneclick.es/M5_G_2a_14.svg\" style=\"width:131px\"&gt;","incorrect":true},{"name":"A4","label":"&lt;img src=\"https://blueberry-assets.oneclick.es/M5_G_2a_15.svg\" style=\"width:131px\"&gt;","incorrect":true}],"uniques":true},"algorithm":{"name":"labelImage","template":"LabelImageDragDropV2","params":{"image":{"src":"https://blueberry-assets.oneclick.es/M5_G_2a_11.png","width":260,"height":260,"alt":"","title":"","percent":1},"responses":[{"x":130,"y":0,"z":15,"width":130,"height":260,"pointer":""}],"fontSize":10}}}</v>
      </c>
      <c r="C761" s="242" t="str">
        <f t="shared" si="1"/>
        <v>#REF!</v>
      </c>
      <c r="D761" s="243" t="str">
        <f t="shared" si="2"/>
        <v>#REF!</v>
      </c>
    </row>
    <row r="762" ht="15.75" customHeight="1">
      <c r="A762" s="241" t="str">
        <f>Seeds!AA872</f>
        <v>M3-G-5a-E-1</v>
      </c>
      <c r="B762" s="242" t="str">
        <f>Seeds!Z872</f>
        <v>{"id":"M3-G-5a-E-1","stimulus":"&lt;p&gt;Durante un paseo por el bosque, un grupo de amigos ha tomado unas fotografías. Al verlas más tarde, se dieron cuenta de que algunas podían dividirse en dos mitades simétricas. Selecciona cuáles de esas imágenes son simétricas.&lt;/p&gt;","hint":"&lt;p&gt;Una imagen es simétrica si sus mitades coinciden cuando se dobla esta figura por un eje de simetría.&lt;/p &gt;","feedback":"&lt;p&gt;Una imagen es simétrica si sus mitades coinciden cuando se dobla esta figura por un eje de simetría.&lt;/p&gt;","seed":{"parameters":[],"calculated":[{"name":"A1","label":"&lt;img src=\"https://blueberry-assets.oneclick.es/M5_G_2a_34.svg\" style=\"width:300px\"&gt;"},{"name":"A2","label":"&lt;img src=\"https://blueberry-assets.oneclick.es/M5_G_2a_35.svg\" style=\"width:300px\"&gt;"},{"name":"A3","label":"&lt;img src=\"https://blueberry-assets.oneclick.es/M5_G_2a_36.svg\" style=\"width:300px\"&gt;"},{"name":"A4","label":"&lt;img src=\"https://blueberry-assets.oneclick.es/M5_G_2a_37.svg\" style=\"width:300px\"&gt;"},{"name":"A5","label":"&lt;img src=\"https://blueberry-assets.oneclick.es/M5_G_2a_38.svg\" style=\"width:300px\"&gt;","incorrect":true},{"name":"A6","label":"&lt;img src=\"https://blueberry-assets.oneclick.es/M5_G_2a_39.svg\" style=\"width:300px\"&gt;","incorrect":true},{"name":"A7","label":"&lt;img src=\"https://blueberry-assets.oneclick.es/M5_G_2a_40.svg\" style=\"width:200px\"&gt;","incorrect":true}],"uniques":true},"algorithm":{"name":"trueFalse","template":"Multiple choice - multiple responses","params":{"countCorrect":2,"countIncorrect":1,"showCheckIcon":false,"columns":3}}}</v>
      </c>
      <c r="C762" s="242" t="str">
        <f t="shared" si="1"/>
        <v>#REF!</v>
      </c>
      <c r="D762" s="243" t="str">
        <f t="shared" si="2"/>
        <v>#REF!</v>
      </c>
    </row>
    <row r="763" ht="15.75" customHeight="1">
      <c r="A763" s="241" t="str">
        <f>Seeds!AA873</f>
        <v>M3-G-5a-E-2</v>
      </c>
      <c r="B763" s="242" t="str">
        <f>Seeds!Z873</f>
        <v>{"id":"M3-G-5a-E-2","stimulus":"&lt;p&gt;Selecciona cuáles de las siguientes imágenes de edificios famosos son simétricas.&lt;/p&gt;","hint":"&lt;p&gt;Una figura tiene simetría si, al doblarla por un eje, sus mitades coinciden.&lt;/p&gt;","feedback":"&lt;p&gt;Una imagen es simétrica si sus mitades coinciden cuando se dobla esta figura por un eje de simetría.&lt;/p&gt;","seed":{"parameters":[],"calculated":[{"name":"A1","label":"&lt;img src=\"https://blueberry-assets.oneclick.es/M3_G_5a_41.svg\" width=\"300\"&gt;&lt;/img&gt;"},{"name":"A2","label":"&lt;img src=\"https://blueberry-assets.oneclick.es/M3_G_5a_42.svg\" width=\"300\"&gt;&lt;/img&gt;"},{"name":"A3","label":"&lt;img src=\"https://blueberry-assets.oneclick.es/M3_G_5a_43.svg\" width=\"300\"&gt;&lt;/img&gt;"},{"name":"A4","label":"&lt;img src=\"https://blueberry-assets.oneclick.es/M3_G_5a_44.svg\" width=\"300\"&gt;&lt;/img&gt;","incorrect":true},{"name":"A5","label":"&lt;img src=\"https://blueberry-assets.oneclick.es/M3_G_5a_45.svg\" width=\"300\"&gt;&lt;/img&gt;","incorrect":true},{"name":"A6","label":"&lt;img src=\"https://blueberry-assets.oneclick.es/M3_G_5a_46.svg\" width=\"300\"&gt;&lt;/img&gt;","incorrect":true}],"uniques":true},"algorithm":{"name":"trueFalse","template":"Multiple choice – multiple response","params":{"countCorrect":2,"countIncorrect":2,"showCheckIcon":false,"columns":4}}}</v>
      </c>
      <c r="C763" s="242" t="str">
        <f t="shared" si="1"/>
        <v>#REF!</v>
      </c>
      <c r="D763" s="243" t="str">
        <f t="shared" si="2"/>
        <v>#REF!</v>
      </c>
    </row>
    <row r="764" ht="15.75" customHeight="1">
      <c r="A764" s="241" t="str">
        <f>Seeds!AA874</f>
        <v>M3-G-5a-E-3</v>
      </c>
      <c r="B764" s="242" t="str">
        <f>Seeds!Z874</f>
        <v>{"id":"M3-G-5a-E-3","stimulus":"&lt;p&gt;Observa las siguientes baldosas y selecciona la que sea simétrica.&lt;/p&gt;","hint":"&lt;p&gt;Una figura tiene simetría si, al doblarla por un eje, sus mitades coinciden.&lt;/p&gt;","feedback":"&lt;p&gt;Una imagen es simétrica si sus mitades coinciden cuando se dobla esta figura por un eje de simetría.&lt;/p&gt;","seed":{"parameters":[],"calculated":[{"name":"A1","label":"&lt;div style=\"display:flex; justify-content:center;\"&gt;&lt;img src=\"https://blueberry-assets.oneclick.es/M3_G_5a_47.svg\" width=\"300\"&gt;&lt;/img&gt;&lt;/div&gt;"},{"name":"A2","label":"&lt;div style=\"display:flex; justify-content:center;\"&gt;&lt;img src=\"https://blueberry-assets.oneclick.es/M3_G_5a_48.svg\" width=\"300\"&gt;&lt;/img&gt;&lt;/div&gt;"},{"name":"A3","label":"&lt;div style=\"display:flex; justify-content:center;\"&gt;&lt;img src=\"https://blueberry-assets.oneclick.es/M3_G_5a_49.svg\" width=\"300\"&gt;&lt;/img&gt;&lt;/div&gt;","incorrect":true},{"name":"A4","label":"&lt;div style=\"display:flex; justify-content:center;\"&gt;&lt;img src=\"https://blueberry-assets.oneclick.es/M3_G_5a_50.svg\" width=\"300\"&gt;&lt;/img&gt;&lt;/div&gt;","incorrect":true},{"name":"A5","label":"&lt;div style=\"display:flex; justify-content:center;\"&gt;&lt;img src=\"https://blueberry-assets.oneclick.es/M3_G_5a_51.svg\" width=\"300\"&gt;&lt;/img&gt;&lt;/div&gt;","incorrect":true}],"uniques":true},"algorithm":{"name":"trueFalse","template":"Multiple choice – standard","params":{"countCorrect":1,"countIncorrect":2,"showCheckIcon":false,"columns":3}}}</v>
      </c>
      <c r="C764" s="242" t="str">
        <f t="shared" si="1"/>
        <v>#REF!</v>
      </c>
      <c r="D764" s="243" t="str">
        <f t="shared" si="2"/>
        <v>#REF!</v>
      </c>
    </row>
    <row r="765" ht="15.75" customHeight="1">
      <c r="A765" s="241" t="str">
        <f>Seeds!AA875</f>
        <v>M3-G-5b-I-1</v>
      </c>
      <c r="B765" s="242" t="str">
        <f>Seeds!Z875</f>
        <v>{
    "id": "M3-G-5b-I-1",
    "stimulus": "&lt;p&gt;Selecciona las imágenes en las que se ha trazado un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"M3_G_5b_1.svg",
                    "M3_G_5b_3.svg",
                    "M3_G_5b_5.svg",
                    "M3_G_5b_7.svg"
                ]
            }
        ],
        "calculated": [
            {
                "name": "A1",
                "label": "{{function}}",
                "function": "&lt;img src=\"https://blueberry-assets.oneclick.es/{{Q1}}\" width=\"300\"&gt;&lt;/img&gt;"
            },
            {
                "name": "A2",
                "label": "{{function}}",
                "function": "&lt;img src=\"https://blueberry-assets.oneclick.es/M3_G_5b_2.svg\" width=\"300\"&gt;&lt;/img&gt;",
                "incorrect": true
            },
            {
                "name": "A3",
                "label": "{{function}}",
                "function": "&lt;img src=\"https://blueberry-assets.oneclick.es/M3_G_5b_4.svg\" width=\"300\"&gt;&lt;/img&gt;",
                "incorrect": true
            },
            {
                "name": "A4",
                "label": "{{function}}",
                "function": "&lt;img src=\"https://blueberry-assets.oneclick.es/M3_G_5b_6.svg\" width=\"300\"&gt;&lt;/img&gt;",
                "incorrect": true
            },
            {
                "name": "A5",
                "label": "{{function}}",
                "function": "&lt;img src=\"https://blueberry-assets.oneclick.es/M3_G_5b_8.svg\" width=\"300\"&gt;&lt;/img&gt;",
                "incorrect": true
            }
        ],
        "uniques": true
    },
    "algorithm": {
        "name": "trueFalse",
        "template": "Multiple choice – standard",
        "params": {
            "countCorrect": 1,
            "countIncorrect": 2,
            "showCheckIcon": false,
            "columns": 3
        }
    }
}</v>
      </c>
      <c r="C765" s="242" t="str">
        <f t="shared" si="1"/>
        <v>#REF!</v>
      </c>
      <c r="D765" s="243" t="str">
        <f t="shared" si="2"/>
        <v>#REF!</v>
      </c>
    </row>
    <row r="766" ht="15.75" customHeight="1">
      <c r="A766" s="241" t="str">
        <f>Seeds!AA876</f>
        <v>M3-G-5b-E-1</v>
      </c>
      <c r="B766" s="242" t="str">
        <f>Seeds!Z876</f>
        <v>{
    "id": "M3-G-5b-E-1",
    "stimulus": "&lt;p&gt;Selecciona el cuadrado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"M3_G_5b_9.svg",
                    "M3_G_5b_10.svg"
                ]
            }
        ],
        "calculated": [
            {
                "name": "A1",
                "label": "{{function}}",
                "function": "&lt;img src=\"https://blueberry-assets.oneclick.es/{{Q1}}\" width=\"300\"&gt;&lt;/img&gt;"
            },
            {
                "name": "A2",
                "label": "{{function}}",
                "function": "&lt;img src=\"https://blueberry-assets.oneclick.es/M3_G_5b_11.svg\" width=\"300\"&gt;&lt;/img&gt;",
                "incorrect": true
            },
            {
                "name": "A3",
                "label": "{{function}}",
                "function": "&lt;img src=\"https://blueberry-assets.oneclick.es/M3_G_5b_12.svg\" width=\"300\"&gt;&lt;/img&gt;",
                "incorrect": true
            },
            {
                "name": "A4",
                "label": "{{function}}",
                "function": "&lt;img src=\"https://blueberry-assets.oneclick.es/M3_G_5b_13.svg\" width=\"300\"&gt;&lt;/img&gt;",
                "incorrect": true
            },
            {
                "name": "A5",
                "label": "{{function}}",
                "function": "&lt;img src=\"https://blueberry-assets.oneclick.es/M3_G_5b_14.svg\" width=\"300\"&gt;&lt;/img&gt;",
                "incorrect": true
            }
        ],
        "uniques": true
    },
    "algorithm": {
        "name": "trueFalse",
        "template": "Multiple choice – standard",
        "params": {
            "countCorrect": 1,
            "countIncorrect": 2,
            "showCheckIcon": false,
            "columns": 3
        }
    }
}</v>
      </c>
      <c r="C766" s="242" t="str">
        <f t="shared" si="1"/>
        <v>#REF!</v>
      </c>
      <c r="D766" s="243" t="str">
        <f t="shared" si="2"/>
        <v>#REF!</v>
      </c>
    </row>
    <row r="767" ht="15.75" customHeight="1">
      <c r="A767" s="241" t="str">
        <f>Seeds!AA877</f>
        <v>M3-G-5b-E-2</v>
      </c>
      <c r="B767" s="242" t="str">
        <f>Seeds!Z877</f>
        <v>{
    "id": "M3-G-5b-E-2",
    "stimulus": "&lt;p&gt;Selecciona el rombo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"M3_G_5b_15.svg",
                    "M3_G_5b_16.svg"
                ]
            }
        ],
        "calculated": [
            {
                "name": "A1",
                "label": "{{function}}",
                "function": "&lt;img src=\"https://blueberry-assets.oneclick.es/{{Q1}}\" width=\"300\"&gt;&lt;/img&gt;"
            },
            {
                "name": "A2",
                "label": "{{function}}",
                "function": "&lt;img src=\"https://blueberry-assets.oneclick.es/M3_G_5b_17.svg\" width=\"300\"&gt;&lt;/img&gt;",
                "incorrect": true
            },
            {
                "name": "A3",
                "label": "{{function}}",
                "function": "&lt;img src=\"https://blueberry-assets.oneclick.es/M3_G_5b_18.svg\" width=\"300\"&gt;&lt;/img&gt;",
                "incorrect": true
            },
            {
                "name": "A4",
                "label": "{{function}}",
                "function": "&lt;img src=\"https://blueberry-assets.oneclick.es/M3_G_5b_19.svg\" width=\"300\"&gt;&lt;/img&gt;",
                "incorrect": true
            },
            {
                "name": "A5",
                "label": "{{function}}",
                "function": "&lt;img src=\"https://blueberry-assets.oneclick.es/M3_G_5b_20.svg\" width=\"300\"&gt;&lt;/img&gt;",
                "incorrect": true
            }
        ],
        "uniques": true
    },
    "algorithm": {
        "name": "trueFalse",
        "template": "Multiple choice – standard",
        "params": {
            "countCorrect": 1,
            "countIncorrect": 2,
            "showCheckIcon": false,
            "columns": 3
        }
    }
}</v>
      </c>
      <c r="C767" s="242" t="str">
        <f t="shared" si="1"/>
        <v>#REF!</v>
      </c>
      <c r="D767" s="243" t="str">
        <f t="shared" si="2"/>
        <v>#REF!</v>
      </c>
    </row>
    <row r="768" ht="15.75" customHeight="1">
      <c r="A768" s="241" t="str">
        <f>Seeds!AA878</f>
        <v>M3-G-5b-E-3</v>
      </c>
      <c r="B768" s="242" t="str">
        <f>Seeds!Z878</f>
        <v>{
    "id": "M3-G-5b-E-3",
    "stimulus": "&lt;p&gt;Selecciona el círculo en el que está dibujado correctamente el eje de simetría.&lt;/p&gt;",
    "hint": "&lt;p&gt;Un eje de simetría divide una figura de manera que, al doblarla por este, las mitades de la figura coinciden.&lt;/p&gt;",
    "feedback": "&lt;p&gt;Un eje de simetría divide una figura de manera que, al doblarla por este, las mitades de la figura coinciden.&lt;/p&gt;",
    "seed": {
        "parameters": [
            {
                "name": "Q1",
                "list": [
                    "M3_G_5b_21.svg",
                    "M3_G_5b_22.svg"
                ]
            }
        ],
        "calculated": [
            {
                "name": "A1",
                "label": "{{function}}",
                "function": "&lt;img src=\"https://blueberry-assets.oneclick.es/{{Q1}}\" width=\"300\"&gt;&lt;/img&gt;"
            },
            {
                "name": "A2",
                "label": "{{function}}",
                "function": "&lt;img src=\"https://blueberry-assets.oneclick.es/M3_G_5b_23.svg\" width=\"300\"&gt;&lt;/img&gt;",
                "incorrect": true
            },
            {
                "name": "A3",
                "label": "{{function}}",
                "function": "&lt;img src=\"https://blueberry-assets.oneclick.es/M3_G_5b_24.svg\" width=\"300\"&gt;&lt;/img&gt;",
                "incorrect": true
            },
            {
                "name": "A4",
                "label": "{{function}}",
                "function": "&lt;img src=\"https://blueberry-assets.oneclick.es/M3_G_5b_25.svg\" width=\"300\"&gt;&lt;/img&gt;",
                "incorrect": true
            },
            {
                "name": "A5",
                "label": "{{function}}",
                "function": "&lt;img src=\"https://blueberry-assets.oneclick.es/M3_G_5b_26.svg\" width=\"300\"&gt;&lt;/img&gt;",
                "incorrect": true
            }
        ],
        "uniques": true
    },
    "algorithm": {
        "name": "trueFalse",
        "template": "Multiple choice – standard",
        "params": {
            "countCorrect": 1,
            "countIncorrect": 2,
            "showCheckIcon": false,
            "columns": 3
        }
    }
}</v>
      </c>
      <c r="C768" s="242" t="str">
        <f t="shared" si="1"/>
        <v>#REF!</v>
      </c>
      <c r="D768" s="243" t="str">
        <f t="shared" si="2"/>
        <v>#REF!</v>
      </c>
    </row>
    <row r="769" ht="15.75" customHeight="1">
      <c r="A769" s="241" t="str">
        <f>Seeds!AA879</f>
        <v>M3-G-5b-E-4</v>
      </c>
      <c r="B769" s="242" t="str">
        <f>Seeds!Z879</f>
        <v>{"id":"M3-G-5b-E-4","stimulus":"&lt;p&gt;Selecciona en cuál de estos rectángulos está marcado correctamente el eje de simetría.&lt;/p&gt;","hint":"&lt;p&gt;Una figura tiene simetría si, al doblarla por un eje, sus mitades coinciden.&lt;/p&gt;","feedback":"&lt;p&gt;El rectángulo es simétrico si sus mitades coinciden cuando se dobla por un eje de simetría.&lt;/p&gt;","seed":{"parameters":[],"calculated":[{"name":"A1","label":"&lt;div style=\"display:flex; justify-content:center;\"&gt;&lt;img src=\"https://blueberry-assets.oneclick.es/M3_G_5a_16.svg\" width=\"300\"&gt;&lt;/img&gt;&lt;/div&gt;"},{"name":"A2","label":"&lt;div style=\"display:flex; justify-content:center;\"&gt;&lt;img src=\"https://blueberry-assets.oneclick.es/M3_G_5a_17.svg\" width=\"300\"&gt;&lt;/img&gt;&lt;/div&gt;"},{"name":"A3","label":"&lt;div style=\"display:flex; justify-content:center;\"&gt;&lt;img src=\"https://blueberry-assets.oneclick.es/M3_G_5a_18.svg\" width=\"300\"&gt;&lt;/img&gt;&lt;/div&gt;","incorrect":true},{"name":"A4","label":"&lt;div style=\"display:flex; justify-content:center;\"&gt;&lt;img src=\"https://blueberry-assets.oneclick.es/M3_G_5a_19.svg\" width=\"300\"&gt;&lt;/img&gt;&lt;/div&gt;","incorrect":true},{"name":"A5","label":"&lt;div style=\"display:flex; justify-content:center;\"&gt;&lt;img src=\"https://blueberry-assets.oneclick.es/M3_G_5a_20.svg\" width=\"300\"&gt;&lt;/img&gt;&lt;/div&gt;","incorrect":true},{"name":"A6","label":"&lt;div style=\"display:flex; justify-content:center;\"&gt;&lt;img src=\"https://blueberry-assets.oneclick.es/M3_G_5a_21.svg\" width=\"300\"&gt;&lt;/img&gt;&lt;/div&gt;","incorrect":true}],"uniques":true},"algorithm":{"name":"trueFalse","template":"Multiple choice – standard","params":{"countCorrect":1,"countIncorrect":2,"showCheckIcon":false,"columns":3}}}</v>
      </c>
      <c r="C769" s="242" t="str">
        <f t="shared" si="1"/>
        <v>#REF!</v>
      </c>
      <c r="D769" s="243" t="str">
        <f t="shared" si="2"/>
        <v>#REF!</v>
      </c>
    </row>
    <row r="770" ht="15.75" customHeight="1">
      <c r="A770" s="241" t="str">
        <f>Seeds!AA880</f>
        <v>M3-G-5b-E-5</v>
      </c>
      <c r="B770" s="242" t="str">
        <f>Seeds!Z880</f>
        <v>{"id":"M3-G-5b-E-5","stimulus":"&lt;p&gt;Selecciona en cuál de estos trapecios está marcado correctamente el eje de simetría.&lt;/p&gt;","hint":"&lt;p&gt;Una figura tiene simetría si, al doblarla por un eje, sus mitades coinciden.&lt;/p&gt;","feedback":"&lt;p&gt;El trapecio es simétrico si sus mitades coinciden cuando se dobla por un eje de simetría.&lt;/p&gt;","seed":{"parameters":[],"calculated":[{"name":"A1","label":"&lt;div style=\"display:flex; justify-content:center;\"&gt;&lt;img src=\"https://blueberry-assets.oneclick.es/M3_G_5a_22.svg\" width=\"300\"&gt;&lt;/img&gt;&lt;/div&gt;"},{"name":"A2","label":"&lt;div style=\"display:flex; justify-content:center;\"&gt;&lt;img src=\"https://blueberry-assets.oneclick.es/M3_G_5a_23.svg\" width=\"300\"&gt;&lt;/img&gt;&lt;/div&gt;","incorrect":true},{"name":"A3","label":"&lt;div style=\"display:flex; justify-content:center;\"&gt;&lt;img src=\"https://blueberry-assets.oneclick.es/M3_G_5a_24.svg\" width=\"300\"&gt;&lt;/img&gt;&lt;/div&gt;","incorrect":true},{"name":"A4","label":"&lt;div style=\"display:flex; justify-content:center;\"&gt;&lt;img src=\"https://blueberry-assets.oneclick.es/M3_G_5a_25.svg\" width=\"300\"&gt;&lt;/img&gt;&lt;/div&gt;","incorrect":true},{"name":"A5","label":"&lt;div style=\"display:flex; justify-content:center;\"&gt;&lt;img src=\"https://blueberry-assets.oneclick.es/M3_G_5a_26.svg\" width=\"300\"&gt;&lt;/img&gt;&lt;/div&gt;","incorrect":true},{"name":"A6","label":"&lt;div style=\"display:flex; justify-content:center;\"&gt;&lt;img src=\"https://blueberry-assets.oneclick.es/M3_G_5a_27.svg\" width=\"300\"&gt;&lt;/img&gt;&lt;/div&gt;","incorrect":true}],"uniques":true},"algorithm":{"name":"trueFalse","template":"Multiple choice – standard","params":{"countCorrect":1,"countIncorrect":2,"showCheckIcon":false,"columns":3}}}</v>
      </c>
      <c r="C770" s="242" t="str">
        <f t="shared" si="1"/>
        <v>#REF!</v>
      </c>
      <c r="D770" s="243" t="str">
        <f t="shared" si="2"/>
        <v>#REF!</v>
      </c>
    </row>
    <row r="771" ht="15.75" customHeight="1">
      <c r="A771" s="241" t="str">
        <f>Seeds!AA881</f>
        <v>M3-G-5b-E-6</v>
      </c>
      <c r="B771" s="242" t="str">
        <f>Seeds!Z881</f>
        <v>{"id":"M3-G-5b-E-6","stimulus":"&lt;p&gt;Selecciona en cuál de estos hexágonos está marcado correctamente el eje de simetría.&lt;/p&gt;","hint":"&lt;p&gt;Una figura tiene simetría si, al doblarla por un eje, sus mitades coinciden.&lt;/p&gt;","feedback":"&lt;p&gt;El hexágono es simétrico si sus mitades coinciden cuando se dobla por un eje de simetría.&lt;/p&gt;","seed":{"parameters":[],"calculated":[{"name":"A1","label":"&lt;div style=\"display:flex; justify-content:center;\"&gt;&lt;img src=\"https://blueberry-assets.oneclick.es/M3_G_5a_28.svg\" width=\"300\"&gt;&lt;/img&gt;&lt;/div&gt;"},{"name":"A2","label":"&lt;div style=\"display:flex; justify-content:center;\"&gt;&lt;img src=\"https://blueberry-assets.oneclick.es/M3_G_5a_29.svg\" width=\"300\"&gt;&lt;/img&gt;&lt;/div&gt;"},{"name":"A3","label":"&lt;div style=\"display:flex; justify-content:center;\"&gt;&lt;img src=\"https://blueberry-assets.oneclick.es/M3_G_5a_30.svg\" width=\"300\"&gt;&lt;/img&gt;&lt;/div&gt;"},{"name":"A4","label":"&lt;div style=\"display:flex; justify-content:center;\"&gt;&lt;img src=\"https://blueberry-assets.oneclick.es/M3_G_5a_31.svg\" width=\"300\"&gt;&lt;/img&gt;&lt;/div&gt;","incorrect":true},{"name":"A5","label":"&lt;div style=\"display:flex; justify-content:center;\"&gt;&lt;img src=\"https://blueberry-assets.oneclick.es/M3_G_5a_32.svg\" width=\"300\"&gt;&lt;/img&gt;&lt;/div&gt;","incorrect":true},{"name":"A6","label":"&lt;div style=\"display:flex; justify-content:center;\"&gt;&lt;img src=\"https://blueberry-assets.oneclick.es/M3_G_5a_33.svg\" width=\"300\"&gt;&lt;/img&gt;&lt;/div&gt;","incorrect":true}],"uniques":true},"algorithm":{"name":"trueFalse","template":"Multiple choice – standard","params":{"countCorrect":1,"countIncorrect":2,"showCheckIcon":false,"columns":3}}}</v>
      </c>
      <c r="C771" s="242" t="str">
        <f t="shared" si="1"/>
        <v>#REF!</v>
      </c>
      <c r="D771" s="243" t="str">
        <f t="shared" si="2"/>
        <v>#REF!</v>
      </c>
    </row>
    <row r="772" ht="15.75" customHeight="1">
      <c r="A772" s="241" t="str">
        <f>Seeds!AA882</f>
        <v>M3-G-5b-A-1</v>
      </c>
      <c r="B772" s="242" t="str">
        <f>Seeds!Z882</f>
        <v>{"id":"M3-G-5b-A-1","stimulus":"&lt;p&gt;¿En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src=\"https://blueberry-assets.oneclick.es/M3_G_5b_27.svg\" width=\"300\"&gt;&lt;/img&gt;"},{"name":"A2","label":"{{function}}","function":"&lt;img src=\"https://blueberry-assets.oneclick.es/M3_G_5b_28.svg\" width=\"300\"&gt;&lt;/img&gt;","incorrect":true},{"name":"A3","label":"{{function}}","function":"&lt;img src=\"https://blueberry-assets.oneclick.es/M3_G_5b_29.svg\" width=\"300\"&gt;&lt;/img&gt;","incorrect":true},{"name":"A4","label":"{{function}}","function":"&lt;img src=\"https://blueberry-assets.oneclick.es/M3_G_5b_30.svg\" width=\"300\"&gt;&lt;/img&gt;","incorrect":true}],"uniques":true},"algorithm":{"name":"trueFalse","template":"Multiple choice – standard","params":{"countCorrect":1,"countIncorrect":2,"showCheckIcon":false,"columns":3}}}</v>
      </c>
      <c r="C772" s="242" t="str">
        <f t="shared" si="1"/>
        <v>#REF!</v>
      </c>
      <c r="D772" s="243" t="str">
        <f t="shared" si="2"/>
        <v>#REF!</v>
      </c>
    </row>
    <row r="773" ht="15.75" customHeight="1">
      <c r="A773" s="241" t="str">
        <f>Seeds!AA883</f>
        <v>M3-G-5b-A-2</v>
      </c>
      <c r="B773" s="242" t="str">
        <f>Seeds!Z883</f>
        <v>{"id":"M3-G-5b-A-2","stimulus":"&lt;p&gt;¿En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src=\"https://blueberry-assets.oneclick.es/M3_G_5b_31.svg\" width=\"300\"&gt;&lt;/img&gt;"},{"name":"A2","label":"{{function}}","function":"&lt;img src=\"https://blueberry-assets.oneclick.es/M3_G_5b_32.svg\" width=\"300\"&gt;&lt;/img&gt;","incorrect":true},{"name":"A3","label":"{{function}}","function":"&lt;img src=\"https://blueberry-assets.oneclick.es/M3_G_5b_33.svg\" width=\"300\"&gt;&lt;/img&gt;","incorrect":true},{"name":"A4","label":"{{function}}","function":"&lt;img src=\"https://blueberry-assets.oneclick.es/M3_G_5b_34.svg\" width=\"300\"&gt;&lt;/img&gt;","incorrect":true}],"uniques":true},"algorithm":{"name":"trueFalse","template":"Multiple choice – standard","params":{"countCorrect":1,"countIncorrect":2,"showCheckIcon":false,"columns":3}}}</v>
      </c>
      <c r="C773" s="242" t="str">
        <f t="shared" si="1"/>
        <v>#REF!</v>
      </c>
      <c r="D773" s="243" t="str">
        <f t="shared" si="2"/>
        <v>#REF!</v>
      </c>
    </row>
    <row r="774" ht="15.75" customHeight="1">
      <c r="A774" s="241" t="str">
        <f>Seeds!AA884</f>
        <v>M3-G-5b-A-3</v>
      </c>
      <c r="B774" s="242" t="str">
        <f>Seeds!Z884</f>
        <v>{"id":"M3-G-5b-A-3","stimulus":"&lt;p&gt;¿En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src=\"https://blueberry-assets.oneclick.es/M3_G_5b_35.svg\" width=\"300\"&gt;&lt;/img&gt;"},{"name":"A2","label":"{{function}}","function":"&lt;img src=\"https://blueberry-assets.oneclick.es/M3_G_5b_36.svg\" width=\"300\"&gt;&lt;/img&gt;","incorrect":true},{"name":"A3","label":"{{function}}","function":"&lt;img src=\"https://blueberry-assets.oneclick.es/M3_G_5b_37.svg\" width=\"300\"&gt;&lt;/img&gt;","incorrect":true},{"name":"A4","label":"{{function}}","function":"&lt;img src=\"https://blueberry-assets.oneclick.es/M3_G_5b_38.svg\" width=\"300\"&gt;&lt;/img&gt;","incorrect":true}],"uniques":true},"algorithm":{"name":"trueFalse","template":"Multiple choice – standard","params":{"countCorrect":1,"countIncorrect":2,"showCheckIcon":false,"columns":3}}}</v>
      </c>
      <c r="C774" s="242" t="str">
        <f t="shared" si="1"/>
        <v>#REF!</v>
      </c>
      <c r="D774" s="243" t="str">
        <f t="shared" si="2"/>
        <v>#REF!</v>
      </c>
    </row>
    <row r="775" ht="15.75" customHeight="1">
      <c r="A775" s="241" t="str">
        <f>Seeds!AA885</f>
        <v>M3-G-5b-A-4</v>
      </c>
      <c r="B775" s="242" t="str">
        <f>Seeds!Z885</f>
        <v>{"id":"M3-G-5b-A-4","stimulus":"&lt;p&gt;¿En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src=\"https://blueberry-assets.oneclick.es/M3_G_5b_39.svg\" width=\"300\"&gt;&lt;/img&gt;"},{"name":"A2","label":"{{function}}","function":"&lt;img src=\"https://blueberry-assets.oneclick.es/M3_G_5b_40.svg\" width=\"300\"&gt;&lt;/img&gt;","incorrect":true},{"name":"A3","label":"{{function}}","function":"&lt;img src=\"https://blueberry-assets.oneclick.es/M3_G_5b_41.svg\" width=\"300\"&gt;&lt;/img&gt;","incorrect":true},{"name":"A4","label":"{{function}}","function":"&lt;img src=\"https://blueberry-assets.oneclick.es/M3_G_5b_42.svg\" width=\"300\"&gt;&lt;/img&gt;","incorrect":true}],"uniques":true},"algorithm":{"name":"trueFalse","template":"Multiple choice – standard","params":{"countCorrect":1,"countIncorrect":2,"showCheckIcon":false,"columns":3}}}</v>
      </c>
      <c r="C775" s="242" t="str">
        <f t="shared" si="1"/>
        <v>#REF!</v>
      </c>
      <c r="D775" s="243" t="str">
        <f t="shared" si="2"/>
        <v>#REF!</v>
      </c>
    </row>
    <row r="776" ht="15.75" customHeight="1">
      <c r="A776" s="241" t="str">
        <f>Seeds!AA886</f>
        <v>M3-G-5b-A-5</v>
      </c>
      <c r="B776" s="242" t="str">
        <f>Seeds!Z886</f>
        <v>{"id":"M3-G-5b-A-5","stimulus":"&lt;p&gt;¿En cuál de estas imágenes está bien trazado el eje de simetría?&lt;/p&gt;","hint":"&lt;p&gt;Un eje de simetría divide una figura de manera que, al doblarla por este, las mitades de la figura coinciden.&lt;/p&gt;","feedback":"&lt;p&gt;Un eje de simetría divide una figura de manera que, al doblarla por este, las mitades de la figura coinciden.&lt;/p&gt;","seed":{"parameters":[],"calculated":[{"name":"A1","label":"{{function}}","function":"&lt;img src=\"https://blueberry-assets.oneclick.es/M3_G_5b_43.svg\" width=\"300\"&gt;&lt;/img&gt;"},{"name":"A2","label":"{{function}}","function":"&lt;img src=\"https://blueberry-assets.oneclick.es/M3_G_5b_44.svg\" width=\"300\"&gt;&lt;/img&gt;","incorrect":true},{"name":"A3","label":"{{function}}","function":"&lt;img src=\"https://blueberry-assets.oneclick.es/M3_G_5b_45.svg\" width=\"300\"&gt;&lt;/img&gt;","incorrect":true},{"name":"A4","label":"{{function}}","function":"&lt;img src=\"https://blueberry-assets.oneclick.es/M3_G_5b_46.svg\" width=\"300\"&gt;&lt;/img&gt;","incorrect":true}],"uniques":true},"algorithm":{"name":"trueFalse","template":"Multiple choice – standard","params":{"countCorrect":1,"countIncorrect":2,"showCheckIcon":false,"columns":3}}}</v>
      </c>
      <c r="C776" s="242" t="str">
        <f t="shared" si="1"/>
        <v>#REF!</v>
      </c>
      <c r="D776" s="243" t="str">
        <f t="shared" si="2"/>
        <v>#REF!</v>
      </c>
    </row>
    <row r="777" ht="15.75" customHeight="1">
      <c r="A777" s="241" t="str">
        <f>Seeds!AA887</f>
        <v>M3-G-5c-I-1</v>
      </c>
      <c r="B777" s="242" t="str">
        <f>Seeds!Z887</f>
        <v>{"id":"M3-G-5c-I-1","stimulus":"&lt;p&gt;Selecciona la botella que se ha formado por la traslación de la de abajo.&lt;/p&gt;&lt;div style=\"display:flex; justify-content:center;\"&gt;&lt;img src=\"https://blueberry-assets.oneclick.es/M3_G_5c_1.svg\"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src=\"https://blueberry-assets.oneclick.es/M3_G_5c_2.svg\" width=\"300\"&gt;&lt;/img&gt;&lt;/div&gt;","incorrect":true,"feedback":"&lt;p&gt;Esta botella está girada 90°.&lt;/p&gt;"},{"name":"A2","label":"&lt;div style=\"display:flex; justify-content:center;\"&gt;&lt;img src=\"https://blueberry-assets.oneclick.es/M3_G_5c_3.svg\" width=\"300\"&gt;&lt;/img&gt;&lt;/div&gt;","incorrect":true,"feedback":"&lt;p&gt;Esta botella es simétrica a la original.&lt;/p&gt;"},{"name":"A3","label":"&lt;div style=\"display:flex; justify-content:center;\"&gt;&lt;img src=\"https://blueberry-assets.oneclick.es/M3_G_5c_4.svg\" width=\"300\"&gt;&lt;/img&gt;&lt;/div&gt;"}],"uniques":true},"algorithm":{"name":"trueFalse","template":"Multiple choice – standard","params":{"countCorrect":1,"countIncorrect":2,"showCheckIcon":false,"columns":3}}}</v>
      </c>
      <c r="C777" s="242" t="str">
        <f t="shared" si="1"/>
        <v>#REF!</v>
      </c>
      <c r="D777" s="243" t="str">
        <f t="shared" si="2"/>
        <v>#REF!</v>
      </c>
    </row>
    <row r="778" ht="15.75" customHeight="1">
      <c r="A778" s="241" t="str">
        <f>Seeds!AA888</f>
        <v>M3-G-5c-I-2</v>
      </c>
      <c r="B778" s="242" t="str">
        <f>Seeds!Z888</f>
        <v>{"id":"M3-G-5c-I-2","stimulus":"&lt;p&gt;Selecciona la cobaya que se ha formado por la traslación de la de abajo.&lt;/p&gt;&lt;div style=\"display:flex; justify-content:center;\"&gt;&lt;img src=\"https://blueberry-assets.oneclick.es/M3_G_5c_5.svg\"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src=\"https://blueberry-assets.oneclick.es/M3_G_5c_6.svg\" width=\"300\"&gt;&lt;/img&gt;&lt;/div&gt;","incorrect":true,"feedback":"&lt;p&gt;Esta cobaya está girada 90°.&lt;/p&gt;"},{"name":"A2","label":"&lt;div style=\"display:flex; justify-content:center;\"&gt;&lt;img src=\"https://blueberry-assets.oneclick.es/M3_G_5c_7.svg\" width=\"300\"&gt;&lt;/img&gt;&lt;/div&gt;","incorrect":true,"feedback":"&lt;p&gt;Esta cobaya es simétrica a la original.&lt;/p&gt;"},{"name":"A3","label":"&lt;div style=\"display:flex; justify-content:center;\"&gt;&lt;img src=\"https://blueberry-assets.oneclick.es/M3_G_5c_8.svg\" width=\"300\"&gt;&lt;/img&gt;&lt;/div&gt;"}],"uniques":true},"algorithm":{"name":"trueFalse","template":"Multiple choice – standard","params":{"countCorrect":1,"countIncorrect":2,"showCheckIcon":false,"columns":3}}}</v>
      </c>
      <c r="C778" s="242" t="str">
        <f t="shared" si="1"/>
        <v>#REF!</v>
      </c>
      <c r="D778" s="243" t="str">
        <f t="shared" si="2"/>
        <v>#REF!</v>
      </c>
    </row>
    <row r="779" ht="15.75" customHeight="1">
      <c r="A779" s="241" t="str">
        <f>Seeds!AA889</f>
        <v>M3-G-5c-I-3</v>
      </c>
      <c r="B779" s="242" t="str">
        <f>Seeds!Z889</f>
        <v>{"id":"M3-G-5c-I-3","stimulus":"&lt;p&gt;Selecciona el avión que se ha formado por la traslación del de abajo.&lt;/p&gt;&lt;div style=\"display:flex; justify-content:center;\"&gt;&lt;img src=\"https://blueberry-assets.oneclick.es/M3_G_5c_9.svg\" width=\"300\"&gt;&lt;/img&gt;&lt;/div&gt;","hint":"&lt;p&gt;Una imagen trasladada es la que se desplaza hacia arriba, abajo, a la izquierda o a la derecha desde su posición original.&lt;/p&gt;","feedback":"Una imagen trasladada es la que se desplaza hacia arriba, abajo, a la izquierda o a la derecha desde su posición original.","seed":{"parameters":[],"calculated":[{"name":"A1","label":"&lt;div style=\"display:flex; justify-content:center;\"&gt;&lt;img src=\"https://blueberry-assets.oneclick.es/M3_G_5c_10.svg\" width=\"300\"&gt;&lt;/img&gt;&lt;/div&gt;","incorrect":true,"feedback":"&lt;p&gt;Este avión está girado 90°.&lt;/p&gt;"},{"name":"A2","label":"&lt;div style=\"display:flex; justify-content:center;\"&gt;&lt;img src=\"https://blueberry-assets.oneclick.es/M3_G_5c_11.svg\" width=\"300\"&gt;&lt;/img&gt;&lt;/div&gt;","incorrect":true,"feedback":"&lt;p&gt;Este avión es simétrico al original.&lt;/p&gt;"},{"name":"A3","label":"&lt;div style=\"display:flex; justify-content:center;\"&gt;&lt;img src=\"https://blueberry-assets.oneclick.es/M3_G_5c_12_.svg\" width=\"300\"&gt;&lt;/img&gt;&lt;/div&gt;"}],"uniques":true},"algorithm":{"name":"trueFalse","template":"Multiple choice – standard","params":{"countCorrect":1,"countIncorrect":2,"showCheckIcon":false,"columns":3}}}</v>
      </c>
      <c r="C779" s="242" t="str">
        <f t="shared" si="1"/>
        <v>#REF!</v>
      </c>
      <c r="D779" s="243" t="str">
        <f t="shared" si="2"/>
        <v>#REF!</v>
      </c>
    </row>
    <row r="780" ht="15.75" customHeight="1">
      <c r="A780" s="241" t="str">
        <f>Seeds!AA890</f>
        <v>M3-G-5d-I-1</v>
      </c>
      <c r="B780" s="242" t="str">
        <f>Seeds!Z890</f>
        <v>{"id":"M3-G-5d-I-1","stimulus":"&lt;p&gt;Selecciona el móvil que se ha formado al girar el de abajo.&lt;/p&gt;&lt;div style=\"display:flex; justify-content:center;\"&gt;&lt;img src=\"https://blueberry-assets.oneclick.es/M3_G_5d_1.svg\"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src=\"https://blueberry-assets.oneclick.es/M3_G_5d_2.svg\" width=\"300\"&gt;&lt;/img&gt;&lt;/div&gt;"},{"name":"A2","label":"&lt;div style=\"display:flex; justify-content:center;\"&gt;&lt;img src=\"https://blueberry-assets.oneclick.es/M3_G_5d_3.svg\" width=\"300\"&gt;&lt;/img&gt;&lt;/div&gt;"},{"name":"A3","label":"&lt;div style=\"display:flex; justify-content:center;\"&gt;&lt;img src=\"https://blueberry-assets.oneclick.es/M3_G_5d_4.svg\" width=\"300\"&gt;&lt;/img&gt;&lt;/div&gt;"},{"name":"A4","label":"&lt;div style=\"display:flex; justify-content:center;\"&gt;&lt;img src=\"https://blueberry-assets.oneclick.es/M3_G_5d_5.svg\" width=\"300\"&gt;&lt;/img&gt;&lt;/div&gt;","incorrect":true,"feedback":"&lt;p&gt;Este móvil se ha trasladado horizontalmente.&lt;/p&gt;"},{"name":"A5","label":"&lt;div style=\"display:flex; justify-content:center;\"&gt;&lt;img src=\"https://blueberry-assets.oneclick.es/M3_G_5d_6.svg\" width=\"300\"&gt;&lt;/img&gt;&lt;/div&gt;","incorrect":true,"feedback":"&lt;p&gt;Este móvil se ha trasladado verticalmente.&lt;/p&gt;"}],"uniques":true},"algorithm":{"name":"trueFalse","template":"Multiple choice – standard","params":{"countCorrect":1,"countIncorrect":2,"showCheckIcon":false,"columns":3}}}</v>
      </c>
      <c r="C780" s="242" t="str">
        <f t="shared" si="1"/>
        <v>#REF!</v>
      </c>
      <c r="D780" s="243" t="str">
        <f t="shared" si="2"/>
        <v>#REF!</v>
      </c>
    </row>
    <row r="781" ht="15.75" customHeight="1">
      <c r="A781" s="241" t="str">
        <f>Seeds!AA891</f>
        <v>M3-G-5d-I-2</v>
      </c>
      <c r="B781" s="242" t="str">
        <f>Seeds!Z891</f>
        <v>{"id":"M3-G-5d-I-2","stimulus":"&lt;p&gt;Selecciona el violín que se ha formado al girar el de abajo.&lt;/p&gt;&lt;div style=\"display:flex; justify-content:center;\"&gt;&lt;img src=\"https://blueberry-assets.oneclick.es/M3_G_5d_7.svg\"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src=\"https://blueberry-assets.oneclick.es/M3_G_5d_8.svg\" width=\"300\"&gt;&lt;/img&gt;&lt;/div&gt;"},{"name":"A2","label":"&lt;div style=\"display:flex; justify-content:center;\"&gt;&lt;img src=\"https://blueberry-assets.oneclick.es/M3_G_5d_9.svg\" width=\"300\"&gt;&lt;/img&gt;&lt;/div&gt;"},{"name":"A3","label":"&lt;div style=\"display:flex; justify-content:center;\"&gt;&lt;img src=\"https://blueberry-assets.oneclick.es/M3_G_5d_10.svg\" width=\"300\"&gt;&lt;/img&gt;&lt;/div&gt;"},{"name":"A4","label":"&lt;div style=\"display:flex; justify-content:center;\"&gt;&lt;img src=\"https://blueberry-assets.oneclick.es/M3_G_5d_11.svg\" width=\"300\"&gt;&lt;/img&gt;&lt;/div&gt;","incorrect":true,"feedback":"&lt;p&gt;Este violín se ha trasladado horizontalmente.&lt;/p&gt;"},{"name":"A5","label":"&lt;div style=\"display:flex; justify-content:center;\"&gt;&lt;img src=\"https://blueberry-assets.oneclick.es/M3_G_5d_12.svg\" width=\"300\"&gt;&lt;/img&gt;&lt;/div&gt;","incorrect":true,"feedback":"&lt;p&gt;Este violín se ha trasladado verticalmente.&lt;/p&gt;"}],"uniques":true},"algorithm":{"name":"trueFalse","template":"Multiple choice – standard","params":{"countCorrect":1,"countIncorrect":2,"showCheckIcon":false,"columns":3}}}</v>
      </c>
      <c r="C781" s="242" t="str">
        <f t="shared" si="1"/>
        <v>#REF!</v>
      </c>
      <c r="D781" s="243" t="str">
        <f t="shared" si="2"/>
        <v>#REF!</v>
      </c>
    </row>
    <row r="782" ht="15.75" customHeight="1">
      <c r="A782" s="241" t="str">
        <f>Seeds!AA892</f>
        <v>M3-G-5d-I-3</v>
      </c>
      <c r="B782" s="242" t="str">
        <f>Seeds!Z892</f>
        <v>{"id":"M3-G-5d-I-3","stimulus":"&lt;p&gt;Selecciona la vaca que se ha formado al girar la de abajo.&lt;/p&gt;&lt;div style=\"display:flex; justify-content:center;\"&gt;&lt;img src=\"https://blueberry-assets.oneclick.es/M3_G_5d_13.svg\" width=\"300\"&gt;&lt;/img&gt;&lt;/div&gt;","hint":"&lt;p&gt;Una imagen girada es la que se se mueve alrededor de un punto y con un ángulo determinado.&lt;/p&gt;","feedback":"&lt;p&gt;Una imagen girada es la que se se mueve alrededor de un punto y con un ángulo determinado.&lt;/p&gt;","seed":{"parameters":[],"calculated":[{"name":"A1","label":"&lt;div style=\"display:flex; justify-content:center;\"&gt;&lt;img src=\"https://blueberry-assets.oneclick.es/M3_G_5d_14.svg\" width=\"300\"&gt;&lt;/img&gt;&lt;/div&gt;"},{"name":"A2","label":"&lt;div style=\"display:flex; justify-content:center;\"&gt;&lt;img src=\"https://blueberry-assets.oneclick.es/M3_G_5d_15.svg\" width=\"300\"&gt;&lt;/img&gt;&lt;/div&gt;"},{"name":"A3","label":"&lt;div style=\"display:flex; justify-content:center;\"&gt;&lt;img src=\"https://blueberry-assets.oneclick.es/M3_G_5d_16.svg\" width=\"300\"&gt;&lt;/img&gt;&lt;/div&gt;"},{"name":"A4","label":"&lt;div style=\"display:flex; justify-content:center;\"&gt;&lt;img src=\"https://blueberry-assets.oneclick.es/M3_G_5d_17.svg\" width=\"300\"&gt;&lt;/img&gt;&lt;/div&gt;","incorrect":true,"feedback":"&lt;p&gt;Esta vaca se ha trasladado horizontalmente.&lt;/p&gt;"},{"name":"A5","label":"&lt;div style=\"display:flex; justify-content:center;\"&gt;&lt;img src=\"https://blueberry-assets.oneclick.es/M3_G_5d_18.svg\" width=\"300\"&gt;&lt;/img&gt;&lt;/div&gt;","incorrect":true,"feedback":"&lt;p&gt;Esta vaca se ha trasladado verticalmente.&lt;/p&gt;"}],"uniques":true},"algorithm":{"name":"trueFalse","template":"Multiple choice – standard","params":{"countCorrect":1,"countIncorrect":2,"showCheckIcon":false,"columns":3}}}</v>
      </c>
      <c r="C782" s="242" t="str">
        <f t="shared" si="1"/>
        <v>#REF!</v>
      </c>
      <c r="D782" s="243" t="str">
        <f t="shared" si="2"/>
        <v>#REF!</v>
      </c>
    </row>
    <row r="783" ht="15.75" customHeight="1">
      <c r="A783" s="241" t="str">
        <f>Seeds!AA893</f>
        <v>M3-G-6a-I-1</v>
      </c>
      <c r="B783" s="242" t="str">
        <f>Seeds!Z893</f>
        <v>{
    "id": "M3-G-6a-I-1",
    "stimulus": "&lt;p&gt;Selecciona las afirmaciones correctas sobre este mapa del zoológico.&lt;/p&gt;&lt;div style=\"display:flex; justify-content:center;\"&gt;&lt;img src=\"https://blueberry-assets.oneclick.es/M3_G_6a_1.svg\" width=\"500\"&gt;&lt;/img&gt;&lt;/div&gt;",
    "hint": "&lt;p&gt;La posición de un objeto en un plano se determina con dos coordenadas, la columna y la fila de la cuadrícula.&lt;/p&gt;",
    "feedback": "&lt;p&gt;La primera coordenada corresponde a la columna en la que está ubicado el objeto, mientras que la segunda coordenada indica la fila.&lt;/p&gt;",
    "seed": {
        "parameters": [],
        "calculated": [
            {
                "name": "A1",
                "label": "El león está en (B, 5)."
            },
            {
                "name": "A2",
                "label": "El hipopótamo está en (E, 2)."
            },
            {
                "name": "A3",
                "label": "La jirafa está en (C, 1)."
            },
            {
                "name": "A4",
                "label": "El elefante está en (A, 3)."
            },
            {
                "name": "A5",
                "label": "El león está en (A, 5).",
                "incorrect": true,
                "feedback": "&lt;p&gt;El león está en (B, 5).&lt;/p&gt;"
            },
            {
                "name": "A6",
                "label": "El hipopótamo está en (E, 1).",
                "incorrect": true,
                "feedback": "&lt;p&gt;El hipopótamo está en (E, 2).&lt;/p&gt;"
            },
            {
                "name": "A7",
                "label": "La jirafa está en (C, 5).",
                "incorrect": true,
                "feedback": "&lt;p&gt;La jirafa está en (C, 1).&lt;/p&gt;"
            },
            {
                "name": "A8",
                "label": "El elefante está en (C, 3).",
                "incorrect": true,
                "feedback": "&lt;p&gt;El elefante está en (A, 3).&lt;/p&gt;"
            }
        ],
        "uniques": true
    },
    "algorithm": {
        "name": "trueFalse",
        "template": "Multiple choice - multiple responses",
        "params": {
            "countCorrect": 2,
            "countIncorrect": 1,
            "showCheckIcon":true
        }
    }
}</v>
      </c>
      <c r="C783" s="242" t="str">
        <f t="shared" si="1"/>
        <v>#REF!</v>
      </c>
      <c r="D783" s="243" t="str">
        <f t="shared" si="2"/>
        <v>#REF!</v>
      </c>
    </row>
    <row r="784" ht="15.75" customHeight="1">
      <c r="A784" s="241" t="str">
        <f>Seeds!AA894</f>
        <v>M3-G-6a-E-1</v>
      </c>
      <c r="B784" s="242" t="str">
        <f>Seeds!Z894</f>
        <v>{"id":"M3-G-6a-E-1","stimulus":"&lt;p&gt;¿En cuál de estos mapas está el tesoro en las coordenadas {{Q1}}?&lt;/p&gt;","hint":"&lt;p&gt;La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fila.&lt;/p&gt;","seed":{"parameters":[{"name":"Q1","label":null,"list":["(C, 3)","(A, 1)","(B, 4)"]}],"calculated":[{"name":"A1","label":"&lt;div style=\"display:flex; justify-content:center;\"&gt;&lt;img src=\"https://blueberry-assets.oneclick.es/M3_G_6a_2.svg\" width=\"300\"&gt;&lt;/img&gt;&lt;/div&gt;"},{"name":"A2","label":"&lt;div style=\"display:flex; justify-content:center;\"&gt;&lt;img src=\"https://blueberry-assets.oneclick.es/M3_G_6a_3.svg\" width=\"300\"&gt;&lt;/img&gt;&lt;/div&gt;","incorrect":true},{"name":"A3","label":"&lt;div style=\"display:flex; justify-content:center;\"&gt;&lt;img src=\"https://blueberry-assets.oneclick.es/M3_G_6a_4.svg\" width=\"300\"&gt;&lt;/img&gt;&lt;/div&gt;","incorrect":true}],"uniques":true},"algorithm":{"name":"trueFalse","template":"Multiple choice - standard","params":{"countCorrect":1,"countIncorrect":2,"showCheckIcon":false,"columns":3}}}</v>
      </c>
      <c r="C784" s="242" t="str">
        <f t="shared" si="1"/>
        <v>#REF!</v>
      </c>
      <c r="D784" s="243" t="str">
        <f t="shared" si="2"/>
        <v>#REF!</v>
      </c>
    </row>
    <row r="785" ht="15.75" customHeight="1">
      <c r="A785" s="241" t="str">
        <f>Seeds!AA895</f>
        <v>M3-G-6a-A-1</v>
      </c>
      <c r="B785" s="242" t="str">
        <f>Seeds!Z895</f>
        <v>{"id":"M3-G-6a-A-1","stimulus":"&lt;p&gt;A Diego le han regalado un juego de barcos. Completa estas oraciones con las coordenadas de cada barco.&lt;/p&gt;&lt;div style=\"display:flex; justify-content:center;\"&gt;&lt;img src=\"https://blueberry-assets.oneclick.es/M3_G_6a_5.svg\" width=\"400\"&gt;&lt;/img&gt;&lt;/div&gt;","template":"&lt;p&gt;El barco rojo está en la posición ({{response}}, {{response}}).&lt;/p&gt;&lt;p&gt;El barco amarillo está en la posición ({{response}}, {{response}}).&lt;/p&gt;&lt;p&gt;El barco verde está en la posición ({{response}}, {{response}}).&lt;/p&gt;","hint":"&lt;p&gt;La posición de un objeto en un plano se determina con dos coordenadas, la columna y la fila de la cuadrícula.&lt;/p&gt;","feedback":"&lt;p&gt;La primera coordenada corresponde a la columna en la que está ubicado el barco, mientras que la segunda coordenada indica la fila.&lt;/p&gt;","seed":{"parameters":[],"calculated":[{"name":"A1","label":"A"},{"name":"A2","label":"4"},{"name":"A3","label":"C"},{"name":"A3","label":"1"},{"name":"A3","label":"E"},{"name":"A3","label":"5"}],"uniques":true},"algorithm":{"name":"calculateOperation","template":"Cloze with text"}}</v>
      </c>
      <c r="C785" s="242" t="str">
        <f t="shared" si="1"/>
        <v>#REF!</v>
      </c>
      <c r="D785" s="243" t="str">
        <f t="shared" si="2"/>
        <v>#REF!</v>
      </c>
    </row>
    <row r="786" ht="15.75" customHeight="1">
      <c r="A786" s="241" t="str">
        <f>Seeds!AA896</f>
        <v>M3-G-6a-A-2</v>
      </c>
      <c r="B786" s="242" t="str">
        <f>Seeds!Z896</f>
        <v>{"id":"M3-G-6a-A-2","stimulus":"&lt;p&gt;En una ciudad entregan mapas a los turistas para localizar diferentes puntos de interés. Completa las siguientes oraciones con las coordenadas.&lt;/p&gt;&lt;div style=\"display:flex; justify-content:center;\"&gt;&lt;img src=\"https://blueberry-assets.oneclick.es/M3_G_6a_6.svg\" width=\"500\"&gt;&lt;/img&gt;&lt;/div&gt;","template":"&lt;p&gt;La plaza principal se encuentra en la posición ({{response}}, {{response}}).&lt;/p&gt;&lt;p&gt;El museo se encuentra en la posición ({{response}}, {{response}}).&lt;/p&gt;&lt;p&gt;El campo de fútbol se encuentra en la posición ({{response}}, {{response}}).&lt;/p&gt;","hint":"&lt;p&gt;La posición de un objeto en un plano se determina con dos coordenadas, la columna y la fila de la cuadrícula.&lt;/p&gt;","feedback":"&lt;p&gt;La primera coordenada corresponde a la columna en la que está ubicado el edificio, mientras que la segunda coordenada indica la fila.&lt;/p&gt;","seed":{"parameters":[],"calculated":[{"name":"A1","label":"B"},{"name":"A2","label":"2"},{"name":"A3","label":"C"},{"name":"A3","label":"4"},{"name":"A3","label":"E"},{"name":"A3","label":"1"}],"uniques":true},"algorithm":{"name":"calculateOperation","template":"Cloze with text"}}</v>
      </c>
      <c r="C786" s="242" t="str">
        <f t="shared" si="1"/>
        <v>#REF!</v>
      </c>
      <c r="D786" s="243" t="str">
        <f t="shared" si="2"/>
        <v>#REF!</v>
      </c>
    </row>
    <row r="787" ht="15.75" customHeight="1">
      <c r="A787" s="241" t="str">
        <f>Seeds!AA897</f>
        <v>M3-G-6a-A-3</v>
      </c>
      <c r="B787" s="242" t="str">
        <f>Seeds!Z897</f>
        <v>{"id":"M3-G-6a-A-3","stimulus":"&lt;p&gt;Observa este plano e indica las coordenadas de cada uno de los siguientes objetos.&lt;/p&gt;&lt;div style=\"display:flex; justify-content:center;\"&gt;&lt;img src=\"https://blueberry-assets.oneclick.es/M3_G_6a_7.svg\" width=\"500\"&gt;&lt;/img&gt;&lt;/div&gt;","template":"&lt;p&gt;El pájaro está en la posición ({{response}}, {{response}}).&lt;/p&gt;&lt;p&gt;La estatua está en la posición ({{response}}, {{response}}).&lt;/p&gt;&lt;p&gt;La pelota está en la posición ({{response}}, {{response}}).&lt;/p&gt;","hint":"&lt;p&gt;La posición de un objeto en un plano se determina con dos coordenadas, la columna y la fila de la cuadrícula.&lt;/p&gt;","feedback":"&lt;p&gt;La primera coordenada corresponde a la columna en la que está ubicado el objeto, mientras que la segunda coordenada indica la fila.&lt;/p&gt;","seed":{"parameters":[],"calculated":[{"name":"A1","label":"A"},{"name":"A2","label":"2"},{"name":"A3","label":"C"},{"name":"A3","label":"5"},{"name":"A3","label":"D"},{"name":"A3","label":"1"}],"uniques":true},"algorithm":{"name":"calculateOperation","template":"Cloze with text"}}</v>
      </c>
      <c r="C787" s="242" t="str">
        <f t="shared" si="1"/>
        <v>#REF!</v>
      </c>
      <c r="D787" s="243" t="str">
        <f t="shared" si="2"/>
        <v>#REF!</v>
      </c>
    </row>
    <row r="788" ht="15.75" customHeight="1">
      <c r="A788" s="241" t="str">
        <f>Seeds!AA898</f>
        <v>M3-G-16a-I-1</v>
      </c>
      <c r="B788" s="242" t="str">
        <f>Seeds!Z898</f>
        <v>{"id":"M3-G-16a-I-1","stimulus":"&lt;p&gt;Ayuda a la granjera a llegar a su cesta.&lt;/p&gt;","feedback":"&lt;p&gt;Recorre la cuadrícula de acuerdo a las instrucciones.&lt;/p&gt;","hint":"Recorre la cuadrícula de acuerdo a las instrucciones.","algorithm":{"name":"pathway","params":{"directions":5,"icon":"https://lemonade-assets.oneclick.es/pathway/farmer.png","background":"https://lemonade-assets.oneclick.es/pathway/bck2.png","mode":"auto"}}}</v>
      </c>
      <c r="C788" s="242" t="str">
        <f t="shared" si="1"/>
        <v>#REF!</v>
      </c>
      <c r="D788" s="243" t="str">
        <f t="shared" si="2"/>
        <v>#REF!</v>
      </c>
    </row>
    <row r="789" ht="15.75" customHeight="1">
      <c r="A789" s="241" t="str">
        <f>Seeds!AA899</f>
        <v>M3-G-16a-I-2</v>
      </c>
      <c r="B789" s="242" t="str">
        <f>Seeds!Z899</f>
        <v>{"id":"M3-G-16a-I-2","stimulus":"&lt;p&gt;Ayuda al pirata a llegar a la llave del tesoro.&lt;/p&gt;","feedback":"&lt;p&gt;Recorre la cuadrícula de acuerdo a las instrucciones.&lt;/p&gt;","hint":"&lt;p&gt;Recorre la cuadrícula de acuerdo a las instrucciones.&lt;/p&gt;","algorithm":{"name":"pathway","params":{"directions":5,"icon":"https://lemonade-assets.oneclick.es/pathway/pirate.png","background":"https://lemonade-assets.oneclick.es/pathway/bck1.png","mode":"auto"}}}</v>
      </c>
      <c r="C789" s="242" t="str">
        <f t="shared" si="1"/>
        <v>#REF!</v>
      </c>
      <c r="D789" s="243" t="str">
        <f t="shared" si="2"/>
        <v>#REF!</v>
      </c>
    </row>
    <row r="790" ht="15.75" customHeight="1">
      <c r="A790" s="241" t="str">
        <f>Seeds!AA900</f>
        <v>M3-G-16a-I-3</v>
      </c>
      <c r="B790" s="242" t="str">
        <f>Seeds!Z900</f>
        <v>{"id":"M3-G-16a-I-3","stimulus":"&lt;p&gt;Ayuda al obrero a llegar al saco de cemento.&lt;/p&gt;","feedback":"&lt;p&gt;Recorre la cuadrícula de acuerdo a las instrucciones.&lt;/p&gt;","hint":"&lt;p&gt;Recorre la cuadrícula de acuerdo a las instrucciones.&lt;/p&gt;","algorithm":{"name":"pathway","params":{"directions":5,"icon":"https://lemonade-assets.oneclick.es/pathway/worker.png","background":"https://lemonade-assets.oneclick.es/pathway/bck3.png","mode":"auto"}}}</v>
      </c>
      <c r="C790" s="242" t="str">
        <f t="shared" si="1"/>
        <v>#REF!</v>
      </c>
      <c r="D790" s="243" t="str">
        <f t="shared" si="2"/>
        <v>#REF!</v>
      </c>
    </row>
    <row r="791" ht="15.75" customHeight="1">
      <c r="A791" s="241" t="str">
        <f>Seeds!AA901</f>
        <v>M3-G-7a-I-1</v>
      </c>
      <c r="B791" s="242" t="str">
        <f>Seeds!Z901</f>
        <v>{
    "id": "M3-G-7a-I-1",
    "stimulus": "&lt;p&gt;Indica si las siguientes afirmaciones son verdaderas o falsas.&lt;/p&gt;",
    "hint": "&lt;p&gt;Los elementos básicos de un polígono son los vértices, los ángulos interiores y los lados.&lt;/p&gt;",
    "feedback": "&lt;p&gt;Los elementos básicos de un polígono son los vértices, los ángulos interiores y los lados.&lt;/p&gt;&lt;div style=\"width: 100%; display:flex; justify-content: center;\"&gt;&lt;img src=\"https://blueberry-assets.oneclick.es/M3_G_7a_6.svg\" width=\"450\"&gt;&lt;/img&gt;&lt;/div&gt;",
    "seed": {
        "parameters": [],
        "calculated": [
            {
                "name": "A1",
                "label": "Un hexágono tiene 6 lados.",
                "function": ""
            },
            {
                "name": "A2",
                "label": "Un pentágono tiene 5 lados.",
                "function": ""
            },
            {
                "name": "A3",
                "label": "Un pentágono regular tiene 5 vértices.",
                "function": ""
            },
            {
                "name": "A4",
                "label": "Un triángulo tiene 3 vértices y 3 ángulos interiores.",
                "function": ""
            },
            {
                "name": "A5",
                "label": "Un cuadrado tiene 4 ángulos interiores iguales que miden 90°.",
                "function": ""
            },
            {
                "name": "A6",
                "label": "Un pentágono tiene 5 ángulos interiores.",
                "function": ""
            },
            {
                "name": "A7",
                "label": "Un triángulo tiene 4 ángulos interiores.",
                "function": "",
                "incorrect": true,
                "feedback": "&lt;p&gt;Los triángulos tienen 3 ángulos interiores.&lt;/p&gt;"
            },
            {
                "name": "A8",
                "label": "Un cuadrilátero tiene 3 vértices.",
                "function": "",
                "incorrect": true,
                "feedback": "&lt;p&gt;Los cuadriláteros tienen 4 vértices.&lt;/p&gt;"
            },
            {
                "name": "A9",
                "label": "Un pentágono tiene 4 lados.",
                "function": "",
                "incorrect": true,
                "feedback": "&lt;p&gt;Los pentágonos tienen 5 lados.&lt;/p&gt;"
            },
            {
                "name": "A10",
                "label": "Un hexágono tiene 7 lados.",
                "function": "",
                "incorrect": true,
                "feedback": "&lt;p&gt;Los hexágonos tienen 6 lados.&lt;/p&gt;"
            },
            {
                "name": "A11",
                "label": "Un pentágono tiene 8 lados.",
                "function": "",
                "incorrect": true,
                "feedback": "&lt;p&gt;Los pentágonos tienen 5 lados.&lt;/p&gt;"
            },
            {
                "name": "A12",
                "label": "Un cuadrilátero tiene 5 vértices.",
                "function": "",
                "incorrect": true,
                "feedback": "&lt;p&gt;Los cuadriláteros tienen 4 vértices.&lt;/p&gt;"
            }
        ],
        "uniques": true
    },
    "algorithm": {
        "name": "trueFalse",
        "template": "Choice matrix – inline",
        "params": {
            "countCorrect": 2,
            "countIncorrect": 1,
            "showCheckIcon": false,
            "options": [
                "Verdadero",
                "Falso"
            ]
        }
    }
}</v>
      </c>
      <c r="C791" s="242" t="str">
        <f t="shared" si="1"/>
        <v>#REF!</v>
      </c>
      <c r="D791" s="243" t="str">
        <f t="shared" si="2"/>
        <v>#REF!</v>
      </c>
    </row>
    <row r="792" ht="15.75" customHeight="1">
      <c r="A792" s="241" t="str">
        <f>Seeds!AA902</f>
        <v>M3-G-7a-E-1</v>
      </c>
      <c r="B792" s="242" t="str">
        <f>Seeds!Z902</f>
        <v>{
    "id": "M3-G-7a-E-1",
    "stimulus": "&lt;p&gt;Completa la siguiente información sobre este polígono.&lt;/p&gt;&lt;div style=\"display:flex; justify-content:center;\"&gt;&lt;img src=\"https://blueberry-assets.oneclick.es/{{Q1}}\" width=\"300\"&gt;&lt;/div&gt;",
    "template": "&lt;p&gt;Número de vértices: {{response}}&lt;/p&gt;&lt;p&gt;Número de lados: {{response}}&lt;/p&gt;&lt;p&gt;Número de ángulos interiores: {{response}}&lt;/p&gt;",
    "hint": "&lt;p&gt;Los cuadriláteros tienen el mismo número de lados, vértices y ángulos.&lt;/p&gt;",
    "feedback": "&lt;p&gt;Este polígono es un cuadrilátero, por lo que tiene 4 vértices, 4 lados y 4 ángulos interiores.&lt;/p&gt;",
    "seed": {
        "parameters": [
            {
                "name": "Q1",
                "label": null,
                "list": [
                    "M3_G_7a_1.svg",
                    "M3_G_7a_2.svg",
                    "M3_G_7a_3.svg"
                ]
            }
        ],
        "calculated": [
            {
                "name": "A2",
                "label": "4",
                "function": "4"
            },
            {
                "name": "A2",
                "label": "4",
                "function": "4"
            },
            {
                "name": "A2",
                "label": "4",
                "function": "4"
            }
        ],
        "uniques": true
    },
    "algorithm": {
        "name": "calculateOperation",
        "params": {
            "method": "equivLiteral",
            "keyboard": "NUMERICAL"
        }
    }
}</v>
      </c>
      <c r="C792" s="242" t="str">
        <f t="shared" si="1"/>
        <v>#REF!</v>
      </c>
      <c r="D792" s="243" t="str">
        <f t="shared" si="2"/>
        <v>#REF!</v>
      </c>
    </row>
    <row r="793" ht="15.75" customHeight="1">
      <c r="A793" s="241" t="str">
        <f>Seeds!AA903</f>
        <v>M3-G-7a-E-2</v>
      </c>
      <c r="B793" s="242" t="str">
        <f>Seeds!Z903</f>
        <v>{"id":"M3-G-7a-E-2","stimulus":"&lt;p&gt;Completa la siguiente información sobre este polígono.&lt;/p&gt;&lt;img src=\"https://blueberry-assets.oneclick.es/M3_G_7a_4.svg\" width=\"300\"&gt;","template":"&lt;p&gt;Número de vértices: {{response}}&lt;/p&gt;&lt;p&gt;Número de lados: {{response}}&lt;/p&gt;&lt;p&gt;Número de ángulos interiores: {{response}}&lt;/p&gt;","hint":"&lt;p&gt;Los hexágonos tienen el mismo número de lados, vértices y ángulos.&lt;/p&gt;","feedback":"&lt;p&gt;Este polígono regular es un hexágono, por lo que tiene 6 vértices, 6 lados y 6 ángulos interiores.&lt;/p&gt;","seed":{"parameters":[],"calculated":[{"name":"A2","label":"6","function":"6"},{"name":"A2","label":"6","function":"6"},{"name":"A2","label":"6","function":"6"}],"uniques":true},"algorithm":{"name":"calculateOperation","params":{"method":"equivLiteral","keyboard":"NUMERICAL"}}}</v>
      </c>
      <c r="C793" s="242" t="str">
        <f t="shared" si="1"/>
        <v>#REF!</v>
      </c>
      <c r="D793" s="243" t="str">
        <f t="shared" si="2"/>
        <v>#REF!</v>
      </c>
    </row>
    <row r="794" ht="15.75" customHeight="1">
      <c r="A794" s="241" t="str">
        <f>Seeds!AA904</f>
        <v>M3-G-7a-E-3</v>
      </c>
      <c r="B794" s="242" t="str">
        <f>Seeds!Z904</f>
        <v>{"id":"M3-G-7a-E-3","stimulus":"&lt;p&gt;Completa la siguiente información sobre este polígono.&lt;/p&gt;&lt;img src=\"https://blueberry-assets.oneclick.es/M3_G_7a_5.svg\" width=\"300\"&gt;","template":"&lt;p&gt;Número de vértices: {{response}}&lt;/p&gt;&lt;p&gt;Número de lados: {{response}}&lt;/p&gt;&lt;p&gt;Número de ángulos interiores: {{response}}&lt;/p&gt;","hint":"&lt;p&gt;Los pentágonos tienen el mismo número de lados, vértices y ángulos.&lt;/p&gt;","feedback":"&lt;p&gt;Este polígono regular es un pentágono, por lo que tiene 5 vértices, 5 lados y 5 ángulos interiores.&lt;/p&gt;","seed":{"parameters":[],"calculated":[{"name":"A2","label":"5","function":"5"},{"name":"A2","label":"5","function":"5"},{"name":"A2","label":"5","function":"5"}],"uniques":true},"algorithm":{"name":"calculateOperation","params":{"method":"equivLiteral","keyboard":"NUMERICAL"}}}</v>
      </c>
      <c r="C794" s="242" t="str">
        <f t="shared" si="1"/>
        <v>#REF!</v>
      </c>
      <c r="D794" s="243" t="str">
        <f t="shared" si="2"/>
        <v>#REF!</v>
      </c>
    </row>
    <row r="795" ht="15.75" customHeight="1">
      <c r="A795" s="241" t="str">
        <f>Seeds!AA905</f>
        <v>M3-G-8a-I-1</v>
      </c>
      <c r="B795" s="242" t="str">
        <f>Seeds!Z905</f>
        <v>{
    "id": "M3-G-8a-I-1",
    "stimulus": "&lt;p&gt;Indica cuál de las siguientes afirmaciones es correcta.&lt;/p&gt;",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desiguales).&lt;/p&gt;&lt;p&gt;&lt;div style=\"width: 100%; display:flex; justify-content: center;\"&gt;&lt;img src=\"https://blueberry-assets.oneclick.es/M3_G_8a_7.svg\" style=\"width:400px\"&gt;&lt;/div&gt;&lt;/p&gt;",
    "seed": {
        "parameters": [],
        "calculated": [
            {
                "name": "A1",
                "label": "Los lados de un triángulo equilátero miden lo mismo.",
                "function": ""
            },
            {
                "name": "A2",
                "label": "En un triángulo isósceles, dos de sus lados son iguales.",
                "function": ""
            },
            {
                "name": "A3",
                "label": "En un triángulo escaleno, todos los lados son desiguales.",
                "function": ""
            },
            {
                "name": "A4",
                "label": "Los lados de un triángulo escaleno miden lo mismo.",
                "function": "",
                "feedback": "&lt;p&gt;En un triángulo escaleno, ningún lado es igual a otro.&lt;/p&gt;",
                "incorrect": true
            },
            {
                "name": "A5",
                "label": "En un triángulo equilátero, todos los lados son distintos.",
                "function": "",
                "feedback": "&lt;p&gt;En un triángulo equilátero, todos los lados miden lo mismo.&lt;/p&gt;",
                "incorrect": true
            },
            {
                "name": "A6",
                "label": "Los lados de un triángulo isósceles miden lo mismo.",
                "function": "",
                "feedback": "&lt;p&gt;En un triángulo isósceles, solo dos de los lados son iguales.&lt;/p&gt;",
                "incorrect": true
            }
        ],
        "uniques": true
    },
    "algorithm": {
        "name": "trueFalse",
        "template": "Multiple choice – standard",
        "params": {
            "countCorrect": 1,
            "countIncorrect": 2,
            "showCheckIcon": true
        }
    }
}</v>
      </c>
      <c r="C795" s="242" t="str">
        <f t="shared" si="1"/>
        <v>#REF!</v>
      </c>
      <c r="D795" s="243" t="str">
        <f t="shared" si="2"/>
        <v>#REF!</v>
      </c>
    </row>
    <row r="796" ht="15.75" customHeight="1">
      <c r="A796" s="241" t="str">
        <f>Seeds!AA906</f>
        <v>M3-G-8a-E-1</v>
      </c>
      <c r="B796" s="242" t="str">
        <f>Seeds!Z906</f>
        <v>{
    "id": "M3-G-8a-E-1",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"M3_G_8a_5.svg",
                    "M3_G_8a_6.svg"
                ]
            }
        ],
        "calculated": [
            {
                "name": "A1",
                "label": "isósceles",
                "function": ""
            },
            {
                "name": "A2",
                "label": "escaleno",
                "function": ""
            }
        ],
        "uniques": true
    },
    "algorithm": {
        "name": "calculateOperation",
        "template": "Cloze with text"
    }
}</v>
      </c>
      <c r="C796" s="242" t="str">
        <f t="shared" si="1"/>
        <v>#REF!</v>
      </c>
      <c r="D796" s="243" t="str">
        <f t="shared" si="2"/>
        <v>#REF!</v>
      </c>
    </row>
    <row r="797" ht="15.75" customHeight="1">
      <c r="A797" s="241" t="str">
        <f>Seeds!AA907</f>
        <v>M3-G-8a-E-2</v>
      </c>
      <c r="B797" s="242" t="str">
        <f>Seeds!Z907</f>
        <v>{
    "id": "M3-G-8a-E-2",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"M3_G_8a_1.svg",
                    "M3_G_8a_2.svg"
                ]
            },
            {
                "name": "Q2",
                "label": null,
                "list": [
                    "M3_G_8a_3.svg",
                    "M3_G_8a_4.svg"
                ]
            }
        ],
        "calculated": [
            {
                "name": "A1",
                "label": "isósceles",
                "function": ""
            },
            {
                "name": "A2",
                "label": "equilátero",
                "function": ""
            }
        ],
        "uniques": true
    },
    "algorithm": {
        "name": "calculateOperation",
        "template": "Cloze with text"
    }
}</v>
      </c>
      <c r="C797" s="242" t="str">
        <f t="shared" si="1"/>
        <v>#REF!</v>
      </c>
      <c r="D797" s="243" t="str">
        <f t="shared" si="2"/>
        <v>#REF!</v>
      </c>
    </row>
    <row r="798" ht="15.75" customHeight="1">
      <c r="A798" s="241" t="str">
        <f>Seeds!AA908</f>
        <v>M3-G-8a-E-3</v>
      </c>
      <c r="B798" s="242" t="str">
        <f>Seeds!Z908</f>
        <v>{
    "id": "M3-G-8a-E-3",
    "stimulus": "&lt;p&gt;¿Qué nombre reciben los siguientes triángulos según sus lados?&lt;/p&gt;",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el número de lados iguales que tenga, un triángulo puede ser equilátero, isósceles o escaleno.&lt;/p&gt;",
    "feedback": "&lt;p&gt;Los triángulos se clasifican en &lt;b&gt;equiláteros&lt;/b&gt; (todos sus lados son iguales), &lt;b&gt;isósceles&lt;/b&gt; (dos de sus lados son iguales) y &lt;b&gt;escalenos&lt;/b&gt; (todos sus lados son desiguales).&lt;/p&gt;&lt;div style=\"width: 100%; display:flex; justify-content: center;\"&gt;&lt;img src=\"https://blueberry-assets.oneclick.es/M3_G_8a_7.svg\" width=\"400\" style=\"display: inline-block;\"&gt;&lt;/div&gt;",
    "seed": {
        "parameters": [
            {
                "name": "Q1",
                "label": null,
                "list": [
                    "M3_G_8a_5.svg",
                    "M3_G_8a_6.svg"
                ]
            },
            {
                "name": "Q2",
                "label": null,
                "list": [
                    "M3_G_8a_3.svg",
                    "M3_G_8a_4.svg"
                ]
            }
        ],
        "calculated": [
            {
                "name": "A1",
                "label": "escaleno",
                "function": ""
            },
            {
                "name": "A2",
                "label": "equilátero",
                "function": ""
            }
        ],
        "uniques": true
    },
    "algorithm": {
        "name": "calculateOperation",
        "template": "Cloze with text"
    }
}</v>
      </c>
      <c r="C798" s="242" t="str">
        <f t="shared" si="1"/>
        <v>#REF!</v>
      </c>
      <c r="D798" s="243" t="str">
        <f t="shared" si="2"/>
        <v>#REF!</v>
      </c>
    </row>
    <row r="799" ht="15.75" customHeight="1">
      <c r="A799" s="241" t="str">
        <f>Seeds!AA909</f>
        <v>M3-G-8b-I-1</v>
      </c>
      <c r="B799" s="242" t="str">
        <f>Seeds!Z909</f>
        <v>{
    "id": "M3-G-8b-I-1",
    "stimulus": "&lt;p&gt;Selecciona cuál de las siguientes afirmaciones es correcta.&lt;/p&gt;",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width=\"500\"&gt;&lt;/img&gt;&lt;/div&gt;",
    "seed": {
        "parameters": [],
        "calculated": [
            {
                "name": "A1",
                "label": "En los triángulos acutángulos, todos los ángulos son agudos.",
                "function": ""
            },
            {
                "name": "A2",
                "label": "En los triángulos obtusángulos, uno de los ángulos es obtuso.",
                "function": ""
            },
            {
                "name": "A3",
                "label": "En los triángulos rectángulos, uno de los tres ángulos es recto.",
                "function": ""
            },
            {
                "name": "A4",
                "label": "Los triángulos acutángulos tienen un ángulo agudo.",
                "function": "",
                "feedback": "&lt;p&gt;Todos los ángulos de un triángulo acutángulo son agudos.&lt;/p&gt;",
                "incorrect": true
            },
            {
                "name": "A5",
                "label": "Los triángulos obtusángulos tienen los tres ángulos obtusos.",
                "function": "",
                "feedback": "&lt;p&gt;Los triángulos obtusángulos tienen un único ángulo obtuso, los otros dos son agudos.&lt;/p&gt;",
                "incorrect": true
            },
            {
                "name": "A6",
                "label": "Los triángulos rectángulos tienen los tres ángulos rectos.",
                "function": "",
                "feedback": "&lt;p&gt;Los triángulos rectángulos tienen un único ángulo recto, los otros dos son agudos.&lt;/p&gt;",
                "incorrect": true
            }
        ],
        "uniques": true
    },
    "algorithm": {
        "name": "trueFalse",
        "template": "Multiple choice – standard",
        "params": {
            "countCorrect": 1,
            "countIncorrect": 2,
            "showCheckIcon": true
        }
    }
}</v>
      </c>
      <c r="C799" s="242" t="str">
        <f t="shared" si="1"/>
        <v>#REF!</v>
      </c>
      <c r="D799" s="243" t="str">
        <f t="shared" si="2"/>
        <v>#REF!</v>
      </c>
    </row>
    <row r="800" ht="15.75" customHeight="1">
      <c r="A800" s="241" t="str">
        <f>Seeds!AA910</f>
        <v>M3-G-8b-E-1</v>
      </c>
      <c r="B800" s="242" t="str">
        <f>Seeds!Z910</f>
        <v>{
    "id": "M3-G-8b-E-1",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"M3_G_8b_5.svg",
                    "M3_G_8b_6.svg"
                ]
            }
        ],
        "calculated": [
            {
                "name": "A1",
                "label": "rectángulo",
                "function": ""
            },
            {
                "name": "A2",
                "label": "obtusángulo",
                "function": ""
            }
        ],
        "uniques": true
    },
    "algorithm": {
        "name": "calculateOperation",
        "template": "Cloze with text"
    }
}</v>
      </c>
      <c r="C800" s="242" t="str">
        <f t="shared" si="1"/>
        <v>#REF!</v>
      </c>
      <c r="D800" s="243" t="str">
        <f t="shared" si="2"/>
        <v>#REF!</v>
      </c>
    </row>
    <row r="801" ht="15.75" customHeight="1">
      <c r="A801" s="241" t="str">
        <f>Seeds!AA911</f>
        <v>M3-G-8b-E-2</v>
      </c>
      <c r="B801" s="242" t="str">
        <f>Seeds!Z911</f>
        <v>{
    "id": "M3-G-8b-E-2",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"M3_G_8b_3.svg",
                    "M3_G_8b_4.svg"
                ]
            },
            {
                "name": "Q2",
                "label": null,
                "list": [
                    "M3_G_8b_1.svg",
                    "M3_G_8b_2.svg"
                ]
            }
        ],
        "calculated": [
            {
                "name": "A1",
                "label": "rectángulo",
                "function": ""
            },
            {
                "name": "A2",
                "label": "acutángulo",
                "function": ""
            }
        ],
        "uniques": true
    },
    "algorithm": {
        "name": "calculateOperation",
        "template": "Cloze with text"
    }
}</v>
      </c>
      <c r="C801" s="242" t="str">
        <f t="shared" si="1"/>
        <v>#REF!</v>
      </c>
      <c r="D801" s="243" t="str">
        <f t="shared" si="2"/>
        <v>#REF!</v>
      </c>
    </row>
    <row r="802" ht="15.75" customHeight="1">
      <c r="A802" s="241" t="str">
        <f>Seeds!AA912</f>
        <v>M3-G-8b-E-3</v>
      </c>
      <c r="B802" s="242" t="str">
        <f>Seeds!Z912</f>
        <v>{
    "id": "M3-G-8b-E-3",
    "stimulus": "&lt;p&gt;Escribe el nombre de los siguientes triángulos según sus ángulos.&lt;/p&gt;",
    "template": "&lt;table style=\"width: 100%;border:none;\"&gt;&lt;tbody&gt;&lt;tr&gt;&lt;td style=\"width: 50%; text-align: center;border:none;\"&gt;Triángulo {{response}}&lt;/td&gt;&lt;td style=\"width: 50%; text-align: center;border:none;\"&gt;Triángulo {{response}}&lt;/td&gt;&lt;/tr&gt;&lt;tr&gt;&lt;td style=\"width: 50%; text-align: center;border:none;\"&gt;&lt;img src=\"https://blueberry-assets.oneclick.es/{{Q1}}\" width=\"300\" style=\"display: inline-block;\"&gt;&lt;/td&gt;&lt;td style=\"width: 50%; text-align: center;border:none;\"&gt;&lt;img src='https://blueberry-assets.oneclick.es/{{Q2}}' width=\"300\" style=\"display: inline-block;\"&gt;&lt;/td&gt;&lt;/tr&gt;&lt;/tbody&gt;&lt;/table&gt;",
    "hint": "&lt;p&gt;Según sus ángulos, un triángulo puede ser acutángulo, rectángulo u obtusángulo.&lt;/p&gt;",
    "feedback": "&lt;p&gt;Los triángulos se clasifican en &lt;b&gt;acutángulos&lt;/b&gt; (sus tres ángulos son agudos), &lt;b&gt;rectángulos&lt;/b&gt; (tienen un ángulo recto) y &lt;b&gt;obtusángulos&lt;/b&gt; (tienen un ángulo obtuso).&lt;/p&gt;&lt;div style=\"width: 100%; display:flex; justify-content: center;\"&gt;&lt;img src=\"https://blueberry-assets.oneclick.es/M3_G_8b_7.svg\" width=\"500\"&gt;&lt;/div&gt;",
    "seed": {
        "parameters": [
            {
                "name": "Q1",
                "label": null,
                "list": [
                    "M3_G_8b_1.svg",
                    "M3_G_8b_2.svg"
                ]
            },
            {
                "name": "Q2",
                "label": null,
                "list": [
                    "M3_G_8b_5.svg",
                    "M3_G_8b_6.svg"
                ]
            }
        ],
        "calculated": [
            {
                "name": "A1",
                "label": "acutángulo",
                "function": ""
            },
            {
                "name": "A2",
                "label": "obtusángulo",
                "function": ""
            }
        ],
        "uniques": true
    },
    "algorithm": {
        "name": "calculateOperation",
        "template": "Cloze with text"
    }
}</v>
      </c>
      <c r="C802" s="242" t="str">
        <f t="shared" si="1"/>
        <v>#REF!</v>
      </c>
      <c r="D802" s="243" t="str">
        <f t="shared" si="2"/>
        <v>#REF!</v>
      </c>
    </row>
    <row r="803" ht="15.75" customHeight="1">
      <c r="A803" s="241" t="str">
        <f>Seeds!AA913</f>
        <v>M3-G-9a-I-1</v>
      </c>
      <c r="B803" s="242" t="str">
        <f>Seeds!Z913</f>
        <v>{"id":"M3-G-9a-I-1","stimulus":"&lt;p&gt;Indica si las siguientes afirmaciones son verdaderas o falsas.&lt;/p&gt;","hint":"&lt;p&gt;Los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romboide.&lt;/p&gt;","seed":{"parameters":[],"calculated":[{"name":"A1","label":"Los cuadrados tienen 4 lados iguales y paralelos 2 a 2 que forman ángulos rectos.","function":""},{"name":"A2","label":"Los rectángulos tienen 4 lados iguales 2 a 2 que forman ángulos rectos.","function":""},{"name":"A3","label":"Los rombos tienen 4 lados iguales y paralelos 2 a 2 que no forman ángulos rectos.","function":""},{"name":"A4","label":"Los romboides tienen 4 lados y ángulos iguales 2 a 2.","function":""},{"name":"A5","label":"Los rombos tienen 4 lados y ángulos iguales 2 a 2.","function":"","incorrect":true,"feedback":"&lt;p&gt;Todos los lados de los rombos son iguales, no iguales 2 a 2.&lt;/p&gt;"},{"name":"A6","label":"Los rectángulos tienen 4 lados iguales y paralelos 2 a 2 que forman ángulos rectos.","function":"","incorrect":true,"feedback":"&lt;p&gt;Los lados de los rectángulos no son todos iguales, sino que son iguales 2 a 2.&lt;/p&gt;"},{"name":"A7","label":"Los romboides tienen 4 lados iguales 2 a 2 que forman ángulos rectos.","function":"","incorrect":true,"feedback":"&lt;p&gt;Los lados de los romboides no forman ángulos rectos.&lt;/p&gt;"},{"name":"A8","label":"Los cuadrados tienen 4 lados iguales y paralelos 2 a 2 que no forman ángulos rectos.","function":"","incorrect":true,"feedback":"&lt;p&gt;Los lados de los cuadrados sí forman ángulos rectos.&lt;/p&gt;"}],"uniques":true},"algorithm":{"name":"trueFalse","template":"Choice matrix – inline","params":{"countCorrect":1,"countIncorrect":2,"showCheckIcon":false,"options":["Verdadero","Falso"]}}}</v>
      </c>
      <c r="C803" s="242" t="str">
        <f t="shared" si="1"/>
        <v>#REF!</v>
      </c>
      <c r="D803" s="243" t="str">
        <f t="shared" si="2"/>
        <v>#REF!</v>
      </c>
    </row>
    <row r="804" ht="15.75" customHeight="1">
      <c r="A804" s="241" t="str">
        <f>Seeds!AA914</f>
        <v>M3-G-9a-E-1</v>
      </c>
      <c r="B804" s="242" t="str">
        <f>Seeds!Z914</f>
        <v>{"id":"M3-G-9a-E-1","stimulus":"&lt;p&gt;Escribe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src=\"https://blueberry-assets.oneclick.es/M3_G_9a_1.svg\" width=\"300\" style=\"display: inline-block;\"&gt;&lt;/td&gt;&lt;td style=\"width: 25%; text-align: center;border:none;\"&gt;&lt;img src=\"https://blueberry-assets.oneclick.es/M3_G_9a_2.svg\"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Cuadrado","function":""},{"name":"A2","label":"Rombo","function":""},{"name":"A3","label":"Rectángulo","function":""}],"uniques":true},"algorithm":{"name":"calculateOperation","template":"Cloze with text"}}</v>
      </c>
      <c r="C804" s="242" t="str">
        <f t="shared" si="1"/>
        <v>#REF!</v>
      </c>
      <c r="D804" s="243" t="str">
        <f t="shared" si="2"/>
        <v>#REF!</v>
      </c>
    </row>
    <row r="805" ht="15.75" customHeight="1">
      <c r="A805" s="241" t="str">
        <f>Seeds!AA915</f>
        <v>M3-G-9a-E-2</v>
      </c>
      <c r="B805" s="242" t="str">
        <f>Seeds!Z915</f>
        <v>{"id":"M3-G-9a-E-2","stimulus":"&lt;p&gt;Escribe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src=\"https://blueberry-assets.oneclick.es/M3_G_9a_2.svg\" width=\"300\" style=\"display: inline-block;\"&gt;&lt;/td&gt;&lt;td style=\"width: 25%; text-align: center;border:none;\"&gt;&lt;img src=\"https://blueberry-assets.oneclick.es/M3_G_9a_4.svg\"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function":""},{"name":"A2","label":"Romboide","function":""},{"name":"A3","label":"Rectángulo","function":""}],"uniques":true},"algorithm":{"name":"calculateOperation","template":"Cloze with text"}}</v>
      </c>
      <c r="C805" s="242" t="str">
        <f t="shared" si="1"/>
        <v>#REF!</v>
      </c>
      <c r="D805" s="243" t="str">
        <f t="shared" si="2"/>
        <v>#REF!</v>
      </c>
    </row>
    <row r="806" ht="15.75" customHeight="1">
      <c r="A806" s="241" t="str">
        <f>Seeds!AA916</f>
        <v>M3-G-9a-E-3</v>
      </c>
      <c r="B806" s="242" t="str">
        <f>Seeds!Z916</f>
        <v>{"id":"M3-G-9a-E-3","stimulus":"&lt;p&gt;Escribe los nombres de los siguientes cuadriláteros.&lt;/p&gt;","template":"&lt;table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center;border:none;\"&gt;&lt;img src=\"https://blueberry-assets.oneclick.es/M3_G_9a_4.svg\" width=\"300\" style=\"display: inline-block;\"&gt;&lt;/td&gt;&lt;td style=\"width: 25%; text-align: center;border:none;\"&gt;&lt;img src=\"https://blueberry-assets.oneclick.es/M3_G_9a_1.svg\" width=\"300\" style=\"display: inline-block;\"&gt;&lt;/td&gt;&lt;td style=\"width: 25%; text-align: center;border:none;\"&gt;&lt;img src=\"https://blueberry-assets.oneclick.es/M3_G_9a_3.svg\" width=\"300\" style=\"display: inline-block;\"&gt;&lt;/td&gt;&lt;/tr&gt;&lt;/tbody&gt;&lt;/table&gt;","hint":"&lt;p&gt;Los cuadriláteros son polígonos con 4 lados y 4 ángulos. Algunos tipos son el cuadrado, el rectángulo, el rombo y el romboide.&lt;/p&gt;","feedback":"&lt;p&gt;Los cuadriláteros son polígonos con 4 lados y 4 ángulos. Algunos tipos son el cuadrado, el rectángulo, el rombo y el romboide.&lt;/p&gt;&lt;div style=\"width: 100%; display:flex; justify-content: center;\"&gt;&lt;img src=\"https://blueberry-assets.oneclick.es/M3_G_9a_5.svg\" width=\"550\" style=\"display: inline-block;\"&gt;&lt;/div&gt;","seed":{"parameters":[],"calculated":[{"name":"A1","label":"Romboide","function":""},{"name":"A2","label":"Cuadrado","function":""},{"name":"A3","label":"Rectángulo","function":""}],"uniques":true},"algorithm":{"name":"calculateOperation","template":"Cloze with text"}}</v>
      </c>
      <c r="C806" s="242" t="str">
        <f t="shared" si="1"/>
        <v>#REF!</v>
      </c>
      <c r="D806" s="243" t="str">
        <f t="shared" si="2"/>
        <v>#REF!</v>
      </c>
    </row>
    <row r="807" ht="15.75" customHeight="1">
      <c r="A807" s="241" t="str">
        <f>Seeds!AA917</f>
        <v>M3-G-10a-I-1</v>
      </c>
      <c r="B807" s="242" t="str">
        <f>Seeds!Z917</f>
        <v>{"id":"M3-G-10a-I-1","stimulus":"&lt;p&gt;Selecciona si estas afirmaciones son verdaderas o falsas.&lt;/p&gt;","hint":"&lt;p&gt;Los elementos básicos de una circunferencia son:&lt;/p&gt;&lt;div style=\"width: 100%; display:flex; justify-content: center;\"&gt;&lt;img src=\"https://blueberry-assets.oneclick.es/M3_G_10a_1.svg\" width=\"350\"&gt;&lt;/img&gt;&lt;/div&gt;","feedback":"&lt;p&gt;Los elementos básicos de una circunferencia son el centro, el radio, el diámetro y el arco.&lt;/p&gt;","seed":{"parameters":[],"calculated":[{"name":"A1","label":"El círculo y la circunferencia tienen centro, radio y diámetro.","function":""},{"name":"A2","label":"El radio une un punto cualquiera de la circunferencia con el centro de la misma.","function":""},{"name":"A3","label":"El diámetro une dos puntos cualesquiera de la circunferencia pasando por el centro.","function":""},{"name":"A4","label":"Un arco es la parte de la circunferencia que se encuentra comprendida entre dos puntos cualesquiera de la misma.","function":""},{"name":"A5","label":"Los círculos no tienen centro.","function":"","incorrect":true,"feedback":"&lt;p&gt;Los círculos y las circunferencias tienen los mismos elementos básicos: centro, radio, diámetro y arco.&lt;/p&gt;"},{"name":"A6","label":"El diámetro une dos puntos cualesquiera de la circunferencia y no pasa por el centro.","function":"","incorrect":true,"feedback":"&lt;p&gt;El diámetro une dos puntos cualesquiera de la circunferencia y pasa por el centro.&lt;/p&gt;"},{"name":"A7","label":"El radio une dos puntos cualesquiera de la circunferencia.","function":"","incorrect":true,"feedback":"&lt;p&gt;El radio une un punto cualquiera de la circunferencia con el centro.&lt;/p&gt;"},{"name":"A8","label":"Un arco es una curva que une dos puntos cualesquiera de la circunferencia y el centro.","function":"","incorrect":true,"feedback":"&lt;p&gt;El arco es la parte de la circunferencia que se encuentra comprendida entre dos puntos cualesquiera de la misma.&lt;/p&gt;"}],"uniques":true},"algorithm":{"name":"trueFalse","template":"Choice matrix – inline","params":{"countCorrect":2,"countIncorrect":1,"showCheckIcon":false,"options":["Verdadero","Falso"]}}}</v>
      </c>
      <c r="C807" s="242" t="str">
        <f t="shared" si="1"/>
        <v>#REF!</v>
      </c>
      <c r="D807" s="243" t="str">
        <f t="shared" si="2"/>
        <v>#REF!</v>
      </c>
    </row>
    <row r="808" ht="15.75" customHeight="1">
      <c r="A808" s="241" t="str">
        <f>Seeds!AA918</f>
        <v>M3-G-10a-E-1</v>
      </c>
      <c r="B808" s="242" t="str">
        <f>Seeds!Z918</f>
        <v>{"id":"M3-G-10a-E-1","stimulus":"&lt;p&gt;Arrastra el nombre de los elementos señalados en esta circunferencia.&lt;/p&gt;","hint":"&lt;p&gt;Arrastra a su lugar el &lt;i&gt;centro&lt;/i&gt; y el &lt;i&gt;radio.&lt;/i&gt;&lt;/p&gt;","feedback":"&lt;p&gt;Los elementos básicos de una circunferencia son el centro, el radio, el diámetro y el arco.&lt;/p&gt;","seed":{"parameters":[],"calculated":[{"name":"A1","label":"Radio","feedback":"&lt;p&gt;El &lt;b&gt;radio&lt;/b&gt; une el centro de la circunferencia con un punto cualquiera de la misma.&lt;/p&gt;"},{"name":"A2","label":"Centro","feedback":"&lt;p&gt;El &lt;b&gt;centro&lt;/b&gt; es el punto equidistante a todos los puntos de la circunferencia.&lt;/p&gt;"},{"name":"A3","label":"Diámetro","incorrect":true},{"name":"A4","label":"Arco","incorrect":true}],"uniques":true},"algorithm":{"name":"labelImage","template":"LabelImageDragDropV2","params":{"image":{"src":"https://blueberry-assets.oneclick.es/M3_G_10a_2.png","width":450,"height":600,"alt":"","title":"","percent":0.5},"responses":[{"x":40,"y":150,"z":15,"width":180,"height":70,"pointer":""},{"x":805,"y":350,"z":27,"width":180,"height":70,"pointer":""}],"fontSize":10}}}</v>
      </c>
      <c r="C808" s="242" t="str">
        <f t="shared" si="1"/>
        <v>#REF!</v>
      </c>
      <c r="D808" s="243" t="str">
        <f t="shared" si="2"/>
        <v>#REF!</v>
      </c>
    </row>
    <row r="809" ht="15.75" customHeight="1">
      <c r="A809" s="241" t="str">
        <f>Seeds!AA919</f>
        <v>M3-G-10a-E-2</v>
      </c>
      <c r="B809" s="242" t="str">
        <f>Seeds!Z919</f>
        <v>{"id":"M3-G-10a-E-2","stimulus":"&lt;p&gt;Arrastra el nombre de los elementos señalados en esta circunferencia.&lt;/p&gt;","hint":"&lt;p&gt;Arrastra a su lugar el &lt;i&gt;radio&lt;/i&gt; y el &lt;i&gt;diámetro.&lt;/i&gt;&lt;/p&gt;","feedback":"&lt;p&gt;Los elementos básicos de una circunferencia son el centro, el radio, el diámetro y el arco.&lt;/p&gt;","seed":{"parameters":[],"calculated":[{"name":"A1","label":"Radio","feedback":"&lt;p&gt;El &lt;b&gt;radio&lt;/b&gt; une el centro de la circunferencia con un punto cualquiera de la misma.&lt;/p&gt;"},{"name":"A2","label":"Diámetro","feedback":"&lt;p&gt;El &lt;b&gt;diámetro&lt;/b&gt; pasa por el centro de la circunferencia y la divide en dos partes iguales.&lt;/p&gt;"},{"name":"A3","label":"Centro","incorrect":true},{"name":"A4","label":"Arco","incorrect":true}],"uniques":true},"algorithm":{"name":"labelImage","template":"LabelImageDragDropV2","params":{"image":{"src":"https://blueberry-assets.oneclick.es/M3_G_10a_3.png","width":450,"height":600,"alt":"","title":"","percent":0.5},"responses":[{"x":40,"y":150,"z":15,"width":180,"height":70,"pointer":""},{"x":805,"y":140,"z":27,"width":180,"height":70,"pointer":""}],"fontSize":10}}}</v>
      </c>
      <c r="C809" s="242" t="str">
        <f t="shared" si="1"/>
        <v>#REF!</v>
      </c>
      <c r="D809" s="243" t="str">
        <f t="shared" si="2"/>
        <v>#REF!</v>
      </c>
    </row>
    <row r="810" ht="15.75" customHeight="1">
      <c r="A810" s="241" t="str">
        <f>Seeds!AA920</f>
        <v>M3-G-10a-E-3</v>
      </c>
      <c r="B810" s="242" t="str">
        <f>Seeds!Z920</f>
        <v>{"id":"M3-G-10a-E-3","stimulus":"&lt;p&gt;Arrastra el nombre de los elementos señalados en esta circunferencia.&lt;/p&gt;","hint":"&lt;p&gt;Arrastra a su lugar el &lt;i&gt;diámetro&lt;/i&gt; y el &lt;i&gt;arco.&lt;/i&gt;&lt;/p&gt;","feedback":"&lt;p&gt;Los elementos básicos de una circunferencia son el centro, el radio, el diámetro y el arco.&lt;/p&gt;","seed":{"parameters":[],"calculated":[{"name":"A1","label":"Diámetro","feedback":"&lt;p&gt;El &lt;b&gt;diámetro&lt;/b&gt; pasa por el centro de la circunferencia y la divide en dos partes iguales.&lt;/p&gt;"},{"name":"A2","label":"Arco","feedback":"&lt;p&gt;El &lt;b&gt;arco&lt;/b&gt; es la parte de la circunferencia que se encuentra comprendida entre dos puntos cualesquiera de la misma.&lt;/p&gt;"},{"name":"A3","label":"Centro","incorrect":true},{"name":"A4","label":"Radio","incorrect":true}],"uniques":true},"algorithm":{"name":"labelImage","template":"LabelImageDragDropV2","params":{"image":{"src":"https://blueberry-assets.oneclick.es/M3_G_10a_4.png","width":450,"height":600,"alt":"","title":"","percent":0.5},"responses":[{"x":45,"y":410,"z":15,"width":180,"height":70,"pointer":""},{"x":815,"y":110,"z":27,"width":180,"height":70,"pointer":""}],"fontSize":10}}}</v>
      </c>
      <c r="C810" s="242" t="str">
        <f t="shared" si="1"/>
        <v>#REF!</v>
      </c>
      <c r="D810" s="243" t="str">
        <f t="shared" si="2"/>
        <v>#REF!</v>
      </c>
    </row>
    <row r="811" ht="15.75" customHeight="1">
      <c r="A811" s="241" t="str">
        <f>Seeds!AA921</f>
        <v>M3-G-10b-I-1</v>
      </c>
      <c r="B811" s="242" t="str">
        <f>Seeds!Z921</f>
        <v>{
    "id": "M3-G-10b-I-1",
    "stimulus": "&lt;p&gt;Elige el nombre de cada figura.&lt;/p&gt;",
    "template": "&lt;table style=\"width: 100%;\"&gt;&lt;tbody&gt;&lt;tr&gt;&lt;td style=\"width: 50%; text-align: center; border:none;\"&gt;&lt;div style=\"display:flex; justify-content:center;\"&gt;&lt;img src=\"https://blueberry-assets.oneclick.es/{{Q1}}\" width=\"250\"&gt;&lt;/img&gt;&lt;/div&gt;&lt;/td&gt;&lt;td style=\"width: 50%; text-align: center; border:none;\"&gt;&lt;div style=\"display:flex; justify-content:center;\"&gt;&lt;img src=\"https://blueberry-assets.oneclick.es/{{Q2}}\" width=\"250\"&gt;&lt;/img&gt;&lt;/div&gt;&lt;/td&gt;&lt;/tr&gt;&lt;tr&gt;&lt;td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
            {
                "name": "A2",
                "label": "Circunferencia",
                "group": 1,
                "incorrect": true
            },
            {
                "name": "A3",
                "label": "Círculo",
                "group": 2,
                "incorrect": true
            },
            {
                "name": "A4",
                "label": "Circunferencia",
                "group": 2
            }
        ],
        "uniques": true
    },
    "algorithm": {
        "name": "groupResponses",
        "template": "Cloze with drop down"
    }
}</v>
      </c>
      <c r="C811" s="242" t="str">
        <f t="shared" si="1"/>
        <v>#REF!</v>
      </c>
      <c r="D811" s="243" t="str">
        <f t="shared" si="2"/>
        <v>#REF!</v>
      </c>
    </row>
    <row r="812" ht="15.75" customHeight="1">
      <c r="A812" s="241" t="str">
        <f>Seeds!AA922</f>
        <v>M3-G-10b-I-2</v>
      </c>
      <c r="B812" s="242" t="str">
        <f>Seeds!Z922</f>
        <v>{
    "id": "M3-G-10b-I-2",
    "stimulus": "&lt;p&gt;Elige el nombre de cada figura.&lt;/p&gt;",
    "template": "&lt;table style=\"width: 100%;\"&gt;&lt;tbody&gt;&lt;tr&gt;&lt;td style=\"width: 50%; text-align: center; border:none;\"&gt;&lt;div style=\"display:flex; justify-content:center;\"&gt;&lt;img src=\"https://blueberry-assets.oneclick.es/{{Q2}}\" width=\"300\"&gt;&lt;/img&gt;&lt;/div&gt;&lt;/td&gt;&lt;td style=\"width: 50%; text-align: center; border:none;\"&gt;&lt;div style=\"display:flex; justify-content:center;\"&gt;&lt;img src=\"https://blueberry-assets.oneclick.es/{{Q1}}\" width=\"300\"&gt;&lt;/img&gt;&lt;/div&gt;&lt;/td&gt;&lt;/tr&gt;&lt;tr&gt;&lt;td style=\"width: 50%; text-align: center; border:none;\"&gt;{{response}}&lt;/td&gt;&lt;td style=\"width: 50%; text-align: center; border:none;\"&gt;{{response}}&lt;/td&gt;&lt;/tr&gt;&lt;/tbody&gt;&lt;/table&gt;",
    "hint": "&lt;p&gt;Una &lt;b&gt;circunferencia&lt;/b&gt; es una línea curva cerrada, en la que todos sus puntos se encuentran a la misma distancia del centro. Un &lt;b&gt;círculo,&lt;/b&gt; sin embargo, está formado por una circunferencia y su interior.&lt;/p&gt;",
    "feedback": "&lt;p&gt;Una &lt;b&gt;circunferencia&lt;/b&gt; es una línea curva cerrada, en la que todos sus puntos se encuentran a la misma distancia del centro.&lt;/p&gt;&lt;p&gt;Un &lt;b&gt;círculo,&lt;/b&gt; sin embargo, está formado por una circunferencia y su interior.&lt;/p&gt;",
    "seed": {
        "parameters": [
            {
                "name": "Q1",
                "label": null,
                "list": [
                    "M3_G_10b_4.svg",
                    "M3_G_10b_5.svg",
                    "M3_G_10b_6.svg"
                ]
            },
            {
                "name": "Q2",
                "label": null,
                "list": [
                    "M3_G_10b_1.svg",
                    "M3_G_10b_2.svg",
                    "M3_G_10b_3.svg"
                ]
            }
        ],
        "calculated": [
            {
                "name": "A1",
                "label": "Círculo",
                "group": 1,
                "incorrect": true
            },
            {
                "name": "A2",
                "label": "Circunferencia",
                "group": 1
            },
            {
                "name": "A3",
                "label": "Círculo",
                "group": 2
            },
            {
                "name": "A4",
                "label": "Circunferencia",
                "group": 2,
                "incorrect": true
            }
        ],
        "uniques": true
    },
    "algorithm": {
        "name": "groupResponses",
        "template": "Cloze with drop down"
    }
}</v>
      </c>
      <c r="C812" s="242" t="str">
        <f t="shared" si="1"/>
        <v>#REF!</v>
      </c>
      <c r="D812" s="243" t="str">
        <f t="shared" si="2"/>
        <v>#REF!</v>
      </c>
    </row>
    <row r="813" ht="15.75" customHeight="1">
      <c r="A813" s="241" t="str">
        <f>Seeds!AA923</f>
        <v>M3-G-10b-E-1</v>
      </c>
      <c r="B813" s="242" t="str">
        <f>Seeds!Z923</f>
        <v>{"id":"M3-G-10b-E-1","stimulus":"&lt;p&gt;Elige los objetos con forma de circunferencia.&lt;/p&gt;","hint":"&lt;p&gt;Una circunferencia es una línea curva cerrada, en la que todos sus puntos se encuentran a la misma distancia del centro.&lt;/p&gt;","feedback":"&lt;p&gt;Una circunferencia es una línea curva cerrada, en la que todos sus puntos se encuentran a la misma distancia del centro.&lt;/p&gt;","seed":{"parameters":[],"calculated":[{"name":"A1","label":"&lt;img src=\"https://blueberry-assets.oneclick.es/M3_G_10b_1.svg\" width=\"300\"&gt;&lt;/img&gt;"},{"name":"A2","label":"&lt;img src=\"https://blueberry-assets.oneclick.es/M3_G_10b_2.svg\" width=\"300\"&gt;&lt;/img&gt;"},{"name":"A3","label":"&lt;img src=\"https://blueberry-assets.oneclick.es/M3_G_10b_3.svg\" width=\"300\"&gt;&lt;/img&gt;"},{"name":"A4","label":"&lt;img src=\"https://blueberry-assets.oneclick.es/M3_G_10b_4.svg\" width=\"300\"&gt;&lt;/img&gt;","incorrect":true},{"name":"A5","label":"&lt;img src=\"https://blueberry-assets.oneclick.es/M3_G_10b_5.svg\" width=\"300\"&gt;&lt;/img&gt;","incorrect":true},{"name":"A6","label":"&lt;img src=\"https://blueberry-assets.oneclick.es/M3_G_10b_6.svg\" width=\"300\"&gt;&lt;/img&gt;","incorrect":true}],"uniques":true},"algorithm":{"name":"trueFalse","template":"Multiple choice – multiple response","params":{"countCorrect":2,"countIncorrect":1,"showCheckIcon":false,"columns":3}}}</v>
      </c>
      <c r="C813" s="242" t="str">
        <f t="shared" si="1"/>
        <v>#REF!</v>
      </c>
      <c r="D813" s="243" t="str">
        <f t="shared" si="2"/>
        <v>#REF!</v>
      </c>
    </row>
    <row r="814" ht="15.75" customHeight="1">
      <c r="A814" s="241" t="str">
        <f>Seeds!AA924</f>
        <v>M3-G-10b-E-2</v>
      </c>
      <c r="B814" s="242" t="str">
        <f>Seeds!Z924</f>
        <v>{"id":"M3-G-10b-E-2","stimulus":"&lt;p&gt;Elige los objetos con forma de círculo.&lt;/p&gt;","hint":"&lt;p&gt;Un círculo está formado por una circunferencia y su interior.&lt;/p&gt;","feedback":"&lt;p&gt;Un círculo está formado por una circunferencia, una línea curva cerrada, en la que todos sus puntos se encuentran a la misma distancia del centro, y su interior.&lt;/p&gt;","seed":{"parameters":[],"calculated":[{"name":"A1","label":"&lt;img src=\"https://blueberry-assets.oneclick.es/M3_G_10b_1.svg\" width=\"300\"&gt;&lt;/img&gt;","incorrect":true},{"name":"A2","label":"&lt;img src=\"https://blueberry-assets.oneclick.es/M3_G_10b_2.svg\" width=\"300\"&gt;&lt;/img&gt;","incorrect":true},{"name":"A3","label":"&lt;img src=\"https://blueberry-assets.oneclick.es/M3_G_10b_3.svg\" width=\"300\"&gt;&lt;/img&gt;","incorrect":true},{"name":"A4","label":"&lt;img src=\"https://blueberry-assets.oneclick.es/M3_G_10b_4.svg\" width=\"300\"&gt;&lt;/img&gt;"},{"name":"A5","label":"&lt;img src=\"https://blueberry-assets.oneclick.es/M3_G_10b_5.svg\" width=\"300\"&gt;&lt;/img&gt;"},{"name":"A6","label":"&lt;img src=\"https://blueberry-assets.oneclick.es/M3_G_10b_6.svg\" width=\"300\"&gt;&lt;/img&gt;"}],"uniques":true},"algorithm":{"name":"trueFalse","template":"Multiple choice – multiple response","params":{"countCorrect":2,"countIncorrect":1,"showCheckIcon":false,"columns":3}}}</v>
      </c>
      <c r="C814" s="242" t="str">
        <f t="shared" si="1"/>
        <v>#REF!</v>
      </c>
      <c r="D814" s="243" t="str">
        <f t="shared" si="2"/>
        <v>#REF!</v>
      </c>
    </row>
    <row r="815" ht="15.75" customHeight="1">
      <c r="A815" s="241" t="str">
        <f>Seeds!AA925</f>
        <v>M3-G-11a-I-1</v>
      </c>
      <c r="B815" s="242" t="str">
        <f>Seeds!Z925</f>
        <v>{
    "id": "M3-G-11a-I-1",
    "stimulus": "&lt;p&gt;¿Cuál es el perímetro de este triángulo?&lt;/p&gt;&lt;div style=\"display:flex; justify-content:center;\"&gt;&lt;div class=\"lemo-fixed-to-responsive\" style=\"max-width: 300px;max-height: 182px;position: relative;width: 100%;display: inline-block;\"&gt;&lt;img src=\"https://blueberry-assets.oneclick.es/M3_G_11a_1.svg\" alt=\"\" tabindex=\"0\"&gt;&lt;/img&gt;&lt;div class=\"lemo-graphie-container\" style=\"position: absolute;top: 0;left: 0;width: 100%;height: 100%;\"&gt;&lt;div class=\"lemo-graphie\" style=\"position: relative; width: 100%; height: 100%;\"&gt;&lt;span class=\"lemo-graphie-label\" style=\"position: absolute; left: 13%; top: 35%; transform: rotate(303deg);\"&gt;{{T1}} cm&lt;/span&gt;&lt;span class=\"lemo-graphie-label\" style=\"position: absolute; left: 58%; top: 32%; transform: rotate(35deg);\"&gt;{{T2}} cm&lt;/span&gt;&lt;span class=\"lemo-graphie-label\" style=\"position: absolute; left: 40%; top: 85.0543%;\"&gt;{{T3}} cm&lt;/span&gt;&lt;/div&gt;&lt;/div&gt;&lt;/div&gt;&lt;/div&gt;",
    "hint": "&lt;p&gt;El perímetro de un polígono se obtiene sumando las longitudes de todos sus lados.&lt;/p&gt;",
    "feedback": "&lt;p&gt;El perímetro de un polígono se obtiene sumando las longitudes de todos sus lados.&lt;/p&gt;&lt;p style=\"text-align: center\"&gt;Perímetro del triángulo = {{T1}} cm + {{T2}} cm + {{T3}} cm = {{A1}} cm&lt;/p&gt;",
    "seed": {
        "parameters": [
            {
                "name": "Q1",
                "label": null,
                "list": [
                    1,
                    2,
                    3,
                    4
                ]
            }
        ],
        "calculated": [
            {
                "name": "T1",
                "label": "{{function}}",
                "function": "3*{{Q1}}",
                "temp": true
            },
            {
                "name": "T2",
                "label": "{{function}}",
                "function": "4*{{Q1}}",
                "temp": true
            },
            {
                "name": "T3",
                "label": "{{function}}",
                "function": "5*{{Q1}}",
                "temp": true
            },
            {
                "name": "A1",
                "label": "{{function}} cm",
                "function": "{{T1}}+{{T2}}+{{T3}}"
            },
            {
                "name": "A2",
                "label": "{{function}} cm",
                "function": "{{T1}}+{{T2}}+{{T3}}-1",
                "incorrect": true
            },
            {
                "name": "A3",
                "label": "{{function}} cm",
                "function": "{{T1}}+{{T2}}+{{T3}}+1",
                "incorrect": true
            },
            {
                "name": "A4",
                "label": "{{function}} cm",
                "function": "{{T1}}+{{T2}}+{{T3}}-2",
                "incorrect": true
            }
        ],
        "uniques": true
    },
    "algorithm": {
        "name": "trueFalse",
        "template": "Multiple choice – standard",
        "params": {
            "countCorrect": 1,
            "countIncorrect": 2,
            "showCheckIcon": false,
            "columns": 3
        }
    }
}</v>
      </c>
      <c r="C815" s="242" t="str">
        <f t="shared" si="1"/>
        <v>#REF!</v>
      </c>
      <c r="D815" s="243" t="str">
        <f t="shared" si="2"/>
        <v>#REF!</v>
      </c>
    </row>
    <row r="816" ht="15.75" customHeight="1">
      <c r="A816" s="241" t="str">
        <f>Seeds!AA926</f>
        <v>M3-G-11a-I-2</v>
      </c>
      <c r="B816" s="242" t="str">
        <f>Seeds!Z926</f>
        <v>{"id":"M3-G-11a-I-2","stimulus":"&lt;p&gt;¿Cuál es el perímetro de este hexágono regular?&lt;/p&gt;&lt;div style=\"display:flex; justify-content:center;\"&gt;&lt;div class=\"lemo-fixed-to-responsive\" style=\"max-width: 300px;max-height: 300px;position: relative;width: 100%;display: inline-block;\"&gt;&lt;img src=\"https://blueberry-assets.oneclick.es/M3_G_11a_2.svg\" alt=\"\" tabindex=\"0\"&gt;&lt;/img&gt;&lt;div class=\"lemo-graphie-container\" style=\"position: absolute;top: 0;left: 0;width: 100%;height: 100%;\"&gt;&lt;div class=\"lemo-graphie\" style=\"position: relative; width: 100%; height: 100%;\"&gt;&lt;span class=\"lemo-graphie-label\" style=\"position: absolute; left: 43.8793%; top: 4.9928%;\"&gt;{{Q1}} cm&lt;/span&gt;&lt;/div&gt;&lt;/div&gt;&lt;/div&gt;&lt;/div&gt;","hint":"&lt;p&gt;El perímetro de un polígono se obtiene sumando las longitudes de todos sus lados.&lt;/p&gt;","feedback":"&lt;p&gt;El perímetro de un polígono se obtiene sumando las longitudes de todos sus lados.&lt;/p&gt;&lt;p style=\"text-align: center\"&gt;Perímetro del hexágono regular = {{Q1}} cm + {{Q1}} cm + {{Q1}} cm + {{Q1}} cm + {{Q1}} cm + {{Q1}} cm = {{A1}} cm&lt;/p&gt;","seed":{"parameters":[{"name":"Q1","label":null,"min":3,"max":10,"step":1}],"calculated":[{"name":"A1","label":"{{function}} cm","function":"6*{{Q1}}"},{"name":"A2","label":"{{function}} cm","function":"5*{{Q1}}","incorrect":true},{"name":"A3","label":"{{function}} cm","function":"7*{{Q1}}","incorrect":true},{"name":"A4","label":"{{function}} cm","function":"6*{{Q1}}+2","incorrect":true},{"name":"A5","label":"{{function}} cm","function":"6*{{Q1}}-2","incorrect":true}],"uniques":true},"algorithm":{"name":"trueFalse","template":"Multiple choice – standard","params":{"countCorrect":1,"countIncorrect":2,"showCheckIcon":false,
            "columns": 3
        }
    }
}</v>
      </c>
      <c r="C816" s="242" t="str">
        <f t="shared" si="1"/>
        <v>#REF!</v>
      </c>
      <c r="D816" s="243" t="str">
        <f t="shared" si="2"/>
        <v>#REF!</v>
      </c>
    </row>
    <row r="817" ht="15.75" customHeight="1">
      <c r="A817" s="241" t="str">
        <f>Seeds!AA927</f>
        <v>M3-G-11a-E-1</v>
      </c>
      <c r="B817" s="242" t="str">
        <f>Seeds!Z927</f>
        <v>{"id":"M3-G-11a-E-1","seed":{"parameters":[{"name":"Q1","label":null,"min":2,"max":25,"step":1}],"uniques":true},"scaffolding":[{"id":"step-0","stimulus":"&lt;p&gt;Calcula el perímetro del siguiente pentágono regular.&lt;/p&gt;&lt;div style=\"display:flex; justify-content:center;\"&gt;&lt;div class=\"lemo-fixed-to-responsive\" style=\"max-width: 300px;max-height: 300px;position: relative;width: 100%;display: inline-block;\"&gt;&lt;img src=\"https://blueberry-assets.oneclick.es/M3_G_11a_3.svg\" alt=\"\" tabindex=\"0\"&gt;&lt;/img&gt;&lt;div class=\"lemo-graphie-container\" style=\"position: absolute;top: 0;left: 0;width: 100%;height: 100%;\"&gt;&lt;div class=\"lemo-graphie\" style=\"position: relative; width: 100%; height: 100%;\"&gt;&lt;span class=\"lemo-graphie-label\" style=\"position: absolute; left: 65%; top: 19%; transform: rotate(38deg);\"&gt;{{Q1}} cm&lt;/span&gt;&lt;/div&gt;&lt;/div&gt;&lt;/div&gt;&lt;/div&gt;","template":"&lt;p&gt;Su perímetro mide {{response}} cm.&lt;/p&gt;","seed":{"calculated":[{"name":"0-A1","label":"{{function}}","function":"5*{{Q1}}"}]},"algorithm":{"name":"calculateOperation","params":{"method":"equivLiteral","keyboard":"NUMERICAL"}}},{"id":"step-1","stimulus":"&lt;p&gt;¿Cuánto mide un lado de este pentágono?&lt;/p&gt;","template":"&lt;p&gt;Un lado mide {{response}} cm.&lt;/p&gt;","seed":{"calculated":[{"name":"1-A1","label":"{{function}}","function":"{{Q1}}"}]},"algorithm":{"name":"calculateOperation","params":{"method":"equivLiteral","keyboard":"NUMERICAL"}}},{"id":"step-2","stimulus":"&lt;p&gt;¿Qué hay que calcular?&lt;/p&gt;","seed":{"calculated":[{"name":"2-A1","label":"&lt;p&gt;El perímetro del pentágono.&lt;/p&gt;"},{"name":"2-A2","label":"&lt;p&gt;El área del pentágono.&lt;/p&gt;","incorrect":true},{"name":"2-A3","label":"&lt;p&gt;El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pentágono.&lt;/p&gt;","template":"&lt;p style=\"text-align: center\"&gt;Perímetro del pentágono = {{Q1}} cm + {{Q1}} cm + {{Q1}} cm + {{Q1}} cm + {{Q1}} cm = {{response}} cm&lt;/p&gt;","seed":{"calculated":[{"name":"4-A1","label":"{{function}}","function":"5*{{Q1}}"}]},"algorithm":{"name":"calculateOperation","params":{"method":"equivLiteral","keyboard":"NUMERICAL"}}}]}</v>
      </c>
      <c r="C817" s="242" t="str">
        <f t="shared" si="1"/>
        <v>#REF!</v>
      </c>
      <c r="D817" s="243" t="str">
        <f t="shared" si="2"/>
        <v>#REF!</v>
      </c>
    </row>
    <row r="818" ht="15.75" customHeight="1">
      <c r="A818" s="241" t="str">
        <f>Seeds!AA928</f>
        <v>M3-G-11a-E-2</v>
      </c>
      <c r="B818" s="242" t="str">
        <f>Seeds!Z928</f>
        <v>{"id":"M3-G-11a-E-2","seed":{"parameters":[{"name":"Q1","label":null,"list":[2,3,4,5]},{"name":"Q2","label":null,"list":[0,1,2]}],"uniques":true},"scaffolding":[{"id":"step-0","stimulus":"&lt;p&gt;Calcula el perímetro del siguiente rectángulo.&lt;/p&gt;&lt;div style=\"display:flex; justify-content:center;\"&gt;&lt;div class=\"lemo-fixed-to-responsive\" style=\"max-width: 300px;max-height: 200px;position: relative;width: 100%;display: inline-block;\"&gt;&lt;img src=\"https://blueberry-assets.oneclick.es/M3_G_11a_4.svg\" alt=\"\" tabindex=\"0\"&gt;&lt;/img&gt;&lt;div class=\"lemo-graphie-container\" style=\"position: absolute;top: 0;left: 0;width: 110%;height: 100%;\"&gt;&lt;div class=\"lemo-graphie\" style=\"position: relative; width: 100%; height: 100%;\"&gt;&lt;span class=\"lemo-graphie-label\" style=\"position: absolute; left: 41%; top: 4.0377%;\"&gt;{{T1}} cm&lt;/span&gt;&lt;span class=\"lemo-graphie-label\" style=\"position: absolute; left: 86%; top: 43.4561%;\"&gt;{{Q1}} cm&lt;/span&gt;&lt;/div&gt;&lt;/div&gt;&lt;/div&gt;&lt;/div&gt;","template":"&lt;p&gt;Su perímetro mide {{response}} cm.&lt;/p&gt;","seed":{"calculated":[{"name":"T1","label":"{{function}}","function":"{{Q1}}*2-1+{{Q2}}","temp":true},{"name":"0-A1","label":"{{function}}","function":"{{Q1}}*2 + {{T1}}*2"}]},"algorithm":{"name":"calculateOperation","params":{"method":"equivLiteral","keyboard":"NUMERICAL"}}},{"id":"step-1","stimulus":"&lt;p&gt;¿Cuánto miden la base y la altura de este rectángulo?&lt;/p&gt;","template":"&lt;p&gt;Base = {{response}} cm&lt;/p&gt;&lt;p&gt;Altura = {{response}} cm&lt;/p&gt;","seed":{"calculated":[{"name":"T1","label":"{{function}}","function":"{{Q1}}*2-1+{{Q2}}","temp":true},{"name":"1-A1","label":"{{function}}","function":"{{T1}}"},{"name":"1-A2","label":"{{function}}","function":"{{Q1}}"}]},"algorithm":{"name":"calculateOperation","params":{"method":"equivLiteral","keyboard":"NUMERICAL"}}},{"id":"step-2","stimulus":"&lt;p&gt;¿Qué hay que calcular?&lt;/p&gt;","seed":{"calculated":[{"name":"2-A1","label":"&lt;p&gt;El perímetro del rectángulo.&lt;/p&gt;"},{"name":"2-A2","label":"&lt;p&gt;El área del rectángulo.&lt;/p&gt;","incorrect":true},{"name":"2-A3","label":"&lt;p&gt;El lado más grande.&lt;/p&gt;","incorrect":true}]},"algorithm":{"name":"trueFalse","template":"Multiple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rectángulo.&lt;/p&gt;","template":"&lt;p style=\"text-align: center\"&gt;Perímetro del rectángulo = {{T1}} cm + {{Q1}} cm + {{T1}} cm + {{Q1}} cm = {{response}} cm&lt;/p&gt;","seed":{"calculated":[{"name":"T1","label":"{{function}}","function":"{{Q1}}*2-1+{{Q2}}","temp":true},{"name":"4-A1","label":"{{function}}","function":"{{Q1}}*2 + {{T1}}*2"}]},"algorithm":{"name":"calculateOperation","params":{"method":"equivLiteral","keyboard":"NUMERICAL"}}}]}</v>
      </c>
      <c r="C818" s="242" t="str">
        <f t="shared" si="1"/>
        <v>#REF!</v>
      </c>
      <c r="D818" s="243" t="str">
        <f t="shared" si="2"/>
        <v>#REF!</v>
      </c>
    </row>
    <row r="819" ht="15.75" customHeight="1">
      <c r="A819" s="241" t="str">
        <f>Seeds!AA929</f>
        <v>M3-G-11a-A-1</v>
      </c>
      <c r="B819" s="242" t="str">
        <f>Seeds!Z929</f>
        <v>{"id":"M3-G-11a-A-1","seed":{"parameters":[{"name":"Q1","label":null,"min":90,"max":120,"step":1}],"uniques":true},"scaffolding":[{"id":"step-0","stimulus":"&lt;p&gt;Calcula el perímetro de esta mesa cuadrada.&lt;/p&gt;&lt;div style=\"display:flex; justify-content:center;\"&gt;&lt;div class=\"lemo-fixed-to-responsive\" style=\"max-width: 300px;max-height: 300px;position: relative;width: 100%;display: inline-block;\"&gt;&lt;img src=\"https://blueberry-assets.oneclick.es/M3_G_11a_5.svg\" alt=\"\" tabindex=\"0\"&gt;&lt;/img&gt;&lt;div class=\"lemo-graphie-container\" style=\"position: absolute;top: 0;left: 0;width: 100%;height: 100%;\"&gt;&lt;div class=\"lemo-graphie\" style=\"position: relative; width: 100%; height: 100%;\"&gt;&lt;span class=\"lemo-graphie-label\" style=\"position: absolute; left: 68.4085%; top: 12.0188%;\"&gt;{{Q1}} cm&lt;/span&gt;&lt;/div&gt;&lt;/div&gt;&lt;/div&gt;&lt;/div&gt;","template":"&lt;p&gt;Su perímetro mide {{response}} cm.&lt;/p&gt;","seed":{"calculated":[{"name":"0-A1","label":"{{function}}","function":"4*{{Q1}}"}]},"algorithm":{"name":"calculateOperation","params":{"method":"equivLiteral","keyboard":"NUMERICAL"}}},{"id":"step-1","stimulus":"&lt;p&gt;¿Cuánto mide cada lado del cuadrado?&lt;/p&gt;","template":"&lt;p&gt;Cada lado mide {{response}} cm.&lt;/p&gt;","seed":{"calculated":[{"name":"1-A1","label":"{{function}}","function":"{{Q1}}"}]},"algorithm":{"name":"calculateOperation","params":{"method":"equivLiteral","keyboard":"NUMERICAL"}}},{"id":"step-2","stimulus":"&lt;p&gt;¿Qué hay que calcular?&lt;/p&gt;","seed":{"calculated":[{"name":"2-A1","label":"&lt;p&gt;El perímetro de la mesa.&lt;/p&gt;"},{"name":"2-A2","label":"&lt;p&gt;El área de la mesa.&lt;/p&gt;","incorrect":true},{"name":"2-A3","label":"&lt;p&gt;El lado más grande de la mesa.&lt;/p&gt;","incorrect":true}]},"algorithm":{"name":"trueFalse","template":"Multiple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mesa.&lt;/p&gt;","template":"&lt;p style=\"text-align: center\"&gt;Perímetro del cuadrado = {{Q1}} cm + {{Q1}} cm + {{Q1}} cm + {{Q1}} cm = {{response}} cm&lt;/p&gt;","seed":{"calculated":[{"name":"4-A1","label":"{{function}}","function":"4*{{Q1}}"}]},"algorithm":{"name":"calculateOperation","params":{"method":"equivLiteral","keyboard":"NUMERICAL"}}}]}</v>
      </c>
      <c r="C819" s="242" t="str">
        <f t="shared" si="1"/>
        <v>#REF!</v>
      </c>
      <c r="D819" s="243" t="str">
        <f t="shared" si="2"/>
        <v>#REF!</v>
      </c>
    </row>
    <row r="820" ht="15.75" customHeight="1">
      <c r="A820" s="241" t="str">
        <f>Seeds!AA930</f>
        <v>M3-G-11a-A-2</v>
      </c>
      <c r="B820" s="242" t="str">
        <f>Seeds!Z930</f>
        <v>{"id":"M3-G-11a-A-2","seed":{"parameters":[{"name":"Q1","label":null,"min":35,"max":80,"step":1}],"uniques":true},"scaffolding":[{"id":"step-0","stimulus":"&lt;p&gt;En un pueblo hay una plazoleta con las medidas de la siguiente figura. Calcula su perímetro.&lt;/p&gt;&lt;div style=\"display:flex; justify-content:center;\"&gt;&lt;div class=\"lemo-fixed-to-responsive\" style=\"max-width: 250px;max-height: 250px;position: relative;width: 100%;display: inline-block;\"&gt;&lt;img src=\"https://blueberry-assets.oneclick.es/M3_G_11a_6.svg\" alt=\"\" tabindex=\"0\"&gt;&lt;/img&gt;&lt;div class=\"lemo-graphie-container\" style=\"position: absolute;top: 0;left: 0;width: 100%;height: 100%;\"&gt;&lt;div class=\"lemo-graphie\" style=\"position: relative; width: 100%; height: 100%;\"&gt;&lt;span class=\"lemo-graphie-label\" style=\"position: absolute; left: 71.8336%; top: 40.1166%;\"&gt;{{Q1}} m&lt;/span&gt;&lt;/div&gt;&lt;/div&gt;&lt;/div&gt;&lt;/div&gt;","template":"&lt;p&gt;Su perímetro mide {{response}} m.&lt;/p&gt;","seed":{"calculated":[{"name":"0-A1","label":"{{function}}","function":"3*{{Q1}}"}]},"algorithm":{"name":"calculateOperation","params":{"method":"equivLiteral","keyboard":"NUMERICAL"}}},{"id":"step-1","stimulus":"&lt;p&gt;¿Cuánto mide cada lado del triángulo?&lt;/p&gt;","template":"&lt;p&gt;Cada lado mide {{response}} m.&lt;/p&gt;","seed":{"calculated":[{"name":"1-A1","label":"{{function}}","function":"{{Q1}}"}]},"algorithm":{"name":"calculateOperation","params":{"method":"equivLiteral","keyboard":"NUMERICAL"}}},{"id":"step-2","stimulus":"&lt;p&gt;¿Qué hay que calcular?&lt;/p&gt;","seed":{"calculated":[{"name":"2-A1","label":"&lt;p&gt;El perímetro de la plazoleta.&lt;/p&gt;"},{"name":"2-A2","label":"&lt;p&gt;El área de la plazoleta.&lt;/p&gt;","incorrect":true},{"name":"2-A3","label":"&lt;p&gt;El lado más grande de la plazoleta.&lt;/p&gt;","incorrect":true}]},"algorithm":{"name":"trueFalse","template":"Multiple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todos los lados de la plazoleta.&lt;/p&gt;","template":"&lt;p style=\"text-align: center\"&gt;Perímetro de la plazoleta = {{Q1}} m + {{Q1}} m + {{Q1}} m = {{response}} m&lt;/p&gt;","seed":{"calculated":[{"name":"4-A1","label":"{{function}}","function":"3*{{Q1}}"}]},"algorithm":{"name":"calculateOperation","params":{"method":"equivLiteral","keyboard":"NUMERICAL"}}}]}</v>
      </c>
      <c r="C820" s="242" t="str">
        <f t="shared" si="1"/>
        <v>#REF!</v>
      </c>
      <c r="D820" s="243" t="str">
        <f t="shared" si="2"/>
        <v>#REF!</v>
      </c>
    </row>
    <row r="821" ht="15.75" customHeight="1">
      <c r="A821" s="241" t="str">
        <f>Seeds!AA931</f>
        <v>M3-G-11a-A-3</v>
      </c>
      <c r="B821" s="242" t="str">
        <f>Seeds!Z931</f>
        <v>{"id":"M3-G-11a-A-3","seed":{"parameters":[{"name":"Q1","label":null,"min":20,"max":50,"step":1},{"name":"Q2","label":null,"list":[0,1,2,3,4]}],"uniques":true},"scaffolding":[{"id":"step-0","stimulus":"&lt;p&gt;Renata ha pintado un cuadro de forma rectangular como el de la imagen. Calcula su perímetro.&lt;/p&gt;&lt;div style=\"display:flex; justify-content:center;\"&gt;&lt;div class=\"lemo-fixed-to-responsive\" style=\"max-width: 300px;max-height: 140px;position: relative;width: 100%;display: inline-block;\"&gt;&lt;img src=\"https://blueberry-assets.oneclick.es/M3_G_11a_7.svg\" alt=\"\" tabindex=\"0\"&gt;&lt;/img&gt;&lt;div class=\"lemo-graphie-container\" style=\"position: absolute;top: 0;left: 0;width: 130%;height: 100%;\"&gt;&lt;div class=\"lemo-graphie\" style=\"position: relative; width: 100%; height: 100%;\"&gt;&lt;span class=\"lemo-graphie-label\" style=\"position: absolute; left: 75%; top: 38.8424%;\"&gt;{{Q1}} cm&lt;/span&gt;&lt;span class=\"lemo-graphie-label\" style=\"position: absolute; left: 33%; top: 0.7923%;\"&gt;{{T1}} cm&lt;/span&gt;&lt;/div&gt;&lt;/div&gt;&lt;/div&gt;&lt;/div&gt;","template":"&lt;p&gt;Su perímetro mide {{response}} cm.&lt;/p&gt;","seed":{"calculated":[{"name":"T1","label":"{{function}}","function":"3*{{Q1}}-2+{{Q2}}","temp":true},{"name":"0-A1","label":"{{function}}","function":"2*{{Q1}}+2*{{T1}}"}]},"algorithm":{"name":"calculateOperation","params":{"method":"equivLiteral","keyboard":"NUMERICAL"}}},{"id":"step-1","stimulus":"&lt;p&gt;¿Cuánto miden la base y la altura de este rectángulo?&lt;/p&gt;","template":"&lt;p&gt;Base = {{response}} cm&lt;/p&gt;&lt;p&gt;Altura = {{response}} cm&lt;/p&gt;","seed":{"calculated":[{"name":"T1","label":"{{function}}","function":"3*{{Q1}}-2+{{Q2}}","temp":true},{"name":"1-A1","label":"{{function}}","function":"{{T1}}"},{"name":"1-A2","label":"{{function}}","function":"{{Q1}}"}]},"algorithm":{"name":"calculateOperation","params":{"method":"equivLiteral","keyboard":"NUMERICAL"}}},{"id":"step-2","stimulus":"&lt;p&gt;¿Qué hay que calcular?&lt;/p&gt;","seed":{"calculated":[{"name":"2-A1","label":"&lt;p&gt;El perímetro del cuadro.&lt;/p&gt;"},{"name":"2-A2","label":"&lt;p&gt;El área del cuadro.&lt;/p&gt;","incorrect":true},{"name":"2-A3","label":"&lt;p&gt;El lado más grande del cuadro.&lt;/p&gt;","incorrect":true}]},"algorithm":{"name":"trueFalse","template":"Multiple choice – standard"}},{"id":"step-3","stimulus":"&lt;p&gt;¿Cómo se calcula el perímetro de un polígono?&lt;/p&gt;","seed":{"calculated":[{"name":"3-A1","label":"&lt;p&gt;Sumando la longitud de todos sus lados.&lt;/p&gt;"},{"name":"3-A2","label":"&lt;p&gt;Multiplicando la longitud de todos sus lados.&lt;/p&gt;","incorrect":true},{"name":"3-A3","label":"&lt;p&gt;Dividiendo la longitud de todos sus lados.&lt;/p&gt;","incorrect":true}]},"algorithm":{"name":"trueFalse","template":"Multiple choice – standard"}},{"id":"step-4","stimulus":"&lt;p&gt;Por tanto, suma los lados del cuadro.&lt;/p&gt;","template":"&lt;p style=\"text-align: center\"&gt;Perímetro del cuadro = {{Q1}} cm + {{T1}} cm + {{Q1}} cm + {{T1}} cm = {{response}} cm&lt;/p&gt;","seed":{"calculated":[{"name":"T1","label":"{{function}}","function":"3*{{Q1}}-2+{{Q2}}","temp":true},{"name":"4-A1","label":"{{function}}","function":"2*{{Q1}}+2*{{T1}}"}]},"algorithm":{"name":"calculateOperation","params":{"method":"equivLiteral","keyboard":"NUMERICAL"}}}]}</v>
      </c>
      <c r="C821" s="242" t="str">
        <f t="shared" si="1"/>
        <v>#REF!</v>
      </c>
      <c r="D821" s="243" t="str">
        <f t="shared" si="2"/>
        <v>#REF!</v>
      </c>
    </row>
    <row r="822" ht="15.75" customHeight="1">
      <c r="A822" s="241" t="str">
        <f>Seeds!AA932</f>
        <v>M3-G-15a-I-1</v>
      </c>
      <c r="B822" s="242" t="str">
        <f>Seeds!Z932</f>
        <v>{"id":"M3-G-15a-I-1","stimulus":"&lt;p&gt;Selecciona el hexágono que es una ampliación de la siguiente imagen.&lt;/p&gt;&lt;div style=\"display:flex; justify-content:center;\"&gt;&lt;img src=\"https://blueberry-assets.oneclick.es/M3_G_15a_2.svg\"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src=\"https://blueberry-assets.oneclick.es/M3_G_15a_1.svg\" width=\"300\"&gt;&lt;/img&gt;&lt;/div&gt;"},{"name":"A2","label":"&lt;div style=\"display:flex; justify-content:center;\"&gt;&lt;img src=\"https://blueberry-assets.oneclick.es/M3_G_15a_2.svg\" width=\"300\"&gt;&lt;/img&gt;&lt;/div&gt;","incorrect":true},{"name":"A3","label":"&lt;div style=\"display:flex; justify-content:center;\"&gt;&lt;img src=\"https://blueberry-assets.oneclick.es/M3_G_15a_3.svg\" width=\"300\"&gt;&lt;/img&gt;&lt;/div&gt;","incorrect":true}],"uniques":true},"algorithm":{"name":"trueFalse","template":"Multiple choice – standard","params":{"countCorrect":1,"countIncorrect":2,"showCheckIcon":false,"columns":3}}}</v>
      </c>
      <c r="C822" s="242" t="str">
        <f t="shared" si="1"/>
        <v>#REF!</v>
      </c>
      <c r="D822" s="243" t="str">
        <f t="shared" si="2"/>
        <v>#REF!</v>
      </c>
    </row>
    <row r="823" ht="15.75" customHeight="1">
      <c r="A823" s="241" t="str">
        <f>Seeds!AA933</f>
        <v>M3-G-15a-I-2</v>
      </c>
      <c r="B823" s="242" t="str">
        <f>Seeds!Z933</f>
        <v>{"id":"M3-G-15a-I-2","stimulus":"&lt;p&gt;Selecciona el hexágono que es una reducción de la siguiente imagen.&lt;/p&gt;&lt;div style=\"display:flex; justify-content:center;\"&gt;&lt;img src=\"https://blueberry-assets.oneclick.es/M3_G_15a_2.svg\"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src=\"https://blueberry-assets.oneclick.es/M3_G_15a_1.svg\" width=\"300\"&gt;&lt;/img&gt;&lt;/div&gt;","incorrect":true},{"name":"A2","label":"&lt;div style=\"display:flex; justify-content:center;\"&gt;&lt;img src=\"https://blueberry-assets.oneclick.es/M3_G_15a_2.svg\" width=\"300\"&gt;&lt;/img&gt;&lt;/div&gt;","incorrect":true},{"name":"A3","label":"&lt;div style=\"display:flex; justify-content:center;\"&gt;&lt;img src=\"https://blueberry-assets.oneclick.es/M3_G_15a_3.svg\" width=\"300\"&gt;&lt;/img&gt;&lt;/div&gt;"}],"uniques":true},"algorithm":{"name":"trueFalse","template":"Multiple choice – standard","params":{"countCorrect":1,"countIncorrect":2,"showCheckIcon":false,"columns":3}}}</v>
      </c>
      <c r="C823" s="242" t="str">
        <f t="shared" si="1"/>
        <v>#REF!</v>
      </c>
      <c r="D823" s="243" t="str">
        <f t="shared" si="2"/>
        <v>#REF!</v>
      </c>
    </row>
    <row r="824" ht="15.75" customHeight="1">
      <c r="A824" s="241" t="str">
        <f>Seeds!AA934</f>
        <v>M3-G-15a-I-3</v>
      </c>
      <c r="B824" s="242" t="str">
        <f>Seeds!Z934</f>
        <v>{"id":"M3-G-15a-I-3","stimulus":"&lt;p&gt;Selecciona la casa que es una ampliación de la siguiente imagen.&lt;/p&gt;&lt;div style=\"display:flex; justify-content:center;\"&gt;&lt;img src=\"https://blueberry-assets.oneclick.es/M3_G_15a_5.svg\"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src=\"https://blueberry-assets.oneclick.es/M3_G_15a_4.svg\" width=\"300\"&gt;&lt;/img&gt;&lt;/div&gt;"},{"name":"A2","label":"&lt;div style=\"display:flex; justify-content:center;\"&gt;&lt;img src=\"https://blueberry-assets.oneclick.es/M3_G_15a_5.svg\" width=\"300\"&gt;&lt;/img&gt;&lt;/div&gt;","incorrect":true},{"name":"A3","label":"&lt;div style=\"display:flex; justify-content:center;\"&gt;&lt;img src=\"https://blueberry-assets.oneclick.es/M3_G_15a_6.svg\" width=\"300\"&gt;&lt;/img&gt;&lt;/div&gt;","incorrect":true}],"uniques":true},"algorithm":{"name":"trueFalse","template":"Multiple choice – standard","params":{"countCorrect":1,"countIncorrect":2,"showCheckIcon":false,"columns":3}}}</v>
      </c>
      <c r="C824" s="242" t="str">
        <f t="shared" si="1"/>
        <v>#REF!</v>
      </c>
      <c r="D824" s="243" t="str">
        <f t="shared" si="2"/>
        <v>#REF!</v>
      </c>
    </row>
    <row r="825" ht="15.75" customHeight="1">
      <c r="A825" s="241" t="str">
        <f>Seeds!AA935</f>
        <v>M3-G-15a-I-4</v>
      </c>
      <c r="B825" s="242" t="str">
        <f>Seeds!Z935</f>
        <v>{"id":"M3-G-15a-I-4","stimulus":"&lt;p&gt;Selecciona la casa que es una reducción de la siguiente imagen.&lt;/p&gt;&lt;div style=\"display:flex; justify-content:center;\"&gt;&lt;img src=\"https://blueberry-assets.oneclick.es/M3_G_15a_5.svg\"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src=\"https://blueberry-assets.oneclick.es/M3_G_15a_4.svg\" width=\"300\"&gt;&lt;/img&gt;&lt;/div&gt;","incorrect":true},{"name":"A2","label":"&lt;div style=\"display:flex; justify-content:center;\"&gt;&lt;img src=\"https://blueberry-assets.oneclick.es/M3_G_15a_5.svg\" width=\"300\"&gt;&lt;/img&gt;&lt;/div&gt;","incorrect":true},{"name":"A3","label":"&lt;div style=\"display:flex; justify-content:center;\"&gt;&lt;img src=\"https://blueberry-assets.oneclick.es/M3_G_15a_6.svg\" width=\"300\"&gt;&lt;/img&gt;&lt;/div&gt;"}],"uniques":true},"algorithm":{"name":"trueFalse","template":"Multiple choice – standard","params":{"countCorrect":1,"countIncorrect":2,"showCheckIcon":false,"columns":3}}}</v>
      </c>
      <c r="C825" s="242" t="str">
        <f t="shared" si="1"/>
        <v>#REF!</v>
      </c>
      <c r="D825" s="243" t="str">
        <f t="shared" si="2"/>
        <v>#REF!</v>
      </c>
    </row>
    <row r="826" ht="15.75" customHeight="1">
      <c r="A826" s="241" t="str">
        <f>Seeds!AA936</f>
        <v>M3-G-15a-I-5</v>
      </c>
      <c r="B826" s="242" t="str">
        <f>Seeds!Z936</f>
        <v>{"id":"M3-G-15a-I-5","stimulus":"&lt;p&gt;Selecciona la estrella que es una ampliación de la siguiente imagen.&lt;/p&gt;&lt;div style=\"display:flex; justify-content:center;\"&gt;&lt;img src=\"https://blueberry-assets.oneclick.es/M3_G_15a_8.svg\" width=\"300\"&gt;&lt;/img&gt;&lt;/div&gt;","hint":"&lt;p&gt;Para ampliar una figura, hay que multiplicar sus lados por un número.&lt;/p&gt;","feedback":"&lt;p&gt;Para ampliar una figura, hay que multiplicar sus lados por un número.&lt;/p&gt;","seed":{"parameters":[],"calculated":[{"name":"A1","label":"&lt;div style=\"display:flex; justify-content:center;\"&gt;&lt;img src=\"https://blueberry-assets.oneclick.es/M3_G_15a_7.svg\" width=\"300\"&gt;&lt;/img&gt;&lt;/div&gt;"},{"name":"A2","label":"&lt;div style=\"display:flex; justify-content:center;\"&gt;&lt;img src=\"https://blueberry-assets.oneclick.es/M3_G_15a_8.svg\" width=\"300\"&gt;&lt;/img&gt;&lt;/div&gt;","incorrect":true},{"name":"A3","label":"&lt;div style=\"display:flex; justify-content:center;\"&gt;&lt;img src=\"https://blueberry-assets.oneclick.es/M3_G_15a_9.svg\" width=\"300\"&gt;&lt;/img&gt;&lt;/div&gt;","incorrect":true}],"uniques":true},"algorithm":{"name":"trueFalse","template":"Multiple choice – standard","params":{"countCorrect":1,"countIncorrect":2,"showCheckIcon":false,"columns":3}}}</v>
      </c>
      <c r="C826" s="242" t="str">
        <f t="shared" si="1"/>
        <v>#REF!</v>
      </c>
      <c r="D826" s="243" t="str">
        <f t="shared" si="2"/>
        <v>#REF!</v>
      </c>
    </row>
    <row r="827" ht="15.75" customHeight="1">
      <c r="A827" s="241" t="str">
        <f>Seeds!AA937</f>
        <v>M3-G-15a-I-6</v>
      </c>
      <c r="B827" s="242" t="str">
        <f>Seeds!Z937</f>
        <v>{"id":"M3-G-15a-I-6","stimulus":"&lt;p&gt;Selecciona la estrella que es una reducción de la siguiente imagen.&lt;/p&gt;&lt;div style=\"display:flex; justify-content:center;\"&gt;&lt;img src=\"https://blueberry-assets.oneclick.es/M3_G_15a_8.svg\" width=\"300\"&gt;&lt;/img&gt;&lt;/div&gt;","hint":"&lt;p&gt;Para reducir una figura, hay que dividir sus lados por un número.&lt;/p&gt;","feedback":"&lt;p&gt;Para reducir una figura, hay que dividir sus lados por un número.&lt;/p&gt;","seed":{"parameters":[],"calculated":[{"name":"A1","label":"&lt;div style=\"display:flex; justify-content:center;\"&gt;&lt;img src=\"https://blueberry-assets.oneclick.es/M3_G_15a_7.svg\" width=\"300\"&gt;&lt;/img&gt;&lt;/div&gt;","incorrect":true},{"name":"A2","label":"&lt;div style=\"display:flex; justify-content:center;\"&gt;&lt;img src=\"https://blueberry-assets.oneclick.es/M3_G_15a_8.svg\" width=\"300\"&gt;&lt;/img&gt;&lt;/div&gt;","incorrect":true},{"name":"A3","label":"&lt;div style=\"display:flex; justify-content:center;\"&gt;&lt;img src=\"https://blueberry-assets.oneclick.es/M3_G_15a_9.svg\" width=\"300\"&gt;&lt;/img&gt;&lt;/div&gt;"}],"uniques":true},"algorithm":{"name":"trueFalse","template":"Multiple choice – standard","params":{"countCorrect":1,"countIncorrect":2,"showCheckIcon":false,"columns":3}}}</v>
      </c>
      <c r="C827" s="242" t="str">
        <f t="shared" si="1"/>
        <v>#REF!</v>
      </c>
      <c r="D827" s="243" t="str">
        <f t="shared" si="2"/>
        <v>#REF!</v>
      </c>
    </row>
    <row r="828" ht="15.75" customHeight="1">
      <c r="A828" s="241" t="str">
        <f>Seeds!AA938</f>
        <v>M3-G-12a-I-1</v>
      </c>
      <c r="B828" s="242" t="str">
        <f>Seeds!Z938</f>
        <v>{"id":"M3-G-12a-I-1","stimulus":"&lt;p&gt;Selecciona si las siguientes afirmaciones son verdaderas o falsas.&lt;/p&gt;","hint":"&lt;p&gt;Los &lt;b&gt;prismas&lt;/b&gt; tienen dos bases y sus caras laterales son paralelogramos. Las &lt;b&gt;pirámides&lt;/b&gt; tienen solo una base y sus caras laterales son triángulos.&lt;/p&gt;","feedback":"&lt;p&gt;Los &lt;b&gt;prismas&lt;/b&gt; tienen dos bases y sus caras laterales son paralelogramos.&lt;/p&gt;&lt;p&gt;Las &lt;b&gt;pirámides&lt;/b&gt; tienen solo una base y sus caras laterales son triángulos.&lt;/p&gt;","seed":{"parameters":[],"calculated":[{"name":"A1","label":"Los prismas son cuerpos geométricos formados por polígonos.","function":""},{"name":"A2","label":"Los prismas tienen dos bases iguales y varias caras laterales.","function":""},{"name":"A3","label":"Las caras de una pirámide son triángulos.","function":""},{"name":"A4","label":"El nombre de una pirámide depende del polígono de su base.","function":""},{"name":"A5","label":"Las caras laterales de una pirámide cuadrangular son cuadrados.","function":"","incorrect":true,"feedback":"&lt;p&gt;Las caras laterales de una pirámide son siempre triángulos.&lt;/p&gt;"},{"name":"A6","label":"Las caras laterales de un prisma triangular son triángulos.","function":"","incorrect":true,"feedback":"&lt;p&gt;Las caras laterales de un prisma son siempre paralelogramos.&lt;/p&gt;"},{"name":"A7","label":"Las caras laterales de las pirámides no son siempre triángulos.","function":"","incorrect":true,"feedback":"&lt;p&gt;Las caras laterales de una pirámide son siempre triángulos.&lt;/p&gt;"},{"name":"A8","label":"Los prismas tienen dos bases distintas entre sí.","function":"","incorrect":true,"feedback":"&lt;p&gt;Las bases de un prisma siempre son iguales entre sí.&lt;/p&gt;"},{"name":"A9","label":"Las bases de los prismas siempre son cuadradas.","function":"","incorrect":true,"feedback":"&lt;p&gt;Las bases de un prisma pueden tomar la forma de cualquier polígono.&lt;/p&gt;"},{"name":"A10","label":"Las bases de las pirámides siempre son triangulares.","function":"","incorrect":true,"feedback":"&lt;p&gt;Las bases de una pirámide pueden tomar la forma de cualquier polígono.&lt;/p&gt;"}],"uniques":true},"algorithm":{"name":"trueFalse","template":"Choice matrix – inline","params":{"countCorrect":2,"countIncorrect":1,"showCheckIcon":false,"options":["Verdadero","Falso"]}}}</v>
      </c>
      <c r="C828" s="242" t="str">
        <f t="shared" si="1"/>
        <v>#REF!</v>
      </c>
      <c r="D828" s="243" t="str">
        <f t="shared" si="2"/>
        <v>#REF!</v>
      </c>
    </row>
    <row r="829" ht="15.75" customHeight="1">
      <c r="A829" s="241" t="str">
        <f>Seeds!AA939</f>
        <v>M3-G-12a-E-1</v>
      </c>
      <c r="B829" s="242" t="str">
        <f>Seeds!Z939</f>
        <v>{"id":"M3-G-12a-E-1","stimulus":"&lt;p&gt;Responde a estas preguntas sobre la siguiente pirámide.&lt;/p&gt;&lt;div style=\"display:flex; justify-content:center;\"&gt;&lt;img src=\"https://blueberry-assets.oneclick.es/M3_G_12a_1.svg\"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src=\"https://blueberry-assets.oneclick.es/M3_G_12a_9.svg\" width=\"400\"&gt;&lt;/img&gt;&lt;/div&gt;","seed":{"parameters":[],"calculated":[{"name":"A1","label":"{{function}}","function":"1"},{"name":"A2","label":"{{function}}","function":"6"},{"name":"A3","label":"{{function}}","function":"4"}],"uniques":true},"algorithm":{"name":"calculateOperation","params":{"method":"equivLiteral","keyboard":"NUMERICAL"}}}</v>
      </c>
      <c r="C829" s="242" t="str">
        <f t="shared" si="1"/>
        <v>#REF!</v>
      </c>
      <c r="D829" s="243" t="str">
        <f t="shared" si="2"/>
        <v>#REF!</v>
      </c>
    </row>
    <row r="830" ht="15.75" customHeight="1">
      <c r="A830" s="241" t="str">
        <f>Seeds!AA940</f>
        <v>M3-G-12a-E-2</v>
      </c>
      <c r="B830" s="242" t="str">
        <f>Seeds!Z940</f>
        <v>{"id":"M3-G-12a-E-2","stimulus":"&lt;p&gt;Responde a estas preguntas sobre la siguiente pirámide.&lt;/p&gt;&lt;div style=\"display:flex; justify-content:center;\"&gt;&lt;img src=\"https://blueberry-assets.oneclick.es/M3_G_12a_2.svg\" width=\"300\"&gt;&lt;/img&gt;&lt;/div&gt;","template":"&lt;p&gt;¿Cuántas bases tiene? {{response}}&lt;/p&gt;&lt;p&gt;¿Cuántas aristas tiene? {{response}}&lt;/p&gt;&lt;p&gt;¿Cuántos vértices tiene? {{response}}&lt;/p&gt;","hint":"&lt;p&gt;Las pirámides tienen solo una base.&lt;/p&gt;","feedback":"&lt;p&gt;Los elementos básicos de una pirámide son las caras, las aristas y los vértices.&lt;/p&gt;&lt;div style=\"display:flex; justify-content:center;\"&gt;&lt;img src=\"https://blueberry-assets.oneclick.es/M3_G_12a_10.svg\" width=\"400\"&gt;&lt;/img&gt;&lt;/div&gt;","seed":{"parameters":[],"calculated":[{"name":"A1","label":"{{function}}","function":"1"},{"name":"A2","label":"{{function}}","function":"8"},{"name":"A3","label":"{{function}}","function":"5"}],"uniques":true},"algorithm":{"name":"calculateOperation","params":{"method":"equivLiteral","keyboard":"NUMERICAL"}}}</v>
      </c>
      <c r="C830" s="242" t="str">
        <f t="shared" si="1"/>
        <v>#REF!</v>
      </c>
      <c r="D830" s="243" t="str">
        <f t="shared" si="2"/>
        <v>#REF!</v>
      </c>
    </row>
    <row r="831" ht="15.75" customHeight="1">
      <c r="A831" s="241" t="str">
        <f>Seeds!AA941</f>
        <v>M3-G-12a-E-3</v>
      </c>
      <c r="B831" s="242" t="str">
        <f>Seeds!Z941</f>
        <v>{"id":"M3-G-12a-E-3","stimulus":"&lt;p&gt;Responde a estas preguntas sobre el siguiente prisma.&lt;/p&gt;&lt;div style=\"display:flex; justify-content:center;\"&gt;&lt;img src=\"https://blueberry-assets.oneclick.es/M3_G_12a_4.svg\"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src=\"https://blueberry-assets.oneclick.es/M3_G_12a_7.svg\" width=\"420\"&gt;&lt;/img&gt;&lt;/div&gt;","seed":{"parameters":[],"calculated":[{"name":"A1","label":"{{function}}","function":"2"},{"name":"A2","label":"{{function}}","function":"9"},{"name":"A3","label":"{{function}}","function":"6"}],"uniques":true},"algorithm":{"name":"calculateOperation","params":{"method":"equivLiteral","keyboard":"NUMERICAL"}}}</v>
      </c>
      <c r="C831" s="242" t="str">
        <f t="shared" si="1"/>
        <v>#REF!</v>
      </c>
      <c r="D831" s="243" t="str">
        <f t="shared" si="2"/>
        <v>#REF!</v>
      </c>
    </row>
    <row r="832" ht="15.75" customHeight="1">
      <c r="A832" s="241" t="str">
        <f>Seeds!AA942</f>
        <v>M3-G-12a-E-4</v>
      </c>
      <c r="B832" s="242" t="str">
        <f>Seeds!Z942</f>
        <v>{"id":"M3-G-12a-E-4","stimulus":"&lt;p&gt;Responde a estas preguntas sobre el siguiente prisma.&lt;/p&gt;&lt;div style=\"display:flex; justify-content:center;\"&gt;&lt;img src=\"https://blueberry-assets.oneclick.es/M3_G_12a_5.svg\" width=\"300\"&gt;&lt;/img&gt;&lt;/div&gt;","template":"&lt;p&gt;¿Cuántas bases tiene? {{response}}&lt;/p&gt;&lt;p&gt;¿Cuántas aristas tiene? {{response}}&lt;/p&gt;&lt;p&gt;¿Cuántos vértices tiene? {{response}}&lt;/p&gt;","hint":"&lt;p&gt;Los prismas tienen dos bases.&lt;/p&gt;","feedback":"&lt;p&gt;Los elementos básicos de un prisma son las caras, las aristas y los vértices.&lt;/p&gt;&lt;div style=\"display:flex; justify-content:center;\"&gt;&lt;img src=\"https://blueberry-assets.oneclick.es/M3_G_12a_8.svg\" width=\"420\"&gt;&lt;/img&gt;&lt;/div&gt;","seed":{"parameters":[],"calculated":[{"name":"A1","label":"{{function}}","function":"2"},{"name":"A2","label":"{{function}}","function":"12"},{"name":"A3","label":"{{function}}","function":"8"}],"uniques":true},"algorithm":{"name":"calculateOperation","params":{"method":"equivLiteral","keyboard":"NUMERICAL"}}}</v>
      </c>
      <c r="C832" s="242" t="str">
        <f t="shared" si="1"/>
        <v>#REF!</v>
      </c>
      <c r="D832" s="243" t="str">
        <f t="shared" si="2"/>
        <v>#REF!</v>
      </c>
    </row>
    <row r="833" ht="15.75" customHeight="1">
      <c r="A833" s="241" t="str">
        <f>Seeds!AA943</f>
        <v>M3-G-17a-I-1</v>
      </c>
      <c r="B833" s="242" t="str">
        <f>Seeds!Z943</f>
        <v>{"id":"M3-G-17a-I-1","stimulus":"&lt;p&gt;Haz clic en las afirmaciones correctas.&lt;/p&gt;","hint":"&lt;p&gt;Los cuerpos redondos, es decir, los cilindros, conos y esferas, tienen superficies redondas.&lt;/p&gt;","feedback":"&lt;p&gt;Los cuerpos redondos, es decir, los cilindros, conos y esferas, tienen superficies redondas.&lt;/p&gt;","seed":{"parameters":[],"calculated":[{"name":"A1","label":"Los cuerpos redondos tienen superficies redondas."},{"name":"A2","label":"La esfera es completamente redonda."},{"name":"A3","label":"El cono tiene una base circular y una superficie curva."},{"name":"A4","label":"El cilindro tiene dos bases circulares."},{"name":"A5","label":"Los cuerpos redondos son el cilindro, el cono y la esfera."},{"name":"A6","label":"Las esferas no tienen bases."},{"name":"A7","label":"La esfera tiene una base.","incorrect":true,"feedback":"&lt;p&gt;La esfera no tiene ninguna base.&lt;/p&gt;"},{"name":"A8","label":"El cono tiene dos bases circulares.","incorrect":true,"feedback":"&lt;p&gt;El cono tiene solo una base circular.&lt;/p&gt;"},{"name":"A9","label":"El cilindro tiene solo una base circular.","incorrect":true,"feedback":"&lt;p&gt;El cilindro tiene dos bases circulares.&lt;/p&gt;"},{"name":"A10","label":"La esfera tiene dos bases circulares.","incorrect":true,"feedback":"&lt;p&gt;La esfera no tiene base.&lt;/p&gt;"},{"name":"A11","label":"Los cuerpos redondos son el prisma y la pirámide.","incorrect":true,"feedback":"&lt;p&gt;Los cuerpos redondos son el cilindro, el cono y la esfera.&lt;/p&gt;"},{"name":"A12","label":"Los cuerpos redondos son el cono y la esfera.","incorrect":true,"feedback":"&lt;p&gt;Los cuerpos redondos son el cilindro, el cono y la esfera.&lt;/p&gt;"}],"uniques":true},"algorithm":{"name":"trueFalse","template":"Multiple choice – multiple response","params":{"countCorrect":2,"countIncorrect":1,"showCheckIcon":true
        }
    }
}</v>
      </c>
      <c r="C833" s="242" t="str">
        <f t="shared" si="1"/>
        <v>#REF!</v>
      </c>
      <c r="D833" s="243" t="str">
        <f t="shared" si="2"/>
        <v>#REF!</v>
      </c>
    </row>
    <row r="834" ht="15.75" customHeight="1">
      <c r="A834" s="241" t="str">
        <f>Seeds!AA944</f>
        <v>M3-G-17a-E-1</v>
      </c>
      <c r="B834" s="242" t="str">
        <f>Seeds!Z944</f>
        <v>{"id":"M3-G-17a-E-1","stimulus":"&lt;p&gt;Arrastra el nombre de las partes señaladas en este cono.&lt;/p&gt;","hint":"&lt;p&gt;El cono tiene una base, que es un círculo, y una superficie curva.&lt;/p&gt;","feedback":"&lt;p&gt;Los elementos básicos que aparecen en un cono son la base y la superficie curva. La &lt;b&gt;base&lt;/b&gt; es la cara inferior con forma circular. La &lt;b&gt;superficie curva&lt;/b&gt; es el espacio curvo que da forma al cono.&lt;/p&gt;","seed":{"parameters":[{"name":"Q1","label":null,"list":["cara","circunferencia"]},{"name":"Q2","label":null,"list":["prisma","pirámide"]}],"calculated":[{"name":"A1","label":"{{function}}","function":"superficie curva"},{"name":"A2","label":"{{function}}","function":"base"},{"name":"A3","label":"{{function}}","function":"{{Q1}}","incorrect":true},{"name":"A4","label":"{{function}}","function":"{{Q2}}","incorrect":true}],"uniques":true},"algorithm":{"name":"labelImage","template":"LabelImageDragDropV2","params":{"image":{"src":"https://blueberry-assets.oneclick.es/M3_G_12b_1.png","width":450,"height":600,"alt":"","title":"","percent":0.5},"responses":[{"x":113,"y":90,"z":15,"width":200,"height":70,"pointer":""},{"x":695,"y":330,"z":27,"width":200,"height":70,"pointer":""}],"fontSize":10}}}</v>
      </c>
      <c r="C834" s="242" t="str">
        <f t="shared" si="1"/>
        <v>#REF!</v>
      </c>
      <c r="D834" s="243" t="str">
        <f t="shared" si="2"/>
        <v>#REF!</v>
      </c>
    </row>
    <row r="835" ht="15.75" customHeight="1">
      <c r="A835" s="241" t="str">
        <f>Seeds!AA945</f>
        <v>M3-G-17a-E-2</v>
      </c>
      <c r="B835" s="242" t="str">
        <f>Seeds!Z945</f>
        <v>{"id":"M3-G-17a-E-2","stimulus":"&lt;p&gt;Arrastra el nombre de las partes señaladas en este cilindro.&lt;/p&gt;","hint":"&lt;p&gt;El cilindro tiene dos bases iguales que son círculos y una superficie curva.&lt;/p&gt;","feedback":"&lt;p&gt;Los elementos básicos que aparecen en un cilindro son las dos bases y la superficie curva. Las &lt;b&gt;bases&lt;/b&gt; son las caras superior e inferior con forma circular. La &lt;b&gt;superficie curva&lt;/b&gt; es el espacio curvo que da forma al cilindro.&lt;/p&gt;","seed":{"parameters":[{"name":"Q1","label":null,"list":["cúspide","cara"]},{"name":"Q2","label":null,"list":["circunferencia","perímetro"]},{"name":"Q3","label":null,"list":["triángulo","cuadrado"]}],"calculated":[{"name":"A1","label":"{{function}}","function":"superficie curva"},{"name":"A2","label":"{{function}}","function":"base"},{"name":"A3","label":"{{function}}","function":"{{Q1}}","incorrect":true},{"name":"A4","label":"{{function}}","function":"{{Q2}}","incorrect":true},{"name":"A5","label":"{{function}}","function":"{{Q3}}","incorrect":true}],"uniques":true},"algorithm":{"name":"labelImage","template":"LabelImageDragDropV2","params":{"image":{"src":"https://blueberry-assets.oneclick.es/M3_G_12b_2.png","width":450,"height":600,"alt":"","title":"","percent":0.5},"responses":[{"x":110,"y":140,"z":15,"width":200,"height":70,"pointer":""},{"x":700,"y":70,"z":27,"width":200,"height":70,"pointer":""}],"fontSize":10}}}</v>
      </c>
      <c r="C835" s="242" t="str">
        <f t="shared" si="1"/>
        <v>#REF!</v>
      </c>
      <c r="D835" s="243" t="str">
        <f t="shared" si="2"/>
        <v>#REF!</v>
      </c>
    </row>
    <row r="836" ht="15.75" customHeight="1">
      <c r="A836" s="241" t="str">
        <f>Seeds!AA946</f>
        <v>M3-G-17a-A-1</v>
      </c>
      <c r="B836" s="242" t="str">
        <f>Seeds!Z946</f>
        <v>{
    "id": "M3-G-17a-A-1",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width=\"300\"&gt;&lt;/img&gt;&lt;/div&gt;&lt;/td&gt;&lt;td style=\"width: 33%; text-align: center; vertical-align: middle;border:none;\"&gt;&lt;div style=\"display:flex; justify-content:center;\"&gt;&lt;img src=\"https://blueberry-assets.oneclick.es/{{Q3}}\"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"cono"
            },
            {
                "name": "A2",
                "label": "esfera"
            },
            {
                "name": "A3",
                "label": "cilindro"
            }
        ],
        "uniques": true
    },
    "algorithm": {
        "name": "calculateOperation",
        "template": "Cloze with text"
    }
}</v>
      </c>
      <c r="C836" s="242" t="str">
        <f t="shared" si="1"/>
        <v>#REF!</v>
      </c>
      <c r="D836" s="243" t="str">
        <f t="shared" si="2"/>
        <v>#REF!</v>
      </c>
    </row>
    <row r="837" ht="15.75" customHeight="1">
      <c r="A837" s="241" t="str">
        <f>Seeds!AA947</f>
        <v>M3-G-17a-A-2</v>
      </c>
      <c r="B837" s="242" t="str">
        <f>Seeds!Z947</f>
        <v>{
    "id": "M3-G-17a-A-2",
    "stimulus": "&lt;p&gt;Escribe el nombre del cuerpo redondo al que se parece cada objeto.&lt;/p&gt;",
    "template": "&lt;table style=\"width: 100%;\"&gt;&lt;tbody&gt;&lt;tr&gt;&lt;td style=\"width: 33%; text-align: center; vertical-align: middle;border:none;\"&gt;&lt;div style=\"display:flex; justify-content:center;\"&gt;&lt;img src=\"https://blueberry-assets.oneclick.es/{{Q3}}\" width=\"300\"&gt;&lt;/img&gt;&lt;/div&gt;&lt;/td&gt;&lt;td style=\"width: 33%; text-align: center; vertical-align: middle;border:none;\"&gt;&lt;div style=\"display:flex; justify-content:center;\"&gt;&lt;img src=\"https://blueberry-assets.oneclick.es/{{Q1}}\" width=\"300\"&gt;&lt;/img&gt;&lt;/div&gt;&lt;/td&gt;&lt;td style=\"width: 33%; text-align: center; vertical-align: middle;border:none;\"&gt;&lt;div style=\"display:flex; justify-content:center;\"&gt;&lt;img src=\"https://blueberry-assets.oneclick.es/{{Q2}}\" width=\"300\"&gt;&lt;/img&gt;&lt;/div&gt;&lt;/td&gt;&lt;/tr&gt;&lt;tr&gt;&lt;td style=\"width: 33%; text-align: center; vertical-align: middle;border:none;\"&gt;Tiene forma de {{response}}.&lt;/td&gt;&lt;td style=\"width: 33%; text-align: center; vertical-align: middle;border:none;\"&gt;Tiene forma de {{response}}.&lt;/td&gt;&lt;td style=\"width: 33%; text-align: center; vertical-align: middle;border:none;\"&gt;Tiene forma de {{response}}.&lt;/td&gt;&lt;/tr&gt;&lt;/tbody&gt;&lt;/table&gt;",
    "hint": "&lt;p&gt;Los cuerpos redondos, es decir, los cilindros, conos y esferas, tienen superficies redondas.&lt;/p&gt;",
    "feedback": "&lt;p&gt;Los cuerpos redondos se caracterizan por tener superficies redondas. Los &lt;b&gt;cilindros&lt;/b&gt; tienen dos bases circulares, los &lt;b&gt;conos&lt;/b&gt; tienen una y las &lt;b&gt;esferas&lt;/b&gt;, ninguna.&lt;/p&gt;",
    "seed": {
        "parameters": [
            {
                "name": "Q1",
                "label": null,
                "list": [
                    "M3_G_12b_3.svg",
                    "M3_G_12b_4.svg"
                ]
            },
            {
                "name": "Q2",
                "label": null,
                "list": [
                    "M3_G_12b_5.svg",
                    "M3_G_12b_6.svg"
                ]
            },
            {
                "name": "Q3",
                "label": null,
                "list": [
                    "M3_G_12b_7.svg",
                    "M3_G_12b_8.svg"
                ]
            }
        ],
        "calculated": [
            {
                "name": "A1",
                "label": "cilindro"
            },
            {
                "name": "A2",
                "label": "cono"
            },
            {
                "name": "A3",
                "label": "esfera"
            }
        ],
        "uniques": true
    },
    "algorithm": {
        "name": "calculateOperation",
        "template": "Cloze with text"
    }
}</v>
      </c>
      <c r="C837" s="242" t="str">
        <f t="shared" si="1"/>
        <v>#REF!</v>
      </c>
      <c r="D837" s="243" t="str">
        <f t="shared" si="2"/>
        <v>#REF!</v>
      </c>
    </row>
    <row r="838" ht="15.75" customHeight="1">
      <c r="A838" s="241" t="str">
        <f>Seeds!AA948</f>
        <v>M3-G-13a-I-1</v>
      </c>
      <c r="B838" s="242" t="str">
        <f>Seeds!Z948</f>
        <v>{"id":"M3-G-13a-I-1","stimulus":"&lt;p&gt;Selecciona los desarrollos planos del prisma y la pirámide cuadrangulares.&lt;/p&gt;","hint":"&lt;p&gt;El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multiple response","params":{"countCorrect":2,"countIncorrect":2,"showCheckIcon":false,"columns":4}}}</v>
      </c>
      <c r="C838" s="242" t="str">
        <f t="shared" si="1"/>
        <v>#REF!</v>
      </c>
      <c r="D838" s="243" t="str">
        <f t="shared" si="2"/>
        <v>#REF!</v>
      </c>
    </row>
    <row r="839" ht="15.75" customHeight="1">
      <c r="A839" s="241" t="str">
        <f>Seeds!AA949</f>
        <v>M3-G-13a-I-2</v>
      </c>
      <c r="B839" s="242" t="str">
        <f>Seeds!Z949</f>
        <v>{"id":"M3-G-13a-I-2","stimulus":"&lt;p&gt;Selecciona los desarrollos planos del prisma cuadrangular y de la pirámide hexagonal.&lt;/p&gt;","hint":"&lt;p&gt;El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width=\"300\"&gt;&lt;/img&gt;&lt;/div&gt;"}],"uniques":true},"algorithm":{"name":"trueFalse","template":"Multiple choice – multiple response","params":{"countCorrect":2,"countIncorrect":2,"showCheckIcon":false,"columns":4}}}</v>
      </c>
      <c r="C839" s="242" t="str">
        <f t="shared" si="1"/>
        <v>#REF!</v>
      </c>
      <c r="D839" s="243" t="str">
        <f t="shared" si="2"/>
        <v>#REF!</v>
      </c>
    </row>
    <row r="840" ht="15.75" customHeight="1">
      <c r="A840" s="241" t="str">
        <f>Seeds!AA950</f>
        <v>M3-G-13a-E-1</v>
      </c>
      <c r="B840" s="242" t="str">
        <f>Seeds!Z950</f>
        <v>{"id":"M3-G-13a-E-1","stimulus":"&lt;p&gt;Escribe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src=\"https://blueberry-assets.oneclick.es/M3_G_12c_3.svg\" width=\"350\"&gt;&lt;/img&gt;&lt;/div&gt;&lt;/td&gt;&lt;td style=\"width: 50%; text-align: center; border: none;\"&gt;&lt;div style=\"display: inline-block;\"&gt;&lt;img src=\"https://blueberry-assets.oneclick.es/M3_G_12c_5.svg\"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plano.&lt;/p&gt;","seed":{"parameters":[],"calculated":[{"name":"A1","label":"{{function}}","function":"prisma cuadrangular"},{"name":"A2","label":"{{function}}","function":"prisma pentagonal"}],"uniques":true},"algorithm":{"name":"calculateOperation","template":"Cloze with text"}}</v>
      </c>
      <c r="C840" s="242" t="str">
        <f t="shared" si="1"/>
        <v>#REF!</v>
      </c>
      <c r="D840" s="243" t="str">
        <f t="shared" si="2"/>
        <v>#REF!</v>
      </c>
    </row>
    <row r="841" ht="15.75" customHeight="1">
      <c r="A841" s="241" t="str">
        <f>Seeds!AA951</f>
        <v>M3-G-13a-E-2</v>
      </c>
      <c r="B841" s="242" t="str">
        <f>Seeds!Z951</f>
        <v>{"id":"M3-G-13a-E-2","stimulus":"&lt;p&gt;Escribe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src=\"https://blueberry-assets.oneclick.es/M3_G_12c_4.svg\" width=\"350\"&gt;&lt;/img&gt;&lt;/div&gt;&lt;/td&gt;&lt;td style=\"width: 50%; text-align: center; border: none;\"&gt;&lt;div style=\"display: inline-block;\"&gt;&lt;img src=\"https://blueberry-assets.oneclick.es/M3_G_12c_6.svg\" width=\"350\"&gt;&lt;/img&gt;&lt;/div&gt;&lt;/td&gt;&lt;/tr&gt;&lt;tr&gt;&lt;td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plano.&lt;/p&gt;","seed":{"parameters":[],"calculated":[{"name":"A1","label":"{{function}}","function":"pirámide cuadrangular"},{"name":"A2","label":"{{function}}","function":"pirámide hexagonal"}],"uniques":true},"algorithm":{"name":"calculateOperation","template":"Cloze with text"}}</v>
      </c>
      <c r="C841" s="242" t="str">
        <f t="shared" si="1"/>
        <v>#REF!</v>
      </c>
      <c r="D841" s="243" t="str">
        <f t="shared" si="2"/>
        <v>#REF!</v>
      </c>
    </row>
    <row r="842" ht="15.75" customHeight="1">
      <c r="A842" s="241" t="str">
        <f>Seeds!AA952</f>
        <v>M3-G-13a-E-3</v>
      </c>
      <c r="B842" s="242" t="str">
        <f>Seeds!Z952</f>
        <v>{"id":"M3-G-13a-E-3","stimulus":"&lt;p&gt;Escribe el nombre de los cuerpos geométricos a los que pertenecen estos desarrollos planos.&lt;/p&gt;","template":"&lt;table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src=\"https://blueberry-assets.oneclick.es/M3_G_12c_4.svg\" width=\"300\"&gt;&lt;/img&gt;&lt;/div&gt;&lt;/td&gt;&lt;/tr&gt;&lt;tr&gt;&lt;td style=\"width: 50%; text-align: center; border: none;\"&gt;Su nombre es {{response}}.&lt;/td&gt;&lt;td style=\"width: 50%; text-align: center; border: none;\"&gt;Su nombre es {{response}}.&lt;/td&gt;&lt;/tr&gt;&lt;/tbody&gt;&lt;/table&gt;","feedback":"&lt;p&gt;El desarrollo plano de un cuerpo es la serie de figuras enlazadas que resultan de desplegar el cuerpo sobre un plano.&lt;/p&gt;","hint":"&lt;p&gt;El desarrollo plano de un cuerpo es la serie de formas enlazadas que resultan de desplegar el cuerpo sobre un plano.&lt;/p&gt;","seed":{"parameters":[],"calculated":[{"name":"A1","label":"{{function}}","function":"cilindro"},{"name":"A2","label":"{{function}}","function":"pirámide cuadrangular"}],"uniques":true},"algorithm":{"name":"calculateOperation","template":"Cloze with text"}}</v>
      </c>
      <c r="C842" s="242" t="str">
        <f t="shared" si="1"/>
        <v>#REF!</v>
      </c>
      <c r="D842" s="243" t="str">
        <f t="shared" si="2"/>
        <v>#REF!</v>
      </c>
    </row>
    <row r="843" ht="15.75" customHeight="1">
      <c r="A843" s="241" t="str">
        <f>Seeds!AA953</f>
        <v>M3-G-18a-I-1</v>
      </c>
      <c r="B843" s="242" t="str">
        <f>Seeds!Z953</f>
        <v>{"id":"M3-G-18a-I-1","stimulus":"&lt;p&gt;Selecciona el desarrollo plano del cilindro.&lt;/p&gt;","hint":"&lt;p&gt;El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width=\"300\"&gt;&lt;/img&gt;&lt;/div&gt;"},{"name":"A2","label":"&lt;div style=\"display:flex; justify-content:center;\"&gt;&lt;img src=\"https://blueberry-assets.oneclick.es/M3_G_12c_2.svg\" width=\"300\"&gt;&lt;/img&gt;&lt;/div&gt;","incorrect":true,"feedback":"&lt;p&gt;Este es el desarrollo plano de un cono.&lt;/p&gt;"},{"name":"A3","label":"&lt;div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v>
      </c>
      <c r="C843" s="242" t="str">
        <f t="shared" si="1"/>
        <v>#REF!</v>
      </c>
      <c r="D843" s="243" t="str">
        <f t="shared" si="2"/>
        <v>#REF!</v>
      </c>
    </row>
    <row r="844" ht="15.75" customHeight="1">
      <c r="A844" s="241" t="str">
        <f>Seeds!AA954</f>
        <v>M3-G-18a-I-2</v>
      </c>
      <c r="B844" s="242" t="str">
        <f>Seeds!Z954</f>
        <v>{"id":"M3-G-18a-I-2","stimulus":"&lt;p&gt;Selecciona el desarrollo plano del cono.&lt;/p&gt;","hint":"&lt;p&gt;El desarrollo plano de un cuerpo es la serie de formas enlazadas que resultan de desplegar el cuerpo sobre un plano.&lt;/p&gt;","feedback":"&lt;p&gt;El desarrollo plano de un cuerpo es la serie de formas enlazadas que resultan de desplegar el cuerpo sobre un plano.&lt;/p&gt;","seed":{"parameters":[],"calculated":[{"name":"A1","label":"&lt;div style=\"display:flex; justify-content:center;\"&gt;&lt;img src=\"https://blueberry-assets.oneclick.es/M3_G_12c_1.svg\" width=\"300\"&gt;&lt;/img&gt;&lt;/div&gt;","incorrect":true,"feedback":"&lt;p&gt;Este es el desarrollo plano de un cilindro.&lt;/p&gt;"},{"name":"A2","label":"&lt;div style=\"display:flex; justify-content:center;\"&gt;&lt;img src=\"https://blueberry-assets.oneclick.es/M3_G_12c_2.svg\" width=\"300\"&gt;&lt;/img&gt;&lt;/div&gt;"},{"name":"A3","label":"&lt;div style=\"display:flex; justify-content:center;\"&gt;&lt;img src=\"https://blueberry-assets.oneclick.es/M3_G_12c_3.svg\" width=\"300\"&gt;&lt;/img&gt;&lt;/div&gt;","incorrect":true,"feedback":"&lt;p&gt;Este es el desarrollo plano de un prisma cuadrangular.&lt;/p&gt;"},{"name":"A4","label":"&lt;div style=\"display:flex; justify-content:center;\"&gt;&lt;img src=\"https://blueberry-assets.oneclick.es/M3_G_12c_4.svg\" width=\"300\"&gt;&lt;/img&gt;&lt;/div&gt;","incorrect":true,"feedback":"&lt;p&gt;Este es el desarrollo plano de una pirámide cuadrangular.&lt;/p&gt;"},{"name":"A5","label":"&lt;div style=\"display:flex; justify-content:center;\"&gt;&lt;img src=\"https://blueberry-assets.oneclick.es/M3_G_12c_5.svg\" width=\"300\"&gt;&lt;/img&gt;&lt;/div&gt;","incorrect":true,"feedback":"&lt;p&gt;Este es el desarrollo plano de un prisma pentagonal.&lt;/p&gt;"},{"name":"A6","label":"&lt;div style=\"display:flex; justify-content:center;\"&gt;&lt;img src=\"https://blueberry-assets.oneclick.es/M3_G_12c_6.svg\" width=\"300\"&gt;&lt;/img&gt;&lt;/div&gt;","incorrect":true,"feedback":"&lt;p&gt;Este es el desarrollo plano de una pirámide hexagonal.&lt;/p&gt;"}],"uniques":true},"algorithm":{"name":"trueFalse","template":"Multiple choice – standard","params":{"countCorrect":1,"countIncorrect":2,"showCheckIcon":false,"columns":3}}}</v>
      </c>
      <c r="C844" s="242" t="str">
        <f t="shared" si="1"/>
        <v>#REF!</v>
      </c>
      <c r="D844" s="243" t="str">
        <f t="shared" si="2"/>
        <v>#REF!</v>
      </c>
    </row>
    <row r="845" ht="15.75" customHeight="1">
      <c r="A845" s="241" t="str">
        <f>Seeds!AA955</f>
        <v>M3-G-18a-E-1</v>
      </c>
      <c r="B845" s="242" t="str">
        <f>Seeds!Z955</f>
        <v>{"id":"M3-G-18a-E-1","stimulus":"&lt;p&gt;Escribe debajo de cada desarrollo plano el nombre de la figura representada.&lt;/p&gt;","template":"&lt;table style=\"width: 100%;\"&gt;&lt;tbody&gt;&lt;tr&gt;&lt;td style=\"width: 50%; text-align: center; border: none;\"&gt;&lt;div style=\"display: inline-block;\"&gt;&lt;img src=\"https://blueberry-assets.oneclick.es/M3_G_12c_1.svg\" width=\"300\"&gt;&lt;/img&gt;&lt;/div&gt;&lt;/td&gt;&lt;td style=\"width: 50%; text-align: center; border: none;\"&gt;&lt;div style=\"display: inline-block;\"&gt;&lt;img src=\"https://blueberry-assets.oneclick.es/M3_G_12c_2.svg\"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una.&lt;/p&gt;","seed":{"parameters":[],"calculated":[{"name":"A1","label":"{{function}}","function":"Cilindro"},{"name":"A2","label":"{{function}}","function":"Cono"}],"uniques":true},"algorithm":{"name":"calculateOperation","template":"Cloze with text"}}</v>
      </c>
      <c r="C845" s="242" t="str">
        <f t="shared" si="1"/>
        <v>#REF!</v>
      </c>
      <c r="D845" s="243" t="str">
        <f t="shared" si="2"/>
        <v>#REF!</v>
      </c>
    </row>
    <row r="846" ht="15.75" customHeight="1">
      <c r="A846" s="241" t="str">
        <f>Seeds!AA956</f>
        <v>M3-G-18a-E-2</v>
      </c>
      <c r="B846" s="242" t="str">
        <f>Seeds!Z956</f>
        <v>{"id":"M3-G-18a-E-2","stimulus":"&lt;p&gt;Escribe debajo de cada desarrollo plano el nombre de la figura representada.&lt;/p&gt;","template":"&lt;table style=\"width: 100%;\"&gt;&lt;tbody&gt;&lt;tr&gt;&lt;td style=\"width: 50%; text-align: center; border: none;\"&gt;&lt;div style=\"display: inline-block;\"&gt;&lt;img src=\"https://blueberry-assets.oneclick.es/M3_G_12c_2.svg\" width=\"300\"&gt;&lt;/img&gt;&lt;/div&gt;&lt;/td&gt;&lt;td style=\"width: 50%; text-align: center; border: none;\"&gt;&lt;div style=\"display: inline-block;\"&gt;&lt;img src=\"https://blueberry-assets.oneclick.es/M3_G_12c_1.svg\" width=\"300\"&gt;&lt;/img&gt;&lt;/div&gt;&lt;/td&gt;&lt;/tr&gt;&lt;tr&gt;&lt;td style=\"width: 50%; text-align: center; border: none;\"&gt;{{response}}&lt;/td&gt;&lt;td style=\"width: 50%; text-align: center; border: none;\"&gt;{{response}}&lt;/td&gt;&lt;/tr&gt;&lt;/tbody&gt;&lt;/table&gt;","feedback":"&lt;p&gt;Los cilindros tienen dos bases, mientras que los conos tienen una.&lt;/p&gt;","hint":"&lt;p&gt;Los cilindros tienen dos bases, mientras que los conos tienen una.&lt;/p&gt;","seed":{"parameters":[],"calculated":[{"name":"A1","label":"{{function}}","function":"Cono"},{"name":"A2","label":"{{function}}","function":"Cilindro"}],"uniques":true},"algorithm":{"name":"calculateOperation","template":"Cloze with text"}}</v>
      </c>
      <c r="C846" s="242" t="str">
        <f t="shared" si="1"/>
        <v>#REF!</v>
      </c>
      <c r="D846" s="243" t="str">
        <f t="shared" si="2"/>
        <v>#REF!</v>
      </c>
    </row>
    <row r="847" ht="15.75" customHeight="1">
      <c r="A847" s="241" t="str">
        <f>Seeds!AA957</f>
        <v>M3-EyP-1a-I-1</v>
      </c>
      <c r="B847" s="242" t="str">
        <f>Seeds!Z957</f>
        <v>{"id":"M3-EyP-1a-I-1","stimulus":"&lt;p&gt;¿Qué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!important;\"&gt;{{Q1}}&lt;/td&gt;&lt;td style=\"width: 20%; text-align: center; border: none; background: none !important;\"&gt;{{Q4}}&lt;/td&gt;&lt;td style=\"width: 20%; text-align: center; border: none; background: none !important;\"&gt;{{Q4}}&lt;/td&gt;&lt;td style=\"width: 20%; text-align: center; border: none; background: none !important;\"&gt;{{Q1}}&lt;/td&gt;&lt;/tr&gt;&lt;tr&gt;&lt;td style=\"width: 20%; text-align: center; border: none; background: none !important;\"&gt;{{Q4}}&lt;/td&gt;&lt;td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dos veces, por lo que su frecuencia absoluta es 2.&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center;\"&gt;4&lt;/td&gt;&lt;/tr&gt;&lt;/tbody&gt;&lt;/table&gt;"},{"name":"A2","label":"&lt;table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center;\"&gt;4&lt;/td&gt;&lt;/tr&gt;&lt;tr&gt;&lt;td style=\"width: 50%; text-align: center;\"&gt;{{Q2}}&lt;/td&gt;&lt;td style=\"width: 50%; text-align: center;\"&gt;2&lt;/td&gt;&lt;/tr&gt;&lt;tr&gt;&lt;td style=\"width: 50%; text-align: center;\"&gt;{{Q3}}&lt;/td&gt;&lt;td style=\"width: 50%; text-align: center;\"&gt;2&lt;/td&gt;&lt;/tr&gt;&lt;tr&gt;&lt;td style=\"width: 50%; text-align: center;\"&gt;{{Q4}}&lt;/td&gt;&lt;td style=\"width: 50%; text-align: center;\"&gt;2&lt;/td&gt;&lt;/tr&gt;&lt;/tbody&gt;&lt;/table&gt;","incorrect":true},{"name":"A4","label":"&lt;table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center;\"&gt;4&lt;/td&gt;&lt;/tr&gt;&lt;tr&gt;&lt;td style=\"width: 50%; text-align: center;\"&gt;{{Q3}}&lt;/td&gt;&lt;td style=\"width: 50%; text-align: center;\"&gt;2&lt;/td&gt;&lt;/tr&gt;&lt;tr&gt;&lt;td style=\"width: 50%; text-align: center;\"&gt;{{Q4}}&lt;/td&gt;&lt;td style=\"width: 50%; text-align: center;\"&gt;2&lt;/td&gt;&lt;/tr&gt;&lt;/tbody&gt;&lt;/table&gt;","incorrect":true},{"name":"A5","label":"&lt;table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center;\"&gt;2&lt;/td&gt;&lt;td style=\"width: 50%; text-align: center;\"&gt;{{Q1}}&lt;/td&gt;&lt;/tr&gt;&lt;tr&gt;&lt;td style=\"width: 50%; text-align: center;\"&gt;2&lt;/td&gt;&lt;td style=\"width: 50%; text-align: center;\"&gt;{{Q2}}&lt;/td&gt;&lt;/tr&gt;&lt;tr&gt;&lt;td style=\"width: 50%; text-align: center;\"&gt;2&lt;/td&gt;&lt;td style=\"width: 50%; text-align: center;\"&gt;{{Q3}}&lt;/td&gt;&lt;/tr&gt;&lt;tr&gt;&lt;td style=\"width: 50%; text-align: center;\"&gt;4&lt;/td&gt;&lt;td style=\"width: 50%; text-align: center;\"&gt;{{Q4}}&lt;/td&gt;&lt;/tr&gt;&lt;/tbody&gt;&lt;/table&gt;","incorrect":true}],"uniques":true},"algorithm":{"name":"trueFalse","template":"Multiple choice – standard","params":{"countCorrect":1,"countIncorrect":2,"showCheckIcon":false,"columns":3}}}</v>
      </c>
      <c r="C847" s="242" t="str">
        <f t="shared" si="1"/>
        <v>#REF!</v>
      </c>
      <c r="D847" s="243" t="str">
        <f t="shared" si="2"/>
        <v>#REF!</v>
      </c>
    </row>
    <row r="848" ht="15.75" customHeight="1">
      <c r="A848" s="241" t="str">
        <f>Seeds!AA958</f>
        <v>M3-EyP-1a-I-2</v>
      </c>
      <c r="B848" s="242" t="str">
        <f>Seeds!Z958</f>
        <v>{"id":"M3-EyP-1a-I-2","stimulus":"&lt;p&gt;¿Qué tabla de frecuencias recoge estos valores?&lt;/p&gt;&lt;div style=\"border: 3px solid #C77CB7; padding: 0.5rem;\"&gt;&lt;table style=\"width: 100%; background: none !important;\"&gt;&lt;tbody&gt;&lt;tr&gt;&lt;td style=\"width: 20%; text-align: center; border: none; background: none !important;\"&gt;{{Q2}}&lt;/td&gt;&lt;td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!important;\"&gt;{{Q1}}&lt;/td&gt;&lt;/tr&gt;&lt;tr&gt;&lt;td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!important;\"&gt;{{Q4}}&lt;/td&gt;&lt;td style=\"width: 20%; text-align: center; border: none; background: none !important;\"&gt;{{Q3}}&lt;/td&gt;&lt;/tr&gt;&lt;/tbody&gt;&lt;/table&gt;&lt;/div&gt;","hint":"&lt;p&gt;La frecuencia absoluta de un dato es el número de veces que este se repite.&lt;/p&gt;","feedback":"&lt;p&gt;La frecuencia absoluta es un número que indica la cantidad de veces que un dato se repite. Por ejemplo, el valor {{Q2}} aparece repetido tres veces, por lo que su frecuencia absoluta es 3.&lt;/p&gt;","seed":{"parameters":[{"name":"Q1","label":null,"min":1,"max":12,"step":1},{"name":"Q2","label":null,"min":1,"max":12,"step":1},{"name":"Q3","label":null,"min":1,"max":12,"step":1},{"name":"Q4","label":null,"min":1,"max":12,"step":1}],"calculated":[{"name":"A1","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center;\"&gt;3&lt;/td&gt;&lt;/tr&gt;&lt;tr&gt;&lt;td style=\"width: 50%; text-align: center;\"&gt;{{Q3}}&lt;/td&gt;&lt;td style=\"width: 50%; text-align: center;\"&gt;4&lt;/td&gt;&lt;/tr&gt;&lt;tr&gt;&lt;td style=\"width: 50%; text-align: center;\"&gt;{{Q4}}&lt;/td&gt;&lt;td style=\"width: 50%; text-align: center;\"&gt;2&lt;/td&gt;&lt;/tr&gt;&lt;/tbody&gt;&lt;/table&gt;"},{"name":"A2","label":"&lt;table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center;\"&gt;{{Q1}}&lt;/td&gt;&lt;/tr&gt;&lt;tr&gt;&lt;td style=\"width: 50%; text-align: center;\"&gt;{{Q2}}&lt;/td&gt;&lt;td style=\"width: 50%; text-align: center;\"&gt;{{Q2}}&lt;/td&gt;&lt;/tr&gt;&lt;tr&gt;&lt;td style=\"width: 50%; text-align: center;\"&gt;{{Q3}}&lt;/td&gt;&lt;td style=\"width: 50%; text-align: center;\"&gt;{{Q3}}&lt;/td&gt;&lt;/tr&gt;&lt;tr&gt;&lt;td style=\"width: 50%; text-align: center;\"&gt;{{Q4}}&lt;/td&gt;&lt;td style=\"width: 50%; text-align: center;\"&gt;{{Q4}}&lt;/td&gt;&lt;/tr&gt;&lt;/tbody&gt;&lt;/table&gt;","incorrect":true},{"name":"A3","label":"&lt;table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center;\"&gt;1&lt;/td&gt;&lt;/tr&gt;&lt;tr&gt;&lt;td style=\"width: 50%; text-align: center;\"&gt;{{Q2}}&lt;/td&gt;&lt;td style=\"width: 50%; text-align: center;\"&gt;2&lt;/td&gt;&lt;/tr&gt;&lt;tr&gt;&lt;td style=\"width: 50%; text-align: center;\"&gt;{{Q3}}&lt;/td&gt;&lt;td style=\"width: 50%; text-align: center;\"&gt;4&lt;/td&gt;&lt;/tr&gt;&lt;tr&gt;&lt;td style=\"width: 50%; text-align: center;\"&gt;{{Q4}}&lt;/td&gt;&lt;td style=\"width: 50%; text-align: center;\"&gt;3&lt;/td&gt;&lt;/tr&gt;&lt;/tbody&gt;&lt;/table&gt;","incorrect":true},{"name":"A4","label":"&lt;table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center;\"&gt;{{Q1}}&lt;/td&gt;&lt;td style=\"width: 50%; text-align: center;\"&gt;2&lt;/td&gt;&lt;/tr&gt;&lt;tr&gt;&lt;td style=\"width: 50%; text-align: center;\"&gt;{{Q2}}&lt;/td&gt;&lt;td style=\"width: 50%; text-align: center;\"&gt;1&lt;/td&gt;&lt;/tr&gt;&lt;tr&gt;&lt;td style=\"width: 50%; text-align: center;\"&gt;{{Q3}}&lt;/td&gt;&lt;td style=\"width: 50%; text-align: center;\"&gt;4&lt;/td&gt;&lt;/tr&gt;&lt;tr&gt;&lt;td style=\"width: 50%; text-align: center;\"&gt;{{Q4}}&lt;/td&gt;&lt;td style=\"width: 50%; text-align: center;\"&gt;3&lt;/td&gt;&lt;/tr&gt;&lt;/tbody&gt;&lt;/table&gt;","incorrect":true},{"name":"A5","label":"&lt;table style=\"width: 100%;\"&gt;&lt;tbody&gt;&lt;tr&gt;&lt;td style=\"width: 50%; text-align: center; color: white; font-weight: bold; background-color: #C77CB7; vertical-align: middle;\"&gt;Valores&lt;/td&gt;&lt;td style=\"width: 50%; text-align: center; color: white; font-weight: bold; background-color: #C77CB7; vertical-align: middle;\"&gt;Frecuencia absoluta&lt;/td&gt;&lt;/tr&gt;&lt;tr&gt;&lt;td style=\"width: 50%; text-align: center;\"&gt;1&lt;/td&gt;&lt;td style=\"width: 50%; text-align: center;\"&gt;{{Q1}}&lt;/td&gt;&lt;/tr&gt;&lt;tr&gt;&lt;td style=\"width: 50%; text-align: center;\"&gt;3&lt;/td&gt;&lt;td style=\"width: 50%; text-align: center;\"&gt;{{Q2}}&lt;/td&gt;&lt;/tr&gt;&lt;tr&gt;&lt;td style=\"width: 50%; text-align: center;\"&gt;4&lt;/td&gt;&lt;td style=\"width: 50%; text-align: center;\"&gt;{{Q3}}&lt;/td&gt;&lt;/tr&gt;&lt;tr&gt;&lt;td style=\"width: 50%; text-align: center;\"&gt;2&lt;/td&gt;&lt;td style=\"width: 50%; text-align: center;\"&gt;{{Q4}}&lt;/td&gt;&lt;/tr&gt;&lt;/tbody&gt;&lt;/table&gt;","incorrect":true}],"uniques":true},"algorithm":{"name":"trueFalse","template":"Multiple choice – standard","params":{"countCorrect":1,"countIncorrect":2,"showCheckIcon":false,"columns":3}}}</v>
      </c>
      <c r="C848" s="242" t="str">
        <f t="shared" si="1"/>
        <v>#REF!</v>
      </c>
      <c r="D848" s="243" t="str">
        <f t="shared" si="2"/>
        <v>#REF!</v>
      </c>
    </row>
    <row r="849" ht="15.75" customHeight="1">
      <c r="A849" s="241" t="str">
        <f>Seeds!AA959</f>
        <v>M3-EyP-1a-E-1</v>
      </c>
      <c r="B849" s="242" t="str">
        <f>Seeds!Z959</f>
        <v>{"id":"M3-EyP-1a-E-1","stimulus":"&lt;p&gt;Observa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!important;\"&gt;{{Q1}}&lt;/td&gt;&lt;/tr&gt;&lt;tr&gt;&lt;td style=\"width: 20%; text-align: center; border: none; background: none !important;\"&gt;{{Q3}}&lt;/td&gt;&lt;td style=\"width: 20%; text-align: center; border: none; background: none !important;\"&gt;{{Q2}}&lt;/td&gt;&lt;td style=\"width: 20%; text-align: center; border: none; background: none !important;\"&gt;{{Q2}}&lt;/td&gt;&lt;td style=\"width: 20%; text-align: center; border: none; background: none !important;\"&gt;{{Q4}}&lt;/td&gt;&lt;td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tres veces, por lo que su frecuencia absoluta es 3.&lt;/p&gt;","seed":{"parameters":[{"name":"Q1","label":null,"min":1,"max":12,"step":1},{"name":"Q2","label":null,"min":1,"max":12,"step":1},{"name":"Q3","label":null,"min":1,"max":12,"step":1},{"name":"Q4","label":null,"min":1,"max":12,"step":1}],"calculated":[{"name":"A1","label":"{{function}}","function":3},{"name":"A2","label":"{{function}}","function":2},{"name":"A3","label":"{{function}}","function":3},{"name":"A4","label":"{{function}}","function":2}],"uniques":true},"algorithm":{"name":"calculateOperation","params":{"method":"equivLiteral","keyboard":"NUMERICAL"}}}</v>
      </c>
      <c r="C849" s="242" t="str">
        <f t="shared" si="1"/>
        <v>#REF!</v>
      </c>
      <c r="D849" s="243" t="str">
        <f t="shared" si="2"/>
        <v>#REF!</v>
      </c>
    </row>
    <row r="850" ht="15.75" customHeight="1">
      <c r="A850" s="241" t="str">
        <f>Seeds!AA960</f>
        <v>M3-EyP-1a-E-2</v>
      </c>
      <c r="B850" s="242" t="str">
        <f>Seeds!Z960</f>
        <v>{"id":"M3-EyP-1a-E-2","stimulus":"&lt;p&gt;Observa los datos en el recuadro y completa la tabla de frecuencias.&lt;/p&gt;&lt;div style=\"border: 3px solid #BEE072; padding: 0.5rem;\"&gt;&lt;table style=\"width: 100%; background: none !important;\"&gt;&lt;tbody&gt;&lt;tr&gt;&lt;td style=\"width: 20%; text-align: center; border: none; background: none !important;\"&gt;{{Q1}}&lt;/td&gt;&lt;td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!important;\"&gt;{{Q1}}&lt;/td&gt;&lt;td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!important;\"&gt;{{Q2}}&lt;/td&gt;&lt;/tr&gt;&lt;/tbody&gt;&lt;/table&gt;&lt;/div&gt;","template":"&lt;table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dos veces, por lo que su frecuencia absoluta es 2.&lt;/p&gt;","seed":{"parameters":[{"name":"Q1","label":null,"min":1,"max":15,"step":1},{"name":"Q2","label":null,"min":1,"max":15,"step":1},{"name":"Q3","label":null,"min":1,"max":15,"step":1},{"name":"Q4","label":null,"min":1,"max":15,"step":1}],"calculated":[{"name":"A1","label":"{{function}}","function":2},{"name":"A2","label":"{{function}}","function":3},{"name":"A3","label":"{{function}}","function":4},{"name":"A4","label":"{{function}}","function":1}],"uniques":true},"algorithm":{"name":"calculateOperation","params":{"method":"equivLiteral","keyboard":"NUMERICAL"}}}</v>
      </c>
      <c r="C850" s="242" t="str">
        <f t="shared" si="1"/>
        <v>#REF!</v>
      </c>
      <c r="D850" s="243" t="str">
        <f t="shared" si="2"/>
        <v>#REF!</v>
      </c>
    </row>
    <row r="851" ht="15.75" customHeight="1">
      <c r="A851" s="241" t="str">
        <f>Seeds!AA961</f>
        <v>M3-EyP-1a-E-3</v>
      </c>
      <c r="B851" s="242" t="str">
        <f>Seeds!Z961</f>
        <v>{"id":"M3-EyP-1a-E-3","stimulus":"&lt;p&gt;Observa los datos en el recuadro y completa la tabla de frecuencias.&lt;/p&gt;&lt;div style=\"border: 3px solid #BEE072; padding: 0.5rem;\"&gt;&lt;table style=\"width: 100%; background: none !important;\"&gt;&lt;tbody&gt;&lt;tr&gt;&lt;td style=\"width: 20%; text-align: center; border: none; background: none !important;\"&gt;{{Q4}}&lt;/td&gt;&lt;td style=\"width: 20%; text-align: center; border: none; background: none !important;\"&gt;{{Q3}}&lt;/td&gt;&lt;td style=\"width: 20%; text-align: center; border: none; background: none !important;\"&gt;{{Q4}}&lt;/td&gt;&lt;td style=\"width: 20%; text-align: center; border: none; background: none !important;\"&gt;{{Q3}}&lt;/td&gt;&lt;td style=\"width: 20%; text-align: center; border: none; background: none !important;\"&gt;{{Q2}}&lt;/td&gt;&lt;/tr&gt;&lt;tr&gt;&lt;td style=\"width: 20%; text-align: center; border: none; background: none !important;\"&gt;{{Q3}}&lt;/td&gt;&lt;td style=\"width: 20%; text-align: center; border: none; background: none !important;\"&gt;{{Q3}}&lt;/td&gt;&lt;td style=\"width: 20%; text-align: center; border: none; background: none !important;\"&gt;{{Q2}}&lt;/td&gt;&lt;td style=\"width: 20%; text-align: center; border: none; background: none !important;\"&gt;{{Q3}}&lt;/td&gt;&lt;td style=\"width: 20%; text-align: center; border: none; background: none !important;\"&gt;{{Q1}}&lt;/td&gt;&lt;/tr&gt;&lt;/tbody&gt;&lt;/table&gt;&lt;/div&gt;","template":"&lt;table style=\"width: 100%;\"&gt;&lt;tbody&gt;&lt;tr&gt;&lt;td style=\"width: 50%; text-align: center; color: black; font-weight: bold; background-color: #BEE072; vertical-align: middle;\"&gt;Valores&lt;/td&gt;&lt;td style=\"width: 50%; text-align: center; color: black; font-weight: bold; background-color: #BEE072;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center;\"&gt;{{response}}&lt;/td&gt;&lt;/tr&gt;&lt;tr&gt;&lt;td style=\"width: 50%; text-align: center;\"&gt;{{Q4}}&lt;/td&gt;&lt;td style=\"width: 50%; text-align: center;\"&gt;{{response}}&lt;/td&gt;&lt;/tr&gt;&lt;/tbody&gt;&lt;/table&gt;","hint":"&lt;p&gt;La frecuencia absoluta de un dato es el número de veces que este se repite.&lt;/p&gt;","feedback":"&lt;p&gt;La frecuencia absoluta es un número que indica la cantidad de veces que un dato se repite. Por ejemplo, el valor {{Q1}} aparece repetido una vez, por lo que su frecuencia absoluta es 1.&lt;/p&gt;","seed":{"parameters":[{"name":"Q1","label":null,"min":1,"max":15,"step":1},{"name":"Q2","label":null,"min":1,"max":15,"step":1},{"name":"Q3","label":null,"min":1,"max":15,"step":1},{"name":"Q4","label":null,"min":1,"max":15,"step":1}],"calculated":[{"name":"A1","label":"{{function}}","function":1},{"name":"A2","label":"{{function}}","function":2},{"name":"A3","label":"{{function}}","function":5},{"name":"A4","label":"{{function}}","function":2}],"uniques":true},"algorithm":{"name":"calculateOperation","params":{"method":"equivLiteral","keyboard":"NUMERICAL"}}}</v>
      </c>
      <c r="C851" s="242" t="str">
        <f t="shared" si="1"/>
        <v>#REF!</v>
      </c>
      <c r="D851" s="243" t="str">
        <f t="shared" si="2"/>
        <v>#REF!</v>
      </c>
    </row>
    <row r="852" ht="15.75" customHeight="1">
      <c r="A852" s="241" t="str">
        <f>Seeds!AA962</f>
        <v>M3-EyP-1a-A-1</v>
      </c>
      <c r="B852" s="242" t="str">
        <f>Seeds!Z962</f>
        <v>{"id":"M3-EyP-1a-A-1","stimulus":"&lt;p&gt;Un oftalmólogo ha apuntado el color de ojos de sus pacientes. Observa estos datos y completa la tabla de frecuencias.&lt;/p&gt;&lt;div style=\"border: 3px solid #9FC1FD;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!important;\"&gt;{{Q1}}&lt;/td&gt;&lt;td style=\"width: 25%; text-align: center; border: none; background: none !important;\"&gt;{{Q3}}&lt;/td&gt;&lt;td style=\"width: 25%; text-align: center; border: none; background: none !important;\"&gt;{{Q3}}&lt;/td&gt;&lt;td style=\"width: 25%; text-align: center; border: none; background: none !important;\"&gt;{{Q3}}&lt;/td&gt;&lt;/tr&gt;&lt;tr&gt;&lt;td style=\"width: 25%; text-align: center; border: none; background: none !important;\"&gt;{{Q1}}&lt;/td&gt;&lt;td style=\"width: 25%; text-align: center; border: none; background: none !important;\"&gt;{{Q1}}&lt;/td&gt;&lt;td style=\"width: 25%; text-align: center; border: none; background: none !important;\"&gt;{{Q1}}&lt;/td&gt;&lt;td style=\"width: 25%; text-align: center; border: none; background: none !important;\"&gt;{{Q2}}&lt;/td&gt;&lt;/tr&gt;&lt;/tbody&gt;&lt;/table&gt;&lt;/div&gt;","template":"&lt;table style=\"width: 100%;\"&gt;&lt;tbody&gt;&lt;tr&gt;&lt;td style=\"width: 50%; text-align: center; color: white; font-weight: bold; background-color: #9FC1FD; vertical-align: middle;\"&gt;Color de ojos&lt;/td&gt;&lt;td style=\"width: 50%; text-align: center; color: white; font-weight: bold; background-color: #9FC1FD;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ocho veces, entonces su frecuencia absoluta es 8.&lt;/p&gt;","seed":{"parameters":[{"name":"Q1","label":null,"list":["Azules","Marrones","Verdes"]},{"name":"Q2","label":null,"list":["Azules","Marrones","Verdes"]},{"name":"Q3","label":null,"list":["Azules","Marrones","Verdes"]}],"calculated":[{"name":"A1","label":"{{function}}","function":"8"},{"name":"A2","label":"{{function}}","function":"4"},{"name":"A3","label":"{{function}}","function":"4"}],"uniques":true},"algorithm":{"name":"calculateOperation","params":{"method":"equivLiteral","keyboard":"NUMERICAL"}}}</v>
      </c>
      <c r="C852" s="242" t="str">
        <f t="shared" si="1"/>
        <v>#REF!</v>
      </c>
      <c r="D852" s="243" t="str">
        <f t="shared" si="2"/>
        <v>#REF!</v>
      </c>
    </row>
    <row r="853" ht="15.75" customHeight="1">
      <c r="A853" s="241" t="str">
        <f>Seeds!AA963</f>
        <v>M3-EyP-1a-A-2</v>
      </c>
      <c r="B853" s="242" t="str">
        <f>Seeds!Z963</f>
        <v>{"id":"M3-EyP-1a-A-2","stimulus":"&lt;p&gt;César ha encuestado a sus amigos para saber cuál es su infusión favorita. Observa estos datos y completa la tabla de frecuencias.&lt;/p&gt;&lt;div style=\"border: 3px solid #FEA487; padding: 0.5rem;\"&gt;&lt;table style=\"width: 100%; background: none !important;\"&gt;&lt;tbody&gt;&lt;tr&gt;&lt;td style=\"width: 25%; text-align: center; border: none; background: none !important;\"&gt;{{Q1}}&lt;/td&gt;&lt;td style=\"width: 25%; text-align: center; border: none; background: none !important;\"&gt;{{Q1}}&lt;/td&gt;&lt;td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!important;\"&gt;{{Q1}}&lt;/td&gt;&lt;td style=\"width: 25%; text-align: center; border: none; background: none !important;\"&gt;{{Q2}}&lt;/td&gt;&lt;td style=\"width: 25%; text-align: center; border: none; background: none !important;\"&gt;{{Q2}}&lt;/td&gt;&lt;/tr&gt;&lt;tr&gt;&lt;td style=\"width: 25%; text-align: center; border: none; background: none !important;\"&gt;{{Q2}}&lt;/td&gt;&lt;td style=\"width: 25%; text-align: center; border: none; background: none !important;\"&gt;{{Q2}}&lt;/td&gt;&lt;td style=\"width: 25%; text-align: center; border: none; background: none !important;\"&gt;{{Q1}}&lt;/td&gt;&lt;td style=\"width: 25%; text-align: center; border: none; background: none !important;\"&gt;{{Q3}}&lt;/td&gt;&lt;/tr&gt;&lt;tr&gt;&lt;td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!important;\"&gt;{{Q3}}&lt;/td&gt;&lt;/tr&gt;&lt;/tbody&gt;&lt;/table&gt;&lt;/div&gt;","template":"&lt;table style=\"width: 100%;\"&gt;&lt;tbody&gt;&lt;tr&gt;&lt;td style=\"width: 50%; text-align: center; color: white; font-weight: bold; background-color: #FEA487; vertical-align: middle;\"&gt;Infusión&lt;/td&gt;&lt;td style=\"width: 50%; text-align: center; color: white; font-weight: bold; background-color: #FEA487;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&lt;i&gt;{{Q1}}&lt;/i&gt; aparece repetido cinco veces, entonces su frecuencia absoluta es 5.&lt;/p&gt;","seed":{"parameters":[{"name":"Q1","label":null,"list":["Té","Café","Manzanilla"]},{"name":"Q2","label":null,"list":["Té","Café","Manzanilla"]},{"name":"Q3","label":null,"list":["Té","Café","Manzanilla"]}],"calculated":[{"name":"A1","label":"{{function}}","function":"5"},{"name":"A2","label":"{{function}}","function":"7"},{"name":"A3","label":"{{function}}","function":"4"}],"uniques":true},"algorithm":{"name":"calculateOperation","params":{"method":"equivLiteral","keyboard":"NUMERICAL"}}}</v>
      </c>
      <c r="C853" s="242" t="str">
        <f t="shared" si="1"/>
        <v>#REF!</v>
      </c>
      <c r="D853" s="243" t="str">
        <f t="shared" si="2"/>
        <v>#REF!</v>
      </c>
    </row>
    <row r="854" ht="15.75" customHeight="1">
      <c r="A854" s="241" t="str">
        <f>Seeds!AA964</f>
        <v>M3-EyP-1a-A-3</v>
      </c>
      <c r="B854" s="242" t="str">
        <f>Seeds!Z964</f>
        <v>{"id":"M3-EyP-1a-A-3","stimulus":"&lt;p&gt;Estas son las notas de una prueba de Matemáticas en 3.º de primaria. A partir de ellas, completa la tabla de frecuencias.&lt;/p&gt;&lt;div style=\"border: 3px solid #C77CB7; padding: 0.5rem;\"&gt;&lt;table style=\"width: 100%; background: none !important;\"&gt;&lt;tbody&gt;&lt;tr&gt;&lt;td style=\"width: 25%; text-align: center; border: none; background: none !important;\"&gt;{{Q1}}&lt;/td&gt;&lt;td style=\"width: 25%; text-align: center; border: none; background: none !important;\"&gt;{{Q2}}&lt;/td&gt;&lt;td style=\"width: 25%; text-align: center; border: none; background: none !important;\"&gt;{{Q3}}&lt;/td&gt;&lt;td style=\"width: 25%; text-align: center; border: none; background: none !important;\"&gt;{{Q2}}&lt;/td&gt;&lt;/tr&gt;&lt;tr&gt;&lt;td style=\"width: 25%; text-align: center; border: none; background: none !important;\"&gt;{{Q2}}&lt;/td&gt;&lt;td style=\"width: 25%; text-align: center; border: none; background: none !important;\"&gt;{{Q1}}&lt;/td&gt;&lt;td style=\"width: 25%; text-align: center; border: none; background: none !important;\"&gt;{{Q3}}&lt;/td&gt;&lt;td style=\"width: 25%; text-align: center; border: none; background: none !important;\"&gt;{{Q2}}&lt;/td&gt;&lt;/tr&gt;&lt;tr&gt;&lt;td style=\"width: 25%; text-align: center; border: none; background: none !important;\"&gt;{{Q1}}&lt;/td&gt;&lt;td style=\"width: 25%; text-align: center; border: none; background: none !important;\"&gt;{{Q2}}&lt;/td&gt;&lt;td style=\"width: 25%; text-align: center; border: none; background: none !important;\"&gt;{{Q2}}&lt;/td&gt;&lt;td style=\"width: 25%; text-align: center; border: none; background: none !important;\"&gt;{{Q3}}&lt;/td&gt;&lt;/tr&gt;&lt;tr&gt;&lt;td style=\"width: 25%; text-align: center; border: none; background: none !important;\"&gt;{{Q2}}&lt;/td&gt;&lt;td style=\"width: 25%; text-align: center; border: none; background: none !important;\"&gt;{{Q3}}&lt;/td&gt;&lt;td style=\"width: 25%; text-align: center; border: none; background: none !important;\"&gt;{{Q3}}&lt;/td&gt;&lt;td style=\"width: 25%; text-align: center; border: none; background: none !important;\"&gt;{{Q1}}&lt;/td&gt;&lt;/tr&gt;&lt;/tbody&gt;&lt;/table&gt;&lt;/div&gt;","template":"&lt;table style=\"width: 100%;\"&gt;&lt;tbody&gt;&lt;tr&gt;&lt;td style=\"width: 50%; text-align: center; color: white; font-weight: bold; background-color: #C77CB7; vertical-align: middle;\"&gt;Nota&lt;/td&gt;&lt;td style=\"width: 50%; text-align: center; color: white; font-weight: bold; background-color: #C77CB7; vertical-align: middle;\"&gt;Frecuencia absoluta&lt;/td&gt;&lt;/tr&gt;&lt;tr&gt;&lt;td style=\"width: 50%; text-align: center;\"&gt;{{Q1}}&lt;/td&gt;&lt;td style=\"width: 50%; text-align: center;\"&gt;{{response}}&lt;/td&gt;&lt;/tr&gt;&lt;tr&gt;&lt;td style=\"width: 50%; text-align: center;\"&gt;{{Q2}}&lt;/td&gt;&lt;td style=\"width: 50%; text-align: center;\"&gt;{{response}}&lt;/td&gt;&lt;/tr&gt;&lt;tr&gt;&lt;td style=\"width: 50%; text-align: center;\"&gt;{{Q3}}&lt;/td&gt;&lt;td style=\"width: 50%; text-align: center;\"&gt;{{response}}&lt;/td&gt;&lt;/tbody&gt;&lt;/table&gt;","hint":"&lt;p&gt;La frecuencia absoluta de un dato es el número de veces que este se repite.&lt;/p&gt;","feedback":"&lt;p&gt;La frecuencia absoluta es un número que indica la cantidad de veces que un dato se repite. Por ejemplo, el valor {{Q1}} aparece repetido cuatro veces, entonces su frecuencia absoluta es 4.&lt;/p&gt;","seed":{"parameters":[{"name":"Q1","label":null,"min":5,"max":10,"step":1},{"name":"Q2","label":null,"min":5,"max":10,"step":1},{"name":"Q3","label":null,"min":5,"max":10,"step":1}],"calculated":[{"name":"A1","label":"{{function}}","function":"4"},{"name":"A2","label":"{{function}}","function":"7"},{"name":"A3","label":"{{function}}","function":"5"}],"uniques":true},"algorithm":{"name":"calculateOperation","params":{"method":"equivLiteral","keyboard":"NUMERICAL"}}}</v>
      </c>
      <c r="C854" s="242" t="str">
        <f t="shared" si="1"/>
        <v>#REF!</v>
      </c>
      <c r="D854" s="243" t="str">
        <f t="shared" si="2"/>
        <v>#REF!</v>
      </c>
    </row>
    <row r="855" ht="15.75" customHeight="1">
      <c r="A855" s="241" t="str">
        <f>Seeds!AA965</f>
        <v>M3-EyP-5a-I-1</v>
      </c>
      <c r="B855" s="242" t="str">
        <f>Seeds!Z965</f>
        <v>{
    "id": "M3-EyP-5a-I-1",
    "stimulus": "&lt;p&gt;Escoge qué valores de los siguientes son numéricos.&lt;/p&gt;",
    "feedback": "&lt;p&gt;Los datos numéricos representan cantidades, al contrario que los no numéricos. Por ejemplo, la altura de un animal es &lt;b&gt;numérica&lt;/b&gt; porque solo puede describirse con números.&lt;/p&gt;",
    "hint": "&lt;p&gt;Los datos numéricos representan cantidades, al contrario que los no numéricos.&lt;/p&gt;",
    "seed": {
        "parameters": [
            {
                "name": "Q1",
                "list": [
                    "La altura de un niño",
                    "Los puntos obtenidos en un juego",
                    "Los años de una persona",
                    "La cantidad de seguidores de un &lt;i&gt;influencer&lt;/i&gt;",
                    "La cantidad de galletas en una bolsa",
                    "La cantidad de peces en un acuario",
                    "El precio de una videoconsola"
                ]
            },
            {
                "name": "Q2",
                "list": [
                    "La distancia entre dos ciudades",
                    "El precio de un móvil",
                    "La cantidad de personas que asisten a un evento",
                    "La cantidad de visitas a una plataforma de vídeo",
                    "El tiempo que dura una carrera de ciclistas"
                ]
            },
            {
                "name": "Q3",
                "list": [
                    "El aroma de un perfume",
                    "El sabor de un helado",
                    "El color de los ojos",
                    "El olor de las flores",
                    "El sabor de una fruta",
                    "La golosina preferida de un niño",
                    "El género de tela empleado en un vestido de boda",
                    "El color del pelo",
                    "La especia que da sabor a un plato"
                ]
            }
        ],
        "calculated": [
            {
                "name": "A1",
                "label": "{{Q1}}"
            },
            {
                "name": "A2",
                "label": "{{Q2}}"
            },
            {
                "name": "A3",
                "label": "{{Q3}}",
                "incorrect": true
            }
        ],
        "uniques": true
    },
    "algorithm": {
        "name": "trueFalse",
        "template": "Multiple choice – multiple response",
        "params": {
            "countCorrect": 2,
            "countIncorrect": 1,
            "showCheckIcon":true
        }
    }
}</v>
      </c>
      <c r="C855" s="242" t="str">
        <f t="shared" si="1"/>
        <v>#REF!</v>
      </c>
      <c r="D855" s="243" t="str">
        <f t="shared" si="2"/>
        <v>#REF!</v>
      </c>
    </row>
    <row r="856" ht="15.75" customHeight="1">
      <c r="A856" s="241" t="str">
        <f>Seeds!AA966</f>
        <v>M3-EyP-5a-I-2</v>
      </c>
      <c r="B856" s="242" t="str">
        <f>Seeds!Z966</f>
        <v>{"id":"M3-EyP-5a-I-2","stimulus":"&lt;p&gt;Escoge qué valores de los siguientes no son numéricos.&lt;/p&gt;","feedback":"&lt;p&gt;Los datos numéricos representan cantidades, al contrario que los no numéricos. Por ejemplo, el color del pelo es una variable &lt;b&gt;no numérica&lt;/b&gt; porque puede describirse como &lt;i&gt;rubio&lt;/i&gt; o &lt;i&gt;moreno&lt;/i&gt;, pero no puede ser &lt;i&gt;tres&lt;/i&gt; ni &lt;i&gt;diez.&lt;/i&gt;&lt;/p&gt;","hint":"&lt;p&gt;Los datos numéricos representan cantidades, al contrario que los no numéricos.&lt;/p&gt;","seed":{"parameters":[{"name":"Q1","list":["El color de los lápices","El sabor de un helado","El color de unos coches","El diseño de un mantel","El sabor de un zumo"]},{"name":"Q2","list":["El aroma de un perfume","El color de los ojos","El olor de las flores","El sabor de una fruta","La golosina preferida de un niño","El género de tela empleado en un vestido de boda","El color del pelo","La especia que da sabor a un plato"]},{"name":"Q3","list":["La altura de un niño","Los puntos obtenidos en un juego","Los años de una persona","La cantidad de seguidores de un &lt;i&gt;influencer&lt;/i&gt;","La cantidad de galletas en una bolsa","La cantidad de peces en un acuario","El precio de una videoconsola"]}],"calculated":[{"name":"A1","label":"{{Q1}}"},{"name":"A2","label":"{{Q2}}"},{"name":"A3","label":"{{Q3}}","incorrect":true}],"uniques":true},"algorithm":{"name":"trueFalse","template":"Multiple choice – multiple response","params":{"countCorrect":2,"countIncorrect":1,"showCheckIcon":true
        }
    }
}</v>
      </c>
      <c r="C856" s="242" t="str">
        <f t="shared" si="1"/>
        <v>#REF!</v>
      </c>
      <c r="D856" s="243" t="str">
        <f t="shared" si="2"/>
        <v>#REF!</v>
      </c>
    </row>
    <row r="857" ht="15.75" customHeight="1">
      <c r="A857" s="241" t="str">
        <f>Seeds!AA967</f>
        <v>M3-EyP-5a-E-1</v>
      </c>
      <c r="B857" s="242" t="str">
        <f>Seeds!Z967</f>
        <v>{"id":"M3-EyP-5a-E-1","stimulus":"&lt;p&gt;¿Qué tipo de variable estadística es: &lt;i&gt;{{Q1}}? &lt;/i&gt;¿Es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número de capítulos de una serie","El número de páginas de un libro","Los días que faltan para un cumpleaños","El número de caramelos en una bolsa","La altura de los árboles del parque","Las velas en una tarta","La edad de los estudiantes de un curso","La cantidad de lápices de colores en un estuche","La cantidad de personas en una sala de cine","El número de coches en un aparcamiento","El tiempo que emplea un autobús en recorrer la ciudad"]}],"calculated":[{"name":"A1","label":"cuantitativa","function":""}],"uniques":true},"algorithm":{"name":"calculateOperation","template":"Cloze with text"}}</v>
      </c>
      <c r="C857" s="242" t="str">
        <f t="shared" si="1"/>
        <v>#REF!</v>
      </c>
      <c r="D857" s="243" t="str">
        <f t="shared" si="2"/>
        <v>#REF!</v>
      </c>
    </row>
    <row r="858" ht="15.75" customHeight="1">
      <c r="A858" s="241" t="str">
        <f>Seeds!AA968</f>
        <v>M3-EyP-5a-E-2</v>
      </c>
      <c r="B858" s="242" t="str">
        <f>Seeds!Z968</f>
        <v>{"id":"M3-EyP-5a-E-2","stimulus":"&lt;p&gt;¿Qué tipo de variable estadística es: &lt;i&gt;{{Q1}}?&lt;/i&gt; ¿Es una variable cualitativa o cuantitativa?&lt;/p&gt;","template":"&lt;p&gt;Es una variable{{response}}.&lt;/p&gt;","hint":"&lt;p&gt;Las variables cuantitativas representan cantidades, mientras que las variables cualitativas, no.&lt;/p&gt;","feedback":"&lt;p&gt;Las variables cuantitativas representan cantidades, mientras que las variables cualitativas, no.&lt;/p&gt;","seed":{"parameters":[{"name":"Q1","label":null,"list":["El aroma de las flores de un jardín","Los sabores de los helados en una heladería","Los colores del arco íris","Los colores de los tarros de pintura","Los sabores de las especias usadas en un plato","Los equipos de fútbol de un videojuego","Los géneros de varias películas","El nombre de los niños de una clase"]}],"calculated":[{"name":"A1","label":"cualitativa","function":""}],"uniques":true},"algorithm":{"name":"calculateOperation","template":"Cloze with text"}}</v>
      </c>
      <c r="C858" s="242" t="str">
        <f t="shared" si="1"/>
        <v>#REF!</v>
      </c>
      <c r="D858" s="243" t="str">
        <f t="shared" si="2"/>
        <v>#REF!</v>
      </c>
    </row>
    <row r="859" ht="15.75" customHeight="1">
      <c r="A859" s="241" t="str">
        <f>Seeds!AA969</f>
        <v>M3-EyP-1c-I-1</v>
      </c>
      <c r="B859" s="242" t="str">
        <f>Seeds!Z969</f>
        <v>{
    "id": "M3-EyP-1c-I-1",
    "stimulus": "&lt;p&gt;Se ha rellenado esta tabla de frecuencias a partir del número de hermanos y hermanas que tiene cada estudiante de un aula. Selecciona la frase correcta.&lt;/p&gt;&lt;p&gt;&lt;table style=\"width: 100%;\"&gt;&lt;tbody&gt;&lt;tr&gt;&lt;td style=\"width: 50%; vertical-align: middle; text-align: center; background-color: #72D2CD;\"&gt;&lt;span style=\"color: rgb(255, 255, 255);\"&gt;Número de hermanos y hermanas &lt;/span&gt;&lt;/td&gt;&lt;td style=\"width: 50%; vertical-align: middle; text-align: center; background-color: #72D2CD;\"&gt;&lt;span style=\"color: rgb(255, 255, 255);\"&gt;Frecuencia absoluta&lt;/span&gt;&lt;/td&gt;&lt;/tr&gt;&lt;tr&gt;&lt;td style=\"width: 50%; vertical-align: middle; text-align: center;\"&gt;{{Q1}}&lt;/td&gt;&lt;td style=\"width: 50%; vertical-align: middle; text-align: center;\"&gt;{{Q2}}&lt;/td&gt;&lt;/tr&gt;&lt;tr&gt;&lt;td style=\"width: 50%; vertical-align: middle; text-align: center;\"&gt;{{Q3}}&lt;/td&gt;&lt;td style=\"width: 50%; vertical-align: middle; text-align: center;\"&gt;{{Q4}}&lt;/td&gt;&lt;/tr&gt;&lt;tr&gt;&lt;td style=\"width: 50%; vertical-align: middle; text-align: center;\"&gt;{{Q5}}&lt;/td&gt;&lt;td style=\"width: 50%; vertical-align: middle; text-align: center;\"&gt;{{Q6}}&lt;/td&gt;&lt;/tr&gt;&lt;/tbody&gt;&lt;/table&gt;&lt;/p&gt;",
    "hint": "&lt;p&gt;La frecuencia absoluta es el número de veces que se repite un valor.&lt;/p&gt;",
    "feedback": "&lt;p&gt;La frecuencia absoluta es el número de veces que se repite un valor. En este caso, que {{Q1}} tenga una frecuencia absoluta de {{Q2}} significa que {{Q2}} estudiantes tienen {{Q1}} hermanos o hermanas.&lt;/p&gt;",
    "seed": {
        "parameters": [
            {
                "name": "Q1",
                "label": null,
                "min": 2,
                "max": 10,
                "step": 1
            },
            {
                "name": "Q2",
                "label": null,
                "min": 2,
                "max": 10,
                "step": 1
            },
            {
                "name": "Q3",
                "label": null,
                "min": 2,
                "max": 10,
                "step": 1
            },
            {
                "name": "Q4",
                "label": null,
                "min": 2,
                "max": 10,
                "step": 1
            },
            {
                "name": "Q5",
                "label": null,
                "min": 2,
                "max": 10,
                "step": 1
            },
            {
                "name": "Q6",
                "label": null,
                "min": 2,
                "max": 10,
                "step": 1
            }
        ],
        "calculated": [
            {
                "name": "A1",
                "label": "Hay {{Q2}} estudiantes que tienen {{Q1}} hermanos o hermanas.",
                "function": ""
            },
            {
                "name": "A2",
                "label": "Hay {{Q4}} estudiantes que tienen {{Q3}} hermanos o hermanas.",
                "function": ""
            },
            {
                "name": "A3",
                "label": "Hay {{Q6}} estudiantes que tienen {{Q5}} hermanos o hermanas.",
                "function": ""
            },
            {
                "name": "A4",
                "label": "Hay {{Q1}} estudiantes que tienen {{Q2}} hermanos o hermanas.",
                "function": "",
                "feedback": "&lt;p&gt;En realidad, {{Q2}} estudiantes tienen {{Q1}} hermanos o hermanas.&lt;/p&gt;",
                "incorrect": true
            },
            {
                "name": "A5",
                "label": "Hay {{Q3}} estudiantes que tienen {{Q4}} hermanos o hermanas.",
                "function": "",
                "feedback": "&lt;p&gt;En realidad, {{Q4}} estudiantes tienen {{Q3}} hermanos o hermanas.&lt;/p&gt;",
                "incorrect": true
            },
            {
                "name": "A6",
                "label": "Hay {{Q5}} estudiantes que tienen {{Q6}} hermanos o hermanas.",
                "function": "",
                "feedback": "&lt;p&gt;En realidad, {{Q6}} estudiantes tienen {{Q5}} hermanos o hermanas.&lt;/p&gt;",
                "incorrect": true
            },
            {
                "name": "A7",
                "label": "Hay {{Q2}} estudiantes que tienen {{Q3}} hermanos o hermanas.",
                "function": "",
                "feedback": "&lt;p&gt;En realidad, {{Q2}} estudiantes tienen {{Q1}} hermanos o hermanas.&lt;/p&gt;",
                "incorrect": true
            },
            {
                "name": "A8",
                "label": "Hay {{Q4}} estudiantes que tienen {{Q5}} hermanos o hermanas.",
                "function": "",
                "feedback": "&lt;p&gt;En realidad, {{Q4}} estudiantes tienen {{Q3}} hermanos o hermanas.&lt;/p&gt;",
                "incorrect": true
            },
            {
                "name": "A9",
                "label": "Hay {{Q6}} estudiantes que tienen {{Q1}} hermanos o hermanas.",
                "function": "",
                "feedback": "&lt;p&gt;En realidad, {{Q6}} estudiantes tienen {{Q5}} hermanos o hermanas.&lt;/p&gt;",
                "incorrect": true
            }
        ],
        "uniques": true
    },
    "algorithm": {
        "name": "trueFalse",
        "template": "Multiple choice – standard",
        "params": {
            "countCorrect": 1,
            "countIncorrect": 2,
            "showCheckIcon":true
        }
    }
}</v>
      </c>
      <c r="C859" s="242" t="str">
        <f t="shared" si="1"/>
        <v>#REF!</v>
      </c>
      <c r="D859" s="243" t="str">
        <f t="shared" si="2"/>
        <v>#REF!</v>
      </c>
    </row>
    <row r="860" ht="15.75" customHeight="1">
      <c r="A860" s="241" t="str">
        <f>Seeds!AA970</f>
        <v>M3-EyP-1c-E-1</v>
      </c>
      <c r="B860" s="242" t="str">
        <f>Seeds!Z970</f>
        <v>{"id":"M3-EyP-1c-E-1","stimulus":"&lt;p&gt;Con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{{Q6}} mesas hay {{response}} comensales.&lt;/p&gt;&lt;p&gt;Las mesas en las que hay {{Q3}} comensales son {{response}}.&lt;/p&gt;","hint":"&lt;p&gt;La frecuencia absoluta es el número de veces que se repite un valor.&lt;/p&gt;","feedback":"&lt;p&gt;La frecuencia absoluta es el número de veces que se repite un valor. Por ejemplo, que {{Q5}} tenga una frecuencia absoluta de {{Q6}} significa que hay {{Q6}} mesas en las que se han sentado {{Q5}}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860" s="242" t="str">
        <f t="shared" si="1"/>
        <v>#REF!</v>
      </c>
      <c r="D860" s="243" t="str">
        <f t="shared" si="2"/>
        <v>#REF!</v>
      </c>
    </row>
    <row r="861" ht="15.75" customHeight="1">
      <c r="A861" s="241" t="str">
        <f>Seeds!AA971</f>
        <v>M3-EyP-1c-E-2</v>
      </c>
      <c r="B861" s="242" t="str">
        <f>Seeds!Z971</f>
        <v>{"id":"M3-EyP-1c-E-2","stimulus":"&lt;p&gt;Con la información del número de comensales que había en cada mesa durante una fiesta de cumpleaños, se ha creado esta tabla de frecuencias absolutas. Completa las siguientes oraciones.&lt;/p&gt;&lt;table style=\"width: 100%;\"&gt;&lt;tbody&gt;&lt;tr&gt;&lt;td style=\"width: 50%; vertical-align: middle; text-align: center; background-color: #FEA487;\"&gt;&lt;span style=\"color: rgb(255, 255, 255);\"&gt;Comensales por mesa&lt;/span&gt;&lt;/td&gt;&lt;td style=\"width: 50%; vertical-align: middle; text-align: center; background-color: #FEA487;\"&gt;&lt;span style=\"color: rgb(255, 255, 255);\"&gt;Frecuencia absoluta&lt;/span&gt;&lt;/td&gt;&lt;/tr&gt;&lt;tr&gt;&lt;td style=\"width: 50%; vertical-align: middle; text-align: center;\"&gt;{{Q1}} &lt;/td&gt;&lt;td style=\"width: 50%; vertical-align: middle; text-align: center;\"&gt;{{Q2}} &lt;/td&gt;&lt;/tr&gt;&lt;tr&gt;&lt;td style=\"width: 50%; vertical-align: middle; text-align: center;\"&gt;{{Q3}} &lt;/td&gt;&lt;td style=\"width: 50%; text-align: center; vertical-align: middle;\"&gt;{{Q4}} &lt;/td&gt;&lt;/tr&gt;&lt;tr&gt;&lt;td style=\"width: 50%; text-align: center; vertical-align: middle;\"&gt;{{Q5}} &lt;/td&gt;&lt;td style=\"width: 50%; vertical-align: middle; text-align: center;\"&gt;{{Q6}} &lt;/td&gt;&lt;/tr&gt;&lt;tr&gt;&lt;td style=\"width: 50%; text-align: center; vertical-align: middle;\"&gt;{{Q7}} &lt;/td&gt;&lt;td style=\"width: 50%; text-align: center; vertical-align: middle;\"&gt;{{Q8}} &lt;/td&gt;&lt;/tr&gt;&lt;/tbody&gt;&lt;/table&gt;","template":"&lt;p&gt;En {{Q2}} mesas hay {{response}} comensales.&lt;/p&gt;&lt;p&gt;Las mesas en las que hay {{Q7}} comensales son {{response}}.&lt;/p&gt;","hint":"&lt;p&gt;La frecuencia absoluta es el número de veces que se repite un valor.&lt;/p&gt;","feedback":"&lt;p&gt;La frecuencia absoluta es el número de veces que se repite un valor. Por ejemplo, que {{Q1}} tenga una frecuencia absoluta de {{Q2}} significa que hay {{Q2}} mesas en las que se han sentado {{Q1}} comensales.&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861" s="242" t="str">
        <f t="shared" si="1"/>
        <v>#REF!</v>
      </c>
      <c r="D861" s="243" t="str">
        <f t="shared" si="2"/>
        <v>#REF!</v>
      </c>
    </row>
    <row r="862" ht="15.75" customHeight="1">
      <c r="A862" s="241" t="str">
        <f>Seeds!AA972</f>
        <v>M3-EyP-1c-A-1</v>
      </c>
      <c r="B862" s="242" t="str">
        <f>Seeds!Z972</f>
        <v>{"id":"M3-EyP-1c-A-1","stimulus":"&lt;p&gt;Axel ha anotado en esta tabla de frecuencias los géneros de las {{T1}} primeras canciones de su lista de reproducción. Escribe cuántas canciones ha escuchado de estos géneros.&lt;/p&gt;&lt;table style=\"width: 100%;\"&gt;&lt;tbody&gt;&lt;tr&gt;&lt;td style=\"width: 50%; text-align: center; color: black; font-weight: bold; background-color: #FDCB7D; vertical-align: middle;\"&gt;Género&lt;/td&gt;&lt;td style=\"width: 50%; text-align: center; color: black; font-weight: bold; background-color: #FDCB7D; vertical-align: middle;\"&gt;Frecuencia absoluta&lt;/td&gt;&lt;/tr&gt;&lt;tr&gt;&lt;td style=\"width: 50%; text-align: center;\"&gt;{{Q5}}&lt;/td&gt;&lt;td style=\"width: 50%; text-align: center;\"&gt;{{Q1}}&lt;/td&gt;&lt;/tr&gt;&lt;tr&gt;&lt;td style=\"width: 50%; text-align: center;\"&gt;{{Q6}}&lt;/td&gt;&lt;td style=\"width: 50%; text-align: center;\"&gt;{{Q2}}&lt;/td&gt;&lt;/tr&gt;&lt;tr&gt;&lt;td style=\"width: 50%; text-align: center;\"&gt;{{Q7}}&lt;/td&gt;&lt;td style=\"width: 50%; text-align: center;\"&gt;{{Q3}}&lt;/td&gt;&lt;/tr&gt;&lt;tr&gt;&lt;td style=\"width: 50%; text-align: center;\"&gt;{{Q8}}&lt;/td&gt;&lt;td style=\"width: 50%; text-align: center;\"&gt;{{Q4}}&lt;/td&gt;&lt;/tr&gt;&lt;/tbody&gt;&lt;/table&gt;","template":"&lt;p&gt;Ha escuchado {{response}} canciones de {{Q6}}.&lt;/p&gt;&lt;p&gt;Ha escuchado {{response}} canciones de {{Q8}}.&lt;/p&gt;","hint":"&lt;p&gt;La frecuencia absoluta de un dato es el número de veces que este se repite.&lt;/p&gt;","feedback":"&lt;p&gt;La frecuencia absoluta es el número de veces que un valor se repite. En este caso, si se quisiera saber cuántas canciones de {{Q7}} ha escuchado Axel, la solución sería {{Q3}}.&lt;/p&gt;","seed":{"parameters":[{"name":"Q1","label":null,"min":1,"max":15,"step":1},{"name":"Q2","label":null,"min":1,"max":15,"step":1},{"name":"Q3","label":null,"min":1,"max":15,"step":1},{"name":"Q4","label":null,"min":1,"max":15,"step":1},{"name":"Q5","label":null,"list":["&lt;i&gt;rock&lt;/i&gt;","pop","electrónica","&lt;i&gt;jazz&lt;/i&gt;","clásica"]},{"name":"Q6","label":null,"list":["&lt;i&gt;rock&lt;/i&gt;","pop","electrónica","&lt;i&gt;jazz&lt;/i&gt;","clásica"]},{"name":"Q7","label":null,"list":["&lt;i&gt;rock&lt;/i&gt;","pop","electrónica","&lt;i&gt;jazz&lt;/i&gt;","clásica"]},{"name":"Q8","label":null,"list":["&lt;i&gt;rock&lt;/i&gt;","pop","electrónica","&lt;i&gt;jazz&lt;/i&gt;","clásica"]}],"calculated":[{"name":"T1","label":"{{function}}","function":"{{Q1}}+{{Q2}}+{{Q3}}+{{Q4}}","temp":true},{"name":"A1","label":"{{function}}","function":"{{Q2}}"},{"name":"A2","label":"{{function}}","function":"{{Q4}}"}],"uniques":true},"algorithm":{"name":"calculateOperation","params":{"method":"equivLiteral","keyboard":"NUMERICAL"}}}</v>
      </c>
      <c r="C862" s="242" t="str">
        <f t="shared" si="1"/>
        <v>#REF!</v>
      </c>
      <c r="D862" s="243" t="str">
        <f t="shared" si="2"/>
        <v>#REF!</v>
      </c>
    </row>
    <row r="863" ht="15.75" customHeight="1">
      <c r="A863" s="241" t="str">
        <f>Seeds!AA973</f>
        <v>M3-EyP-1c-A-2</v>
      </c>
      <c r="B863" s="242" t="str">
        <f>Seeds!Z973</f>
        <v>{"id":"M3-EyP-1c-A-2","stimulus":"&lt;p&gt;En una escuela se va a realizar un concurso artístico. Los organizadores han apuntado las edades de los participantes en esta tabla de frecuencias. ¿Cuántos alumnos se han inscrito?&lt;/p&gt;&lt;table style=\"width: 100%;\"&gt;&lt;tbody&gt;&lt;tr&gt;&lt;td style=\"width: 50%; text-align: center; color: black; font-weight: bold; background-color: #A2E4FA; vertical-align: middle;\"&gt;Edad&lt;/td&gt;&lt;td style=\"width: 50%; text-align: center; color: black; font-weight: bold; background-color: #A2E4FA; vertical-align: middle;\"&gt;Frecuencia absoluta&lt;/td&gt;&lt;/tr&gt;&lt;tr&gt;&lt;td style=\"width: 50%; text-align: center;\"&gt;{{Q1}}&lt;/td&gt;&lt;td style=\"width: 50%; text-align: center;\"&gt;{{Q5}}&lt;/td&gt;&lt;/tr&gt;&lt;tr&gt;&lt;td style=\"width: 50%; text-align: center;\"&gt;{{Q2}}&lt;/td&gt;&lt;td style=\"width: 50%; text-align: center;\"&gt;{{Q6}}&lt;/td&gt;&lt;/tr&gt;&lt;tr&gt;&lt;td style=\"width: 50%; text-align: center;\"&gt;{{Q3}}&lt;/td&gt;&lt;td style=\"width: 50%; text-align: center;\"&gt;{{Q7}}&lt;/td&gt;&lt;/tr&gt;&lt;tr&gt;&lt;td style=\"width: 50%; text-align: center;\"&gt;{{Q4}}&lt;/td&gt;&lt;td style=\"width: 50%; text-align: center;\"&gt;{{Q8}}&lt;/td&gt;&lt;/tr&gt;&lt;/tbody&gt;&lt;/table&gt;","template":"&lt;p&gt;Se han inscrito {{response}} alumnos.&lt;/p&gt;","hint":"&lt;p&gt;La frecuencia absoluta es el número de veces que se repite un valor.&lt;/p&gt;","feedback":"&lt;p&gt;Para calcular la cantidad total de inscritos, hay que sumar las frecuencias absolutas de todas las edades.&lt;/p&gt;&lt;p&gt;Participantes = {{Q5}} + {{Q6}} + {{Q7}} + {{Q8}} = {{A1}}&lt;/p&gt;","seed":{"parameters":[{"name":"Q1","label":null,"list":[6,7]},{"name":"Q2","label":null,"list":[8,9]},{"name":"Q3","label":null,"list":[10,11]},{"name":"Q4","label":null,"list":[12,13]},{"name":"Q5","label":null,"min":1,"max":15,"step":1},{"name":"Q6","label":null,"min":1,"max":15,"step":1},{"name":"Q7","label":null,"min":1,"max":15,"step":1},{"name":"Q8","label":null,"min":1,"max":15,"step":1}],"calculated":[{"name":"A1","label":"{{function}}","function":"{{Q5}}+{{Q6}}+{{Q7}}+{{Q8}}"}],"uniques":true},"algorithm":{"name":"calculateOperation","params":{"method":"equivLiteral","keyboard":"NUMERICAL"}}}</v>
      </c>
      <c r="C863" s="242" t="str">
        <f t="shared" si="1"/>
        <v>#REF!</v>
      </c>
      <c r="D863" s="243" t="str">
        <f t="shared" si="2"/>
        <v>#REF!</v>
      </c>
    </row>
    <row r="864" ht="15.75" customHeight="1">
      <c r="A864" s="241" t="str">
        <f>Seeds!AA974</f>
        <v>M3-EyP-1c-A-3</v>
      </c>
      <c r="B864" s="242" t="str">
        <f>Seeds!Z974</f>
        <v>{"id":"M3-EyP-1c-A-3","stimulus":"&lt;p&gt;En esta tabla de frecuencias se han apuntado los resultados obtenidos al lanzar un dado. Completa las siguientes oraciones.&lt;/p&gt;&lt;table style=\"width: 100%;\"&gt;&lt;tbody&gt;&lt;tr&gt;&lt;td style=\"width: 50%; text-align: center; color: black; font-weight: bold; background-color: #BEE072; vertical-align: middle;\"&gt;Resultado&lt;/td&gt;&lt;td style=\"width: 50%; text-align: center; color: black; font-weight: bold; background-color: #BEE072; vertical-align: middle;\"&gt;Frecuencia absoluta&lt;/td&gt;&lt;/tr&gt;&lt;tr&gt;&lt;td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center;\"&gt;{{Q6}}&lt;/td&gt;&lt;/tr&gt;&lt;/tbody&gt;&lt;/table&gt;","template":"&lt;p&gt;El 2 salió {{response}} veces.&lt;/p&gt;&lt;p&gt;El 6 salió {{response}} veces.&lt;/p&gt;&lt;p&gt;Se ha tirado el dado {{response}} veces.&lt;/p&gt;","hint":"&lt;p&gt;La frecuencia absoluta es el número de veces que se repite un valor.&lt;/p&gt;","feedback":"&lt;p&gt;La frecuencia absoluta es el número de veces que un valor se repite. En este caso, si se quisiera saber cuántas veces salió el 1, la solución sería {{Q1}}.&lt;/p&gt;","seed":{"parameters":[{"name":"Q1","label":null,"min":1,"max":10,"step":1},{"name":"Q2","label":null,"min":1,"max":10,"step":1},{"name":"Q3","label":null,"min":1,"max":10,"step":1},{"name":"Q4","label":null,"min":1,"max":10,"step":1},{"name":"Q5","label":null,"min":1,"max":10,"step":1},{"name":"Q6","label":null,"min":1,"max":10,"step":1}],"calculated":[{"name":"A1","label":"{{function}}","function":"{{Q2}}"},{"name":"A2","label":"{{function}}","function":"{{Q6}}"},{"name":"A3","label":"{{function}}","function":"{{Q1}}+{{Q2}}+{{Q3}}+{{Q4}}+{{Q5}}+{{Q6}}"}],"uniques":true},"algorithm":{"name":"calculateOperation","params":{"method":"equivLiteral","keyboard":"NUMERICAL"}}}</v>
      </c>
      <c r="C864" s="242" t="str">
        <f t="shared" si="1"/>
        <v>#REF!</v>
      </c>
      <c r="D864" s="243" t="str">
        <f t="shared" si="2"/>
        <v>#REF!</v>
      </c>
    </row>
    <row r="865" ht="15.75" customHeight="1">
      <c r="A865" s="241" t="str">
        <f>Seeds!AA975</f>
        <v>M3-EyP-2a-I-1</v>
      </c>
      <c r="B865" s="242" t="str">
        <f>Seeds!Z975</f>
        <v>{"id":"M3-EyP-2a-I-1","stimulus":"&lt;p&gt;En este gráfico de barras se han representado las temperaturas máximas en Sevilla durante los primeros días de junio. Indica si las afirmaciones son verdaderas o no.&lt;/p&gt;&lt;div style=\"display:flex; justify-content:center;\"&gt;&lt;div class=\"fr-chart ct-chart ct-minor-seventh\" data-chart='{\"type\": \"bar\", \"series\": [{\"name\": \"°C máximos\", \"data\": [{{Q1}},{{Q2}},{{Q3}},{{Q4}},{{Q5}}]}], \"labels\":[\"Lunes\",\"Martes\",\"Miércoles\",\"Jueves\",\"Viernes\"],\"options\": {\"axisY\": {\"onlyInteger\": true}}}'&gt;&lt;/div&gt;&lt;/div&gt;","hint":"&lt;p&gt;La altura que alcanza cada barra representa la temperatura máxima.&lt;/p&gt;","feedback":"&lt;p&gt;La altura que alcanza cada barra representa la temperatura máxima.&lt;/p&gt;","seed":{"parameters":[{"name":"Q1","label":null,"min":20,"max":35,"step":1},{"name":"Q2","label":null,"min":20,"max":35,"step":1},{"name":"Q3","label":null,"min":20,"max":35,"step":1},{"name":"Q4","label":null,"min":20,"max":35,"step":1},{"name":"Q5","label":null,"min":20,"max":35,"step":1}],"calculated":[{"name":"A1","label":"La temperatura máxima que se registró el miércoles fue de {{Q3}} °C."},{"name":"A2","label":"La temperatura máxima que se registró el jueves fue de {{Q4}} °C."},{"name":"A3","label":"La temperatura máxima que se registró el lunes fue de {{Q5}} °C.","incorrect":true},{"name":"A4","label":"La temperatura máxima que se registró el martes fue de {{Q1}} °C.","incorrect":true},{"name":"A5","label":"La temperatura máxima que se registró el viernes fue de {{Q2}} °C.","incorrect":true}],"uniques":true},"algorithm":{"name":"trueFalse","template":"Choice matrix – inline","params":{"countCorrect":1,"countIncorrect":2,"showCheckIcon":false,"options":["Verdadero","Falso"]}}}</v>
      </c>
      <c r="C865" s="242" t="str">
        <f t="shared" si="1"/>
        <v>#REF!</v>
      </c>
      <c r="D865" s="243" t="str">
        <f t="shared" si="2"/>
        <v>#REF!</v>
      </c>
    </row>
    <row r="866" ht="15.75" customHeight="1">
      <c r="A866" s="241" t="str">
        <f>Seeds!AA976</f>
        <v>M3-EyP-2a-I-2</v>
      </c>
      <c r="B866" s="242" t="str">
        <f>Seeds!Z976</f>
        <v>{"id":"M3-EyP-2a-I-2","stimulus":"&lt;p&gt;Un concesionario ha representado los coches que ha vendido durante los últimos meses en la siguiente curva de frecuencias. Indica si las afirmaciones son verdaderas o no.&lt;/p&gt;&lt;div style=\"display:flex; justify-content:center;\"&gt;&lt;div class=\"fr-chart ct-chart ct-minor-seventh\" data-chart='{\"type\": \"line\", \"series\": [{\"name\": \"Coches\", \"data\": [{{Q1}},{{Q2}},{{Q3}},{{Q4}}]}], \"labels\":[\"Enero\",\"Febrero\",\"Marzo\",\"Abril\"], \"options\":{\"low\":0, \"axisY\": {\"onlyInteger\": true}}}'&gt;&lt;/div&gt;&lt;/div&gt;","hint":"&lt;p&gt;La altura que alcanza la curva representa los coches vendidos en cada mes.&lt;/p&gt;","feedback":"&lt;p&gt;La altura que alcanza la curva representa los coches vendidos en cada mes.&lt;/p&gt;","seed":{"parameters":[{"name":"Q1","label":"","min":10,"max":20,"step":1},{"name":"Q2","label":"","min":10,"max":20,"step":1},{"name":"Q3","label":"","min":10,"max":20,"step":1},{"name":"Q4","label":"","min":10,"max":20,"step":1}],"calculated":[{"name":"A1","label":"Ha vendido {{Q1}} coches en enero."},{"name":"A2","label":"Ha vendido {{Q2}} coches en febrero."},{"name":"A3","label":"Ha vendido {{Q3}} coches en marzo."},{"name":"A4","label":"Ha vendido {{Q4}} coches en abril."},{"name":"A5","label":"Ha vendido {{Q1}} coches en marzo.","incorrect":true},{"name":"A6","label":"Ha vendido {{Q4}} coches en enero.","incorrect":true},{"name":"A7","label":"Ha vendido {{Q3}} coches en abril.","incorrect":true},{"name":"A8","label":"Ha vendido {{Q2}} coches en enero.","incorrect":true}],"uniques":true},"algorithm":{"name":"trueFalse","template":"Choice matrix – inline","params":{"countCorrect":1,"countIncorrect":2,"showCheckIcon":false,"options":["Verdadero","Falso"]}}}</v>
      </c>
      <c r="C866" s="242" t="str">
        <f t="shared" si="1"/>
        <v>#REF!</v>
      </c>
      <c r="D866" s="243" t="str">
        <f t="shared" si="2"/>
        <v>#REF!</v>
      </c>
    </row>
    <row r="867" ht="15.75" customHeight="1">
      <c r="A867" s="241" t="str">
        <f>Seeds!AA977</f>
        <v>M3-EyP-2a-I-3</v>
      </c>
      <c r="B867" s="242" t="str">
        <f>Seeds!Z977</f>
        <v>{"id":"M3-EyP-2a-I-3","stimulus":"&lt;p&gt;Mauro ha dibujado un gráfico de barras con el número de actividades de Matemáticas que ha resuelto cada día. Indica si las afirmaciones son verdaderas o no.&lt;/p&gt;&lt;div style=\"display:flex; justify-content:center;\"&gt;&lt;div class=\"fr-chart ct-chart ct-minor-seventh\" data-chart='{\"type\": \"bar\", \"series\": [{\"name\": \"Actividades\", \"data\": [{{Q1}},{{Q2}},{{Q3}},{{Q4}},{{Q5}}]}], \"labels\":[\"Lunes\",\"Martes\",\"Miércoles\",\"Jueves\",\"Viernes\"], \"options\":{\"low\":0, \"axisY\": {\"onlyInteger\": true}}}'&gt;&lt;/div&gt;&lt;/div&gt;","hint":"&lt;p&gt;La altura que alcanza la curva cada día representa el número de ejercicios resueltos.&lt;/p&gt;","feedback":"&lt;p&gt;La altura que alcanza la curva cada día representa el número de ejercicios resueltos.&lt;/p&gt;","seed":{"parameters":[{"name":"Q1","label":"","min":5,"max":15,"step":1},{"name":"Q2","label":"","min":5,"max":15,"step":1},{"name":"Q3","label":"","min":5,"max":15,"step":1},{"name":"Q4","label":"","min":5,"max":15,"step":1},{"name":"Q5","label":"","min":5,"max":15,"step":1}],"calculated":[{"name":"A1","label":"El lunes hizo {{Q1}} actividades."},{"name":"A2","label":"El martes hizo {{Q2}} actividades."},{"name":"A3","label":"El miércoles hizo {{Q3}} actividades."},{"name":"A4","label":"El jueves hizo {{Q4}} actividades."},{"name":"A5","label":"El lunes hizo {{Q2}} actividades.","incorrect":true},{"name":"A6","label":"El martes hizo {{Q3}} actividades.","incorrect":true},{"name":"A7","label":"El miércoles hizo {{Q1}} actividades.","incorrect":true},{"name":"A8","label":"El jueves hizo {{Q5}} actividades.","incorrect":true},{"name":"A9","label":"El viernes hizo {{Q4}} actividades.","incorrect":true}],"uniques":true},"algorithm":{"name":"trueFalse","template":"Choice matrix – inline","params":{"countCorrect":1,"countIncorrect":2,"showCheckIcon":false,"options":["Verdadero","Falso"]}}}</v>
      </c>
      <c r="C867" s="242" t="str">
        <f t="shared" si="1"/>
        <v>#REF!</v>
      </c>
      <c r="D867" s="243" t="str">
        <f t="shared" si="2"/>
        <v>#REF!</v>
      </c>
    </row>
    <row r="868" ht="15.75" customHeight="1">
      <c r="A868" s="241" t="str">
        <f>Seeds!AA978</f>
        <v>M3-EyP-2a-E-1</v>
      </c>
      <c r="B868" s="242" t="str">
        <f>Seeds!Z978</f>
        <v>{"id":"M3-EyP-2a-E-1","stimulus":"&lt;p&gt;Esta curva de frecuencias representa las actividades favoritas de un grupo de niños. Completa las siguientes oraciones.&lt;/p&gt;&lt;div style=\"display:flex; justify-content:center;\"&gt;&lt;div class=\"fr-chart ct-chart ct-minor-seventh\" data-chart='{\"type\": \"line\", \"series\": [{\"name\": \"Niños\", \"data\": [{{Q1}},{{Q2}},{{Q3}},{{Q4}}]}], \"labels\":[\"Hacer deporte\",\"Ir al parque\",\"Jugar con videojuegos\",\"Leer un libro\", \"\"], \"options\":{\"low\":0, \"axisY\": {\"onlyInteger\": true}}}'&gt;&lt;/div&gt;&lt;/div&gt;","template":"&lt;p&gt;{{response}} niños prefieren hacer deporte.&lt;/p&gt;&lt;p&gt;{{response}} niños prefieren leer un libro.&lt;/p&gt;","hint":"&lt;p&gt;La altura que alcanza la línea representa a cuántos niños les gusta cada actividad.&lt;/p&gt;","feedback":"&lt;p&gt;La altura que alcanza la línea representa a cuántos niños les gusta cada actividad.&lt;/p&gt;","seed":{"parameters":[{"name":"Q1","label":"","min":5,"max":25,"step":5},{"name":"Q2","label":"","min":5,"max":25,"step":5},{"name":"Q3","label":"","min":5,"max":25,"step":5},{"name":"Q4","label":"","min":5,"max":25,"step":5}],"calculated":[{"name":"A1","label":"{{function}}","function":"{{Q1}}"},{"name":"A2","label":"{{function}}","function":"{{Q4}}"}],"uniques":true},"algorithm":{"name":"calculateOperation","params":{"method":"equivLiteral","keyboard":"NUMERICAL"}}}</v>
      </c>
      <c r="C868" s="242" t="str">
        <f t="shared" si="1"/>
        <v>#REF!</v>
      </c>
      <c r="D868" s="243" t="str">
        <f t="shared" si="2"/>
        <v>#REF!</v>
      </c>
    </row>
    <row r="869" ht="15.75" customHeight="1">
      <c r="A869" s="241" t="str">
        <f>Seeds!AA979</f>
        <v>M3-EyP-2a-E-2</v>
      </c>
      <c r="B869" s="242" t="str">
        <f>Seeds!Z979</f>
        <v>{"id":"M3-EyP-2a-E-2","stimulus":"&lt;p&gt;Este gráfico de barras representa el número de huevos que ha producido una granja durante cinco días. Completa las siguientes oraciones.&lt;/p&gt;&lt;div style=\"display:flex; justify-content:center;\"&gt;&lt;div class=\"fr-chart ct-chart ct-minor-seventh\" data-chart='{\"type\": \"bar\", \"series\": [{\"name\": \"Huevos\", \"data\": [{{Q1}},{{Q2}},{{Q3}},{{Q4}},{{Q5}}]}], \"labels\":[\"Lunes\",\"Martes\",\"Miércoles\",\"Jueves\",\"Viernes\"],\"options\": {\"axisY\": {\"onlyInteger\": true}}}'&gt;&lt;/div&gt;&lt;/div&gt;","template":"&lt;p&gt;El martes se recogieron {{response}} huevos.&lt;/p&gt;&lt;p&gt;El jueves se recogieron {{response}} huevos.&lt;/p&gt;","hint":"&lt;p&gt;La altura que alcanza cada barra representa los huevos recogidos.&lt;/p&gt;","feedback":"&lt;p&gt;La altura que alcanza cada barra representa los huevos recogidos.&lt;/p&gt;","seed":{"parameters":[{"name":"Q1","label":null,"min":15,"max":30,"step":1},{"name":"Q2","label":null,"min":15,"max":30,"step":1},{"name":"Q3","label":null,"min":15,"max":30,"step":1},{"name":"Q4","label":null,"min":15,"max":30,"step":1},{"name":"Q5","label":null,"min":15,"max":30,"step":1}],"calculated":[{"name":"A1","label":"{{function}}","function":"{{Q2}}"},{"name":"A2","label":"{{function}}","function":"{{Q4}}"}],"uniques":true},"algorithm":{"name":"calculateOperation","params":{"method":"equivLiteral","keyboard":"NUMERICAL"}}}</v>
      </c>
      <c r="C869" s="242" t="str">
        <f t="shared" si="1"/>
        <v>#REF!</v>
      </c>
      <c r="D869" s="243" t="str">
        <f t="shared" si="2"/>
        <v>#REF!</v>
      </c>
    </row>
    <row r="870" ht="15.75" customHeight="1">
      <c r="A870" s="241" t="str">
        <f>Seeds!AA980</f>
        <v>M3-EyP-2a-E-3</v>
      </c>
      <c r="B870" s="242" t="str">
        <f>Seeds!Z980</f>
        <v>{"id":"M3-EyP-2a-E-3","stimulus":"&lt;p&gt;Juan ha dibujado esta curva de frecuencias con los trofeos que ha ganado en varios deportes. Completa las siguientes oraciones.&lt;/p&gt;&lt;div style=\"display:flex; justify-content:center;\"&gt;&lt;div class=\"fr-chart ct-chart ct-minor-seventh\" data-chart='{\"type\": \"line\", \"series\": [{\"name\": \"Trofeos\", \"data\": [{{Q1}},{{Q2}},{{Q3}},{{Q4}}]}], \"labels\":[\"Rugby\",\"Baloncesto\",\"Tenis\",\"Voleibol\", \"\"], \"options\":{\"low\":0, \"axisY\": {\"onlyInteger\": true}}}'&gt;&lt;/div&gt;&lt;/div&gt;","template":"&lt;p&gt;Juan ha ganado {{response}} trofeos en voleibol.&lt;/p&gt;&lt;p&gt;Juan ha ganado {{response}} trofeos en rugby.&lt;/p&gt;","hint":"&lt;p&gt;La altura que alcanza la línea en cada deporte representa los trofeos ganados.&lt;/p&gt;","feedback":"&lt;p&gt;La altura que alcanza la línea en cada deporte representa los trofeos ganados.&lt;/p&gt;","seed":{"parameters":[{"name":"Q1","label":"","min":5,"max":10,"step":1},{"name":"Q2","label":"","min":5,"max":10,"step":1},{"name":"Q3","label":"","min":5,"max":10,"step":1},{"name":"Q4","label":"","min":5,"max":10,"step":1}],"calculated":[{"name":"A1","label":"{{function}}","function":"{{Q4}}"},{"name":"A2","label":"{{function}}","function":"{{Q1}}"}],"uniques":true},"algorithm":{"name":"calculateOperation","params":{"method":"equivLiteral","keyboard":"NUMERICAL"}}}</v>
      </c>
      <c r="C870" s="242" t="str">
        <f t="shared" si="1"/>
        <v>#REF!</v>
      </c>
      <c r="D870" s="243" t="str">
        <f t="shared" si="2"/>
        <v>#REF!</v>
      </c>
    </row>
    <row r="871" ht="15.75" customHeight="1">
      <c r="A871" s="241" t="str">
        <f>Seeds!AA984</f>
        <v>M3-EyP-3a-I-1</v>
      </c>
      <c r="B871" s="242" t="str">
        <f>Seeds!Z984</f>
        <v>{
    "id": "M3-EyP-3a-I-1",
    "stimulus": "&lt;p&gt;Este pictograma representa los libros prestados por una biblioteca durante los últimos tres días. Indica si las afirmaciones son correctas o no.&lt;/p&gt;&lt;div style=\"display:flex; justify-content:center;\"&gt;&lt;div class=\"fr-chart\" data-chart='{\"type\": \"pictograph\", \"series\": [{\"img\": \"{{Q1.img}}\", \"value\":{{Q1}} },{\"img\": \"{{Q2.img}}\", \"value\":{{Q2}}},{\"img\": \"{{Q3.img}}\", \"value\":{{Q3}}}], \"labels\":[\"{{Q1.label}}\",\"{{Q2.label}}\",\"{{Q3.label}}\"]}'&gt;&lt;/div&gt;&lt;/div&gt;",
    "hint": "&lt;p&gt;El número de iconos representa el número de libros.&lt;/p&gt;",
    "feedback": "&lt;p&gt;El número de iconos representa el número de libros.&lt;/p&gt;",
    "seed": {
        "parameters": [
            {
                "name": "Q1",
                "label": "Lunes",
                "img": "https://blueberry-assets.oneclick.es/M5_EyP_6a_8.svg",
                "list": [
                    2,
                    3,
                    4,
                    5
                ]
            },
            {
                "name": "Q2",
                "label": "Martes",
                "img": "https://blueberry-assets.oneclick.es/M5_EyP_6a_8.svg",
                "list": [
                    6,
                    7,
                    8,
                    9
                ]
            },
            {
                "name": "Q3",
                "label": "Miércoles",
                "img": "https://blueberry-assets.oneclick.es/M5_EyP_6a_8.svg",
                "list": [
                    2,
                    3,
                    4,
                    5
                ]
            }
        ],
        "calculated": [
            {
                "name": "A1",
                "label": "El miércoles se prestaron {{Q3}} libros."
            },
            {
                "name": "A2",
                "label": "El martes se prestaron más libros."
            },
            {
                "name": "A3",
                "label": "El lunes se prestaron {{Q1}} libros."
            },
            {
                "name": "A4",
                "label": "El martes se prestaron menos libros.",
                "incorrect": true
            },
            {
                "name": "A5",
                "label": "El miércoles se prestaron {{Q1}} libros.",
                "incorrect": true
            },
            {
                "name": "A6",
                "label": "El lunes se prestaron {{Q3}} libros.",
                "incorrect": true
            }
        ],
        "uniques": true
    },
    "algorithm": {
        "name": "trueFalse",
        "template": "Choice matrix – inline",
        "params": {
            "countCorrect": 1,
            "countIncorrect": 2,
            "showCheckIcon": false,
            "options": [
                "Verdadero",
                "Falso"
            ]
        }
    }
}</v>
      </c>
      <c r="C871" s="242" t="str">
        <f t="shared" si="1"/>
        <v>#REF!</v>
      </c>
      <c r="D871" s="243" t="str">
        <f t="shared" si="2"/>
        <v>#REF!</v>
      </c>
    </row>
    <row r="872" ht="15.75" customHeight="1">
      <c r="A872" s="241" t="str">
        <f>Seeds!AA985</f>
        <v>M3-EyP-3a-I-2</v>
      </c>
      <c r="B872" s="242" t="str">
        <f>Seeds!Z985</f>
        <v>{"id":"M3-EyP-3a-I-2","stimulus":"&lt;p&gt;El siguiente pictograma representa los árboles que se han plantado durante este año en varios parques de la ciudad. Indica si las afirmaciones son verdaderas o no.&lt;/p&gt;&lt;div style=\"display:flex; justify-content:center;\"&gt;&lt;div class=\"fr-chart\" data-chart='{\"type\": \"pictograph\", \"series\": [{\"img\": \"{{Q1.img}}\", \"value\":{{Q1}}},{\"img\": \"{{Q2.img}}\", \"value\":{{Q2}}},{\"img\": \"{{Q3.img}}\", \"value\":{{Q3}}},{\"img\": \"{{Q4.img}}\", \"value\":{{Q4}}}], \"labels\":[\"{{Q1.label}}\",\"{{Q2.label}}\",\"{{Q3.label}}\",\"{{Q4.label}}\"]}'&gt;&lt;/div&gt;&lt;/div&gt;","hint":"&lt;p&gt;El número de iconos representa el número de árboles plantados.&lt;/p&gt;","feedback":"&lt;p&gt;El número de iconos representa el número de árboles plantados.&lt;/p&gt;","seed":{"parameters":[{"name":"Q1","label":"Parque 1","img":"https://blueberry-assets.oneclick.es/M3_EyP_3a_1.svg","list":[2,3,4,5,6]},{"name":"Q2","label":"Parque 2","img":"https://blueberry-assets.oneclick.es/M3_EyP_3a_1.svg","list":[2,3,4,5,6]},{"name":"Q3","label":"Parque 3","img":"https://blueberry-assets.oneclick.es/M3_EyP_3a_1.svg","list":[2,3,4,5,6]},{"name":"Q4","label":"Parque 4","img":"https://blueberry-assets.oneclick.es/M3_EyP_3a_1.svg","list":[2,3,4,5,6]}],"calculated":[{"name":"A1","label":"En el parque 1 se han plantado {{Q1}} árboles."},{"name":"A2","label":"En el parque 2 se han plantado {{Q2}} árboles."},{"name":"A3","label":"En el parque 3 se han plantado {{Q3}} árboles."},{"name":"A4","label":"En el parque 4 se han plantado {{Q4}} árboles."},{"name":"A5","label":"En el parque 1 se han plantado {{Q2}} árboles.","incorrect":true},{"name":"A6","label":"En el parque 2 se han plantado {{Q4}} árboles.","incorrect":true},{"name":"A7","label":"En el parque 3 se han plantado {{Q1}} árboles.","incorrect":true},{"name":"A8","label":"En el parque 4 se han plantado {{Q3}} árboles.","incorrect":true}],"uniques":true},"algorithm":{"name":"trueFalse","template":"Choice matrix – inline","params":{"countCorrect":1,"countIncorrect":2,"showCheckIcon":false,"options":["Verdadero","Falso"]}}}</v>
      </c>
      <c r="C872" s="242" t="str">
        <f t="shared" si="1"/>
        <v>#REF!</v>
      </c>
      <c r="D872" s="243" t="str">
        <f t="shared" si="2"/>
        <v>#REF!</v>
      </c>
    </row>
    <row r="873" ht="15.75" customHeight="1">
      <c r="A873" s="241" t="str">
        <f>Seeds!AA986</f>
        <v>M3-EyP-3a-I-3</v>
      </c>
      <c r="B873" s="242" t="str">
        <f>Seeds!Z986</f>
        <v>{"id":"M3-EyP-3a-I-3","stimulus":"&lt;p&gt;Un entrenador ha dibujado este pictograma con los goles que han marcado algunos de sus jugadores. Indica si las afirmaciones son verdaderas o no.&lt;/p&gt;&lt;div style=\"display:flex; justify-content:center;\"&gt;&lt;div class=\"fr-chart\" data-chart='{\"type\": \"pictograph\", \"series\": [{\"img\": \"{{Q1.img}}\", \"value\":{{Q1}}},{\"img\": \"{{Q2.img}}\", \"value\":{{Q2}}},{\"img\": \"{{Q3.img}}\", \"value\":{{Q3}}}], \"labels\":[\"{{Q11}}\",\"{{Q22}}\",\"{{Q33}}\"]}'&gt;&lt;/div&gt;&lt;/div&gt;","hint":"&lt;p&gt;El número de iconos representa los goles.&lt;/p&gt;","feedback":"&lt;p&gt;El número de iconos representa los goles.&lt;/p&gt;","seed":{"parameters":[{"name":"Q1","label":null,"img":"https://blueberry-assets.oneclick.es/M3_EyP_3a_2.svg","list":[2,3,4,5,6]},{"name":"Q2","label":null,"img":"https://blueberry-assets.oneclick.es/M3_EyP_3a_2.svg","list":[2,3,4,5,6]},{"name":"Q3","label":null,"img":"https://blueberry-assets.oneclick.es/M3_EyP_3a_2.svg","list":[2,3,4,5,6]},{"name":"Q11","label":null,"list":["Lucas","Analía","Joaquín"]},{"name":"Q22","label":null,"list":["Sofía","Fernando","César"]},{"name":"Q33","label":null,"list":["Laura","Camilo","Silvia"]}],"calculated":[{"name":"A1","label":"{{Q11}} ha marcado {{Q1}} goles."},{"name":"A2","label":"{{Q22}} ha marcado {{Q2}} goles."},{"name":"A3","label":"{{Q33}} ha marcado {{Q3}} goles."},{"name":"A4","label":"{{Q11}} ha marcado {{Q2}} goles.","incorrect":true},{"name":"A5","label":"{{Q22}} ha marcado {{Q3}} goles.","incorrect":true},{"name":"A6","label":"{{Q33}} ha marcado {{Q1}} goles.","incorrect":true}],"uniques":true},"algorithm":{"name":"trueFalse","template":"Choice matrix – inline","params":{"countCorrect":1,"countIncorrect":2,"showCheckIcon":false,"options":["Verdadero","Falso"]}}}</v>
      </c>
      <c r="C873" s="242" t="str">
        <f t="shared" si="1"/>
        <v>#REF!</v>
      </c>
      <c r="D873" s="243" t="str">
        <f t="shared" si="2"/>
        <v>#REF!</v>
      </c>
    </row>
    <row r="874" ht="15.75" customHeight="1">
      <c r="A874" s="241" t="str">
        <f>Seeds!AA987</f>
        <v>M3-EyP-3a-E-1</v>
      </c>
      <c r="B874" s="242" t="str">
        <f>Seeds!Z987</f>
        <v>{"id":"M3-EyP-3a-E-1","stimulus":"&lt;p&gt;{{Q1}} y sus compañeras de piso han apuntado en este pictograma las veces que cada una ha sacado a pasear al perro. Completa las siguientes oraciones.&lt;/p&gt;&lt;div style=\"display:flex; justify-content:center;\"&gt;&lt;div class=\"fr-chart\" data-chart='{\"type\": \"pictograph\", \"series\": [{\"img\": \"{{Q01.img}}\", \"value\":{{Q01}}},{\"img\": \"{{Q02.img}}\", \"value\":{{Q02}}},{\"img\": \"{{Q03.img}}\", \"value\":{{Q03}}},{\"img\": \"{{Q04.img}}\", \"value\":{{Q04}}}], \"labels\":[\"{{Q1}}\",\"{{Q2}}\",\"{{Q3}}\",\"{{Q4}}\"]}'&gt;&lt;/div&gt;&lt;/div&gt;","template":"&lt;p&gt;{{Q4}} ha sacado al perro {{response}} veces.&lt;/p&gt;&lt;p&gt;{{Q1}} ha sacado al perro {{response}} veces.&lt;/p&gt;","hint":"&lt;p&gt;El número de iconos representa el número de veces que se ha sacado a pasear al perro.&lt;/p&gt;","feedback":"&lt;p&gt;El número de iconos representa el número de veces que se ha sacado a pasear al perro.&lt;/p&gt;","seed":{"parameters":[{"name":"Q1","label":null,"list":["Ana","Míriam","Lola","Charo","Carmela","Noelia","Lucía"]},{"name":"Q2","label":null,"list":["Ana","Míriam","Lola","Charo","Carmela","Noelia","Lucía"]},{"name":"Q3","label":null,"list":["Ana","Míriam","Lola","Charo","Carmela","Noelia","Lucía"]},{"name":"Q4","label":null,"list":["Ana","Míriam","Lola","Charo","Carmela","Noelia","Lucía"]},{"name":"Q01","label":null,"img":"https://blueberry-assets.oneclick.es/M3_EyP_3a_3.svg","list":[2,3,4,5,6]},{"name":"Q02","label":null,"img":"https://blueberry-assets.oneclick.es/M3_EyP_3a_3.svg","list":[2,3,4,5,6]},{"name":"Q03","label":null,"img":"https://blueberry-assets.oneclick.es/M3_EyP_3a_3.svg","list":[2,3,4,5,6]},{"name":"Q04","label":null,"img":"https://blueberry-assets.oneclick.es/M3_EyP_3a_3.svg","list":[2,3,4,5,6]}],"calculated":[{"name":"A1","label":"{{function}}","function":"{{Q04}}"},{"name":"A2","label":"{{function}}","function":"{{Q01}}"}],"uniques":true},"algorithm":{"name":"calculateOperation","params":{"method":"equivLiteral","keyboard":"NUMERICAL"}}}</v>
      </c>
      <c r="C874" s="242" t="str">
        <f t="shared" si="1"/>
        <v>#REF!</v>
      </c>
      <c r="D874" s="243" t="str">
        <f t="shared" si="2"/>
        <v>#REF!</v>
      </c>
    </row>
    <row r="875" ht="15.75" customHeight="1">
      <c r="A875" s="241" t="str">
        <f>Seeds!AA988</f>
        <v>M3-EyP-3a-E-2</v>
      </c>
      <c r="B875" s="242" t="str">
        <f>Seeds!Z988</f>
        <v>{"id":"M3-EyP-3a-E-2","stimulus":"&lt;p&gt;Una tienda ha dibujado este pictograma basándose en las bicicletas que ha vendido en sus tres primeros meses de apertura. Completa las siguientes oraciones.&lt;/p&gt;&lt;div style=\"display:flex; justify-content:center;\"&gt;&lt;div class=\"fr-chart\" data-chart='{\"type\": \"pictograph\", \"series\": [{\"img\": \"{{Q1.img}}\", \"value\":{{Q1}}},{\"img\": \"{{Q2.img}}\", \"value\":{{Q2}}},{\"img\": \"{{Q3.img}}\", \"value\":{{Q3}}}], \"labels\":[\"Enero\",\"Febrero\",\"Marzo\"]}'&gt;&lt;/div&gt;&lt;/div&gt;","template":"&lt;p&gt;En enero vendieron {{response}} bicicletas.&lt;/p&gt;&lt;p&gt;En total han vendido {{response}} bicicletas.&lt;/p&gt;","hint":"&lt;p&gt;El número de iconos representa las bicicletas vendidas.&lt;/p&gt;","feedback":"&lt;p&gt;El número de iconos representa las bicicletas vendidas.&lt;/p&gt;","seed":{"parameters":[{"name":"Q1","label":null,"img":"https://blueberry-assets.oneclick.es/M3_EyP_3a_4.svg","list":[2,3,4,5,6]},{"name":"Q2","label":null,"img":"https://blueberry-assets.oneclick.es/M3_EyP_3a_4.svg","list":[2,3,4,5,6]},{"name":"Q3","label":null,"img":"https://blueberry-assets.oneclick.es/M3_EyP_3a_4.svg","list":[2,3,4,5,6]}],"calculated":[{"name":"A1","label":"{{function}}","function":"{{Q1}}"},{"name":"A2","label":"{{function}}","function":"{{Q1}}+{{Q2}}+{{Q3}}"}],"uniques":true},"algorithm":{"name":"calculateOperation","params":{"method":"equivLiteral","keyboard":"NUMERICAL"}}}</v>
      </c>
      <c r="C875" s="242" t="str">
        <f t="shared" si="1"/>
        <v>#REF!</v>
      </c>
      <c r="D875" s="243" t="str">
        <f t="shared" si="2"/>
        <v>#REF!</v>
      </c>
    </row>
    <row r="876" ht="15.75" customHeight="1">
      <c r="A876" s="241" t="str">
        <f>Seeds!AA989</f>
        <v>M3-EyP-3a-E-3</v>
      </c>
      <c r="B876" s="242" t="str">
        <f>Seeds!Z989</f>
        <v>{"id":"M3-EyP-3a-E-3","stimulus":"&lt;p&gt;Carmen ha representado en este pictograma las rosquillas de cada tipo que ha cocinado hoy. Completa las siguientes oraciones.&lt;/p&gt;&lt;div style=\"display:flex; justify-content:center;\"&gt;&lt;div class=\"fr-chart\" data-chart='{\"type\": \"pictograph\", \"series\": [{\"img\": \"{{Q1.img}}\", \"value\":{{Q1}}},{\"img\": \"{{Q2.img}}\", \"value\":{{Q2}}},{\"img\": \"{{Q3.img}}\", \"value\":{{Q3}}}], \"labels\":[\"Chocolate\",\"Fresa\",\"Azúcar\"]}'&gt;&lt;/div&gt;&lt;/div&gt;","template":"&lt;p&gt;Carmen ha preparado {{response}} rosquillas de fresa.&lt;/p&gt;&lt;p&gt;Carmen ha preparado {{response}} rosquillas de azúcar.&lt;/p&gt;","hint":"&lt;p&gt;El número de iconos representa las rosquillas de cada sabor.&lt;/p&gt;","feedback":"&lt;p&gt;El número de iconos representa las rosquillas de cada sabor.&lt;/p&gt;","seed":{"parameters":[{"name":"Q1","label":null,"img":"https://blueberry-assets.oneclick.es/M3_EyP_3a_5.svg","list":[2,3,4,5,6]},{"name":"Q2","label":null,"img":"https://blueberry-assets.oneclick.es/M3_EyP_3a_6.svg","list":[2,3,4,5,6]},{"name":"Q3","label":null,"img":"https://blueberry-assets.oneclick.es/M3_EyP_3a_7.svg","list":[2,3,4,5,6]}],"calculated":[{"name":"A1","label":"{{function}}","function":"{{Q2}}"},{"name":"A2","label":"{{function}}","function":"{{Q3}}"}],"uniques":true},"algorithm":{"name":"calculateOperation","params":{"method":"equivLiteral","keyboard":"NUMERICAL"}}}</v>
      </c>
      <c r="C876" s="242" t="str">
        <f t="shared" si="1"/>
        <v>#REF!</v>
      </c>
      <c r="D876" s="243" t="str">
        <f t="shared" si="2"/>
        <v>#REF!</v>
      </c>
    </row>
    <row r="877" ht="15.75" customHeight="1">
      <c r="A877" s="241" t="str">
        <f>Seeds!AA993</f>
        <v>M3-EyP-4a-I-1</v>
      </c>
      <c r="B877" s="242" t="str">
        <f>Seeds!Z993</f>
        <v>{"id":"M3-EyP-4a-I-1","stimulus":"&lt;p&gt;Haz clic en la experiencia que depende del azar.&lt;/p&gt;","hint":"&lt;p&gt;La experiencias de azar son aquellas en las que el resultado no se puede saber con antelación.&lt;/p&gt;","feedback":"&lt;p&gt;La experiencias de azar son aquellas en las que el resultado no se puede saber con antelación.&lt;/p&gt;","seed":{"parameters":[],"calculated":[{"name":"A1","label":"Se saca un as de una baraja de cartas que se acaba de mezclar."},{"name":"A2","label":"Se obtiene un 2 al tirar un dado."},{"name":"A3","label":"Se extrae una bola amarilla de una urna con bolas de muchos colores."},{"name":"A4","label":"Se obtiene cruz al lanzar una moneda."},{"name":"A5","label":"La temperatua de un vaso de leche sube si se calienta en un microondas.","incorrect":true},{"name":"A6","label":"Se enciende una lámpara al pulsar su interruptor.","incorrect":true},{"name":"A7","label":"Una botella se llena si está debajo de un grifo abierto.","incorrect":true},{"name":"A8","label":"En invierno hace más frío que en el resto del año.","incorrect":true},{"name":"A9","label":"Una piedra cae al suelo si se suelta por una ventana.","incorrect":true}],"uniques":true},"algorithm":{"name":"trueFalse","template":"Multiple choice – standard","params":{"countCorrect":1,"countIncorrect":2,"showCheckIcon":true
        }
    }
}</v>
      </c>
      <c r="C877" s="242" t="str">
        <f t="shared" si="1"/>
        <v>#REF!</v>
      </c>
      <c r="D877" s="243" t="str">
        <f t="shared" si="2"/>
        <v>#REF!</v>
      </c>
    </row>
    <row r="878" ht="15.75" customHeight="1">
      <c r="A878" s="241" t="str">
        <f>Seeds!AA994</f>
        <v>M3-EyP-4b-I-1</v>
      </c>
      <c r="B878" s="242" t="str">
        <f>Seeds!Z994</f>
        <v>{"id":"M3-EyP-4b-I-1","stimulus":"&lt;p&gt;Arrastra cada tipo de suceso hasta la experiencia que describe.&lt;/p&gt;","hint":"&lt;p&gt;Un suceso es seguro cuando ocurre siempre, es posible cuando ocurre sólo a veces y es imposible cuando no puede ocurrir nunca.&lt;/p&gt;","feedback":"&lt;p&gt;Un suceso es seguro cuando ocurre siempre, es posible cuando ocurre sólo a veces y es imposible cuando no puede ocurrir nunca.&lt;/p&gt;","seed":{"parameters":[{"name":"Q1","list":["Obtener cara o cruz al tirar una moneda.","Obtener un número mayor que cero al tirar un dado de seis caras.","Después de llover, el suelo de la calle está mojado."]},{"name":"Q2","list":["Obtener un dos al tirar un dado de seis caras.","Obtener cruz al tirar una moneda.","Un partido de fútbol acaba en empate."]},{"name":"Q3","list":["Nieva con treinta grados.","Obtener un siete al tirar un dado de seis caras.","No obtener cara ni cruz al tirar una moneda."]}],"calculated":[{"name":"A1","label":"Suceso seguro","function":"{{Q1}}","feedback":"&lt;p&gt;Es un suceso seguro porque siempre ocurre.&lt;/p&gt;"},{"name":"A2","label":"Suceso posible","function":"{{Q2}}","feedback":"&lt;p&gt;Es un suceso posible porque puede que ocurra.&lt;/p&gt;"},{"name":"A3","label":"Suceso imposible","function":"{{Q3}}","feedback":"&lt;p&gt;Es un suceso imposible porque jamás ocurre.&lt;/p&gt;"}],"isNumToWords":true,"uniques":true},"algorithm":{"name":"linkOperationResult","params":{"invert":false},"template":"Match list"}}</v>
      </c>
      <c r="C878" s="242" t="str">
        <f t="shared" si="1"/>
        <v>#REF!</v>
      </c>
      <c r="D878" s="243" t="str">
        <f t="shared" si="2"/>
        <v>#REF!</v>
      </c>
    </row>
    <row r="879" ht="15.75" customHeight="1">
      <c r="A879" s="241" t="str">
        <f>Seeds!AA995</f>
        <v>M3-EyP-4b-E-1</v>
      </c>
      <c r="B879" s="242" t="str">
        <f>Seeds!Z995</f>
        <v>{
    "id": "M3-EyP-4b-E-1",
    "stimulus": "&lt;p&gt;Indica qué tipo de suceso es el siguiente: &lt;i&gt;{{Q1}}.&lt;/i&gt;&lt;/p&gt;&lt;div style=\"display:flex; justify-content:center;\"&gt;&lt;img src='https://blueberry-assets.oneclick.es/M3_EyP_4b_1.svg' width=\"300\"&gt;&lt;/div&gt;",
    "hint": "&lt;p&gt;Un suceso es seguro cuando ocurre siempre, es posible cuando ocurre solo a veces y es imposible cuando no puede ocurrir nunca.&lt;/p&gt;",
    "feedback": "&lt;p&gt;Un suceso es seguro cuando ocurre siempre, es posible cuando ocurre solo a veces y es imposible cuando no puede ocurrir nunca.&lt;/p&gt;",
    "seed": {
        "parameters": [
            {
                "name": "Q1",
                "list": [
                    "sacar de la caja una bola coloreada",
                    "sacar de la caja una bola con un número"
                ]
            }
        ],
        "calculated": [
            {
                "name": "A1",
                "label": "Suceso seguro",
                "function": ""
            },
            {
                "name": "A2",
                "label": "Suceso posible",
                "function": "",
                "feedback": "&lt;p&gt;Este es un suceso que va a pasar con certeza, por lo que es seguro.&lt;/p&gt;",
                "incorrect": true
            },
            {
                "name": "A3",
                "label": "Suceso imposible",
                "function": "",
                "feedback": "&lt;p&gt;Este es un suceso que va a pasar con certeza, por lo que es seguro.&lt;/p&gt;",
                "incorrect": true
            }
        ],
        "uniques": true
    },
    "algorithm": {
        "name": "trueFalse",
        "template": "Multiple choice – standard",
        "params": {
            "countCorrect": 1,
            "countIncorrect": 2,
            "showCheckIcon": false,
            "columns": 3
        }
    }
}</v>
      </c>
      <c r="C879" s="242" t="str">
        <f t="shared" si="1"/>
        <v>#REF!</v>
      </c>
      <c r="D879" s="243" t="str">
        <f t="shared" si="2"/>
        <v>#REF!</v>
      </c>
    </row>
    <row r="880" ht="15.75" customHeight="1">
      <c r="A880" s="241" t="str">
        <f>Seeds!AA996</f>
        <v>M3-EyP-4b-E-2</v>
      </c>
      <c r="B880" s="242" t="str">
        <f>Seeds!Z996</f>
        <v>{"id":"M3-EyP-4b-E-2","stimulus":"&lt;p&gt;Indica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con un número par","sacar de la caja una bola de color azul","sacar de la caja una bola roja con el número 2","sacar de la caja dos bolas azules"]}],"calculated":[{"name":"A1","label":"Suceso seguro","function":"","feedback":"&lt;p&gt;Este suceso puede que ocurra, por lo que es posible.&lt;/p&gt;","incorrect":true},{"name":"A2","label":"Suceso posible","function":""},{"name":"A3","label":"Suceso imposible","function":"","feedback":"&lt;p&gt;Este suceso puede que ocurra, por lo que es posible.&lt;/p&gt;","incorrect":true}],"uniques":true},"algorithm":{"name":"trueFalse","template":"Multiple choice – standard","params":{"countCorrect":1,"countIncorrect":2,"showCheckIcon":false,
            "columns": 3
        }
    }
}</v>
      </c>
      <c r="C880" s="242" t="str">
        <f t="shared" si="1"/>
        <v>#REF!</v>
      </c>
      <c r="D880" s="243" t="str">
        <f t="shared" si="2"/>
        <v>#REF!</v>
      </c>
    </row>
    <row r="881" ht="15.75" customHeight="1">
      <c r="A881" s="241" t="str">
        <f>Seeds!AA997</f>
        <v>M3-EyP-4b-E-3</v>
      </c>
      <c r="B881" s="242" t="str">
        <f>Seeds!Z997</f>
        <v>{"id":"M3-EyP-4b-E-3","stimulus":"&lt;p&gt;Indica qué tipo de suceso es el siguiente: &lt;i&gt;{{Q1}}.&lt;/i&gt;&lt;/p&gt;&lt;div style=\"display:flex; justify-content:center;\"&gt;&lt;img src='https://blueberry-assets.oneclick.es/M3_EyP_4b_1.svg' width=\"300\"&gt;&lt;/div&gt;","hint":"&lt;p&gt;Un suceso es seguro cuando ocurre siempre, es posible cuando ocurre solo a veces y es imposible cuando no puede ocurrir nunca.&lt;/p&gt;","feedback":"&lt;p&gt;Un suceso es seguro cuando ocurre siempre, es posible cuando ocurre solo a veces y es imposible cuando no puede ocurrir nunca.&lt;/p&gt;","seed":{"parameters":[{"name":"Q1","list":["sacar de la caja una bola sin número","sacar de la caja dos bolas con el número 1","sacar de la caja cuatro bolas azules","sacar de la caja una bola roja con el número 5"]}],"calculated":[{"name":"A1","label":"Suceso seguro","function":"","feedback":"&lt;p&gt;Este suceso no va a ocurrir nunca, por lo que es imposible.&lt;/p&gt;","incorrect":true},{"name":"A2","label":"Suceso posible","function":"","feedback":"&lt;p&gt;Este suceso no va a ocurrir nunca, por lo que es imposible.&lt;/p&gt;","incorrect":true},{"name":"A3","label":"Suceso imposible","function":""}],"uniques":true},"algorithm":{"name":"trueFalse","template":"Multiple choice – standard","params":{"countCorrect":1,"countIncorrect":2,"showCheckIcon":false,
            "columns": 3
        }
    }
}</v>
      </c>
      <c r="C881" s="242" t="str">
        <f t="shared" si="1"/>
        <v>#REF!</v>
      </c>
      <c r="D881" s="243" t="str">
        <f t="shared" si="2"/>
        <v>#REF!</v>
      </c>
    </row>
  </sheetData>
  <drawing r:id="rId1"/>
</worksheet>
</file>